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5210" windowHeight="11820" tabRatio="547"/>
  </bookViews>
  <sheets>
    <sheet name="строительство" sheetId="1" r:id="rId1"/>
    <sheet name="текущий ремонт" sheetId="2" r:id="rId2"/>
    <sheet name="капитальный ремонт" sheetId="3" r:id="rId3"/>
    <sheet name="реконструкция" sheetId="4" r:id="rId4"/>
  </sheets>
  <definedNames>
    <definedName name="_xlnm.Print_Titles" localSheetId="0">строительство!$4:$15</definedName>
  </definedNames>
  <calcPr calcId="125725"/>
</workbook>
</file>

<file path=xl/calcChain.xml><?xml version="1.0" encoding="utf-8"?>
<calcChain xmlns="http://schemas.openxmlformats.org/spreadsheetml/2006/main">
  <c r="J251" i="4"/>
  <c r="D683" i="3"/>
  <c r="D682"/>
  <c r="D681"/>
  <c r="D679"/>
  <c r="D678"/>
  <c r="D677"/>
  <c r="D675"/>
  <c r="D674"/>
  <c r="D673"/>
  <c r="D672"/>
  <c r="D671"/>
  <c r="D670"/>
  <c r="D669"/>
  <c r="D668"/>
  <c r="D666"/>
  <c r="D665"/>
  <c r="D664"/>
  <c r="D663"/>
  <c r="D661"/>
  <c r="D660"/>
  <c r="D658"/>
  <c r="D657"/>
  <c r="D656"/>
  <c r="D654"/>
  <c r="D652"/>
  <c r="D650"/>
  <c r="D648"/>
  <c r="D646"/>
  <c r="D645"/>
  <c r="D644"/>
  <c r="D643"/>
  <c r="D641"/>
  <c r="D640"/>
  <c r="D638"/>
  <c r="D637"/>
  <c r="D636"/>
  <c r="D622"/>
  <c r="D623"/>
  <c r="D624"/>
  <c r="D625"/>
  <c r="D626"/>
  <c r="D627"/>
  <c r="D628"/>
  <c r="D621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570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46"/>
  <c r="D521"/>
  <c r="D522"/>
  <c r="D523"/>
  <c r="D524"/>
  <c r="D525"/>
  <c r="D526"/>
  <c r="D527"/>
  <c r="D528"/>
  <c r="D529"/>
  <c r="D530"/>
  <c r="D531"/>
  <c r="D532"/>
  <c r="D533"/>
  <c r="D520"/>
  <c r="D508"/>
  <c r="D507"/>
  <c r="K380"/>
  <c r="L380"/>
  <c r="M380"/>
  <c r="N380"/>
  <c r="O380"/>
  <c r="P380"/>
  <c r="Q380"/>
  <c r="R380"/>
  <c r="S380"/>
  <c r="T380"/>
  <c r="U380"/>
  <c r="V380"/>
  <c r="W380"/>
  <c r="X380"/>
  <c r="Y380"/>
  <c r="P323"/>
  <c r="Q323"/>
  <c r="R323"/>
  <c r="J288"/>
  <c r="J289"/>
  <c r="J76"/>
  <c r="L624" i="2"/>
  <c r="P624"/>
  <c r="Q624"/>
  <c r="M624"/>
  <c r="R624"/>
  <c r="I579"/>
  <c r="Q466"/>
  <c r="P466"/>
  <c r="J323" i="3" l="1"/>
  <c r="I323" s="1"/>
  <c r="Q319" i="2"/>
  <c r="P319"/>
  <c r="Q320"/>
  <c r="P320"/>
  <c r="K270"/>
  <c r="L270"/>
  <c r="M270"/>
  <c r="N270"/>
  <c r="O270"/>
  <c r="P270"/>
  <c r="Q270"/>
  <c r="R270"/>
  <c r="S270"/>
  <c r="T270"/>
  <c r="U270"/>
  <c r="V270"/>
  <c r="W270"/>
  <c r="X270"/>
  <c r="Y270"/>
  <c r="K167"/>
  <c r="L167"/>
  <c r="M167"/>
  <c r="N167"/>
  <c r="O167"/>
  <c r="P167"/>
  <c r="Q167"/>
  <c r="R167"/>
  <c r="S167"/>
  <c r="T167"/>
  <c r="U167"/>
  <c r="V167"/>
  <c r="W167"/>
  <c r="X167"/>
  <c r="Y167"/>
  <c r="K107"/>
  <c r="L107"/>
  <c r="M107"/>
  <c r="N107"/>
  <c r="O107"/>
  <c r="P107"/>
  <c r="Q107"/>
  <c r="R107"/>
  <c r="S107"/>
  <c r="T107"/>
  <c r="U107"/>
  <c r="V107"/>
  <c r="W107"/>
  <c r="X107"/>
  <c r="Y107"/>
  <c r="Y77"/>
  <c r="X77"/>
  <c r="W77"/>
  <c r="V77"/>
  <c r="U77"/>
  <c r="T77"/>
  <c r="S77"/>
  <c r="R77"/>
  <c r="Q77"/>
  <c r="P77"/>
  <c r="O77"/>
  <c r="N77"/>
  <c r="M77"/>
  <c r="L77"/>
  <c r="K77"/>
  <c r="K32"/>
  <c r="L32"/>
  <c r="M32"/>
  <c r="N32"/>
  <c r="O32"/>
  <c r="P32"/>
  <c r="Q32"/>
  <c r="R32"/>
  <c r="S32"/>
  <c r="T32"/>
  <c r="U32"/>
  <c r="V32"/>
  <c r="W32"/>
  <c r="X32"/>
  <c r="Y32"/>
  <c r="L247" i="1"/>
  <c r="Q368"/>
  <c r="P368"/>
  <c r="L368"/>
  <c r="K368"/>
  <c r="J263"/>
  <c r="Y358" i="4"/>
  <c r="X358"/>
  <c r="W358"/>
  <c r="V358"/>
  <c r="U358"/>
  <c r="T358"/>
  <c r="S358"/>
  <c r="R358"/>
  <c r="Q358"/>
  <c r="P358"/>
  <c r="O358"/>
  <c r="N358"/>
  <c r="M358"/>
  <c r="L358"/>
  <c r="K358"/>
  <c r="W357"/>
  <c r="V357"/>
  <c r="U357"/>
  <c r="R357"/>
  <c r="Q357"/>
  <c r="P357"/>
  <c r="M357"/>
  <c r="L357"/>
  <c r="K357"/>
  <c r="J356"/>
  <c r="J355"/>
  <c r="Y353"/>
  <c r="X353"/>
  <c r="W353"/>
  <c r="V353"/>
  <c r="U353"/>
  <c r="T353"/>
  <c r="S353"/>
  <c r="R353"/>
  <c r="Q353"/>
  <c r="P353"/>
  <c r="O353"/>
  <c r="N353"/>
  <c r="M353"/>
  <c r="L353"/>
  <c r="K353"/>
  <c r="J353"/>
  <c r="Y350"/>
  <c r="X350"/>
  <c r="W350"/>
  <c r="V350"/>
  <c r="U350"/>
  <c r="T350"/>
  <c r="S350"/>
  <c r="R350"/>
  <c r="Q350"/>
  <c r="P350"/>
  <c r="O350"/>
  <c r="N350"/>
  <c r="M350"/>
  <c r="L350"/>
  <c r="K350"/>
  <c r="J350"/>
  <c r="Y347"/>
  <c r="X347"/>
  <c r="W347"/>
  <c r="V347"/>
  <c r="U347"/>
  <c r="T347"/>
  <c r="S347"/>
  <c r="R347"/>
  <c r="Q347"/>
  <c r="P347"/>
  <c r="O347"/>
  <c r="N347"/>
  <c r="M347"/>
  <c r="L347"/>
  <c r="K347"/>
  <c r="Y346"/>
  <c r="X346"/>
  <c r="W346"/>
  <c r="V346"/>
  <c r="U346"/>
  <c r="T346"/>
  <c r="S346"/>
  <c r="R346"/>
  <c r="Q346"/>
  <c r="P346"/>
  <c r="O346"/>
  <c r="N346"/>
  <c r="M346"/>
  <c r="L346"/>
  <c r="K346"/>
  <c r="J345"/>
  <c r="J347" s="1"/>
  <c r="Y343"/>
  <c r="X343"/>
  <c r="W343"/>
  <c r="V343"/>
  <c r="U343"/>
  <c r="T343"/>
  <c r="S343"/>
  <c r="R343"/>
  <c r="Q343"/>
  <c r="P343"/>
  <c r="O343"/>
  <c r="N343"/>
  <c r="M343"/>
  <c r="L343"/>
  <c r="K343"/>
  <c r="Y342"/>
  <c r="X342"/>
  <c r="W342"/>
  <c r="V342"/>
  <c r="U342"/>
  <c r="T342"/>
  <c r="S342"/>
  <c r="R342"/>
  <c r="Q342"/>
  <c r="P342"/>
  <c r="O342"/>
  <c r="N342"/>
  <c r="M342"/>
  <c r="L342"/>
  <c r="K342"/>
  <c r="J341"/>
  <c r="J340"/>
  <c r="J339"/>
  <c r="J338"/>
  <c r="J336"/>
  <c r="Y308"/>
  <c r="Y283" s="1"/>
  <c r="X308"/>
  <c r="X283" s="1"/>
  <c r="W308"/>
  <c r="V308"/>
  <c r="U308"/>
  <c r="T308"/>
  <c r="T283" s="1"/>
  <c r="S308"/>
  <c r="S283" s="1"/>
  <c r="R308"/>
  <c r="Q308"/>
  <c r="P308"/>
  <c r="O308"/>
  <c r="O283" s="1"/>
  <c r="N308"/>
  <c r="N283" s="1"/>
  <c r="M308"/>
  <c r="L308"/>
  <c r="K308"/>
  <c r="Y307"/>
  <c r="X307"/>
  <c r="W307"/>
  <c r="V307"/>
  <c r="U307"/>
  <c r="T307"/>
  <c r="S307"/>
  <c r="R307"/>
  <c r="Q307"/>
  <c r="P307"/>
  <c r="O307"/>
  <c r="N307"/>
  <c r="M307"/>
  <c r="L307"/>
  <c r="K307"/>
  <c r="J306"/>
  <c r="J308" s="1"/>
  <c r="W298"/>
  <c r="V298"/>
  <c r="U298"/>
  <c r="J298"/>
  <c r="Y278"/>
  <c r="X278"/>
  <c r="W278"/>
  <c r="V278"/>
  <c r="U278"/>
  <c r="T278"/>
  <c r="S278"/>
  <c r="R278"/>
  <c r="Q278"/>
  <c r="P278"/>
  <c r="O278"/>
  <c r="N278"/>
  <c r="M278"/>
  <c r="L278"/>
  <c r="K278"/>
  <c r="J278"/>
  <c r="Y275"/>
  <c r="X275"/>
  <c r="W275"/>
  <c r="V275"/>
  <c r="U275"/>
  <c r="T275"/>
  <c r="S275"/>
  <c r="R275"/>
  <c r="Q275"/>
  <c r="P275"/>
  <c r="O275"/>
  <c r="N275"/>
  <c r="M275"/>
  <c r="L275"/>
  <c r="K275"/>
  <c r="J275"/>
  <c r="Y272"/>
  <c r="X272"/>
  <c r="W272"/>
  <c r="V272"/>
  <c r="U272"/>
  <c r="T272"/>
  <c r="S272"/>
  <c r="R272"/>
  <c r="Q272"/>
  <c r="P272"/>
  <c r="O272"/>
  <c r="N272"/>
  <c r="M272"/>
  <c r="L272"/>
  <c r="K272"/>
  <c r="Y271"/>
  <c r="X271"/>
  <c r="W271"/>
  <c r="V271"/>
  <c r="U271"/>
  <c r="T271"/>
  <c r="S271"/>
  <c r="R271"/>
  <c r="Q271"/>
  <c r="P271"/>
  <c r="O271"/>
  <c r="N271"/>
  <c r="M271"/>
  <c r="L271"/>
  <c r="K271"/>
  <c r="J270"/>
  <c r="J272" s="1"/>
  <c r="Y265"/>
  <c r="X265"/>
  <c r="W265"/>
  <c r="V265"/>
  <c r="U265"/>
  <c r="T265"/>
  <c r="S265"/>
  <c r="R265"/>
  <c r="Q265"/>
  <c r="P265"/>
  <c r="O265"/>
  <c r="N265"/>
  <c r="M265"/>
  <c r="L265"/>
  <c r="K265"/>
  <c r="Y264"/>
  <c r="X264"/>
  <c r="W264"/>
  <c r="V264"/>
  <c r="U264"/>
  <c r="T264"/>
  <c r="S264"/>
  <c r="R264"/>
  <c r="Q264"/>
  <c r="P264"/>
  <c r="O264"/>
  <c r="N264"/>
  <c r="M264"/>
  <c r="L264"/>
  <c r="K264"/>
  <c r="J263"/>
  <c r="J265" s="1"/>
  <c r="Y253"/>
  <c r="X253"/>
  <c r="W253"/>
  <c r="V253"/>
  <c r="U253"/>
  <c r="T253"/>
  <c r="S253"/>
  <c r="R253"/>
  <c r="Q253"/>
  <c r="P253"/>
  <c r="O253"/>
  <c r="N253"/>
  <c r="M253"/>
  <c r="L253"/>
  <c r="K253"/>
  <c r="Y252"/>
  <c r="X252"/>
  <c r="W252"/>
  <c r="V252"/>
  <c r="U252"/>
  <c r="T252"/>
  <c r="S252"/>
  <c r="R252"/>
  <c r="Q252"/>
  <c r="P252"/>
  <c r="O252"/>
  <c r="N252"/>
  <c r="M252"/>
  <c r="L252"/>
  <c r="K252"/>
  <c r="J253"/>
  <c r="Y246"/>
  <c r="X246"/>
  <c r="W246"/>
  <c r="V246"/>
  <c r="U246"/>
  <c r="T246"/>
  <c r="S246"/>
  <c r="R246"/>
  <c r="Q246"/>
  <c r="P246"/>
  <c r="O246"/>
  <c r="N246"/>
  <c r="M246"/>
  <c r="L246"/>
  <c r="K246"/>
  <c r="Y245"/>
  <c r="X245"/>
  <c r="W245"/>
  <c r="V245"/>
  <c r="U245"/>
  <c r="T245"/>
  <c r="S245"/>
  <c r="R245"/>
  <c r="Q245"/>
  <c r="P245"/>
  <c r="O245"/>
  <c r="N245"/>
  <c r="M245"/>
  <c r="L245"/>
  <c r="K245"/>
  <c r="J244"/>
  <c r="J243"/>
  <c r="Y241"/>
  <c r="X241"/>
  <c r="W241"/>
  <c r="V241"/>
  <c r="U241"/>
  <c r="T241"/>
  <c r="S241"/>
  <c r="R241"/>
  <c r="Q241"/>
  <c r="P241"/>
  <c r="O241"/>
  <c r="N241"/>
  <c r="M241"/>
  <c r="L241"/>
  <c r="K241"/>
  <c r="Y240"/>
  <c r="X240"/>
  <c r="W240"/>
  <c r="V240"/>
  <c r="U240"/>
  <c r="T240"/>
  <c r="S240"/>
  <c r="R240"/>
  <c r="Q240"/>
  <c r="P240"/>
  <c r="O240"/>
  <c r="N240"/>
  <c r="M240"/>
  <c r="L240"/>
  <c r="K240"/>
  <c r="J239"/>
  <c r="J241" s="1"/>
  <c r="Y232"/>
  <c r="X232"/>
  <c r="W232"/>
  <c r="V232"/>
  <c r="U232"/>
  <c r="T232"/>
  <c r="S232"/>
  <c r="R232"/>
  <c r="Q232"/>
  <c r="P232"/>
  <c r="O232"/>
  <c r="N232"/>
  <c r="M232"/>
  <c r="L232"/>
  <c r="K232"/>
  <c r="Y231"/>
  <c r="X231"/>
  <c r="W231"/>
  <c r="V231"/>
  <c r="U231"/>
  <c r="T231"/>
  <c r="S231"/>
  <c r="R231"/>
  <c r="Q231"/>
  <c r="P231"/>
  <c r="O231"/>
  <c r="N231"/>
  <c r="M231"/>
  <c r="L231"/>
  <c r="K231"/>
  <c r="J230"/>
  <c r="J232" s="1"/>
  <c r="Y202"/>
  <c r="Y182" s="1"/>
  <c r="X202"/>
  <c r="X182" s="1"/>
  <c r="W202"/>
  <c r="W182" s="1"/>
  <c r="V202"/>
  <c r="V182" s="1"/>
  <c r="U202"/>
  <c r="U182" s="1"/>
  <c r="T202"/>
  <c r="T182" s="1"/>
  <c r="S202"/>
  <c r="S182" s="1"/>
  <c r="R202"/>
  <c r="R182" s="1"/>
  <c r="Q202"/>
  <c r="Q182" s="1"/>
  <c r="P202"/>
  <c r="P182" s="1"/>
  <c r="O202"/>
  <c r="O182" s="1"/>
  <c r="N202"/>
  <c r="N182" s="1"/>
  <c r="M202"/>
  <c r="M182" s="1"/>
  <c r="L202"/>
  <c r="L182" s="1"/>
  <c r="K202"/>
  <c r="K182" s="1"/>
  <c r="Y201"/>
  <c r="X201"/>
  <c r="W201"/>
  <c r="V201"/>
  <c r="U201"/>
  <c r="T201"/>
  <c r="S201"/>
  <c r="R201"/>
  <c r="Q201"/>
  <c r="P201"/>
  <c r="O201"/>
  <c r="N201"/>
  <c r="M201"/>
  <c r="L201"/>
  <c r="K201"/>
  <c r="J200"/>
  <c r="J199"/>
  <c r="Y188"/>
  <c r="Y189" s="1"/>
  <c r="X188"/>
  <c r="X189" s="1"/>
  <c r="W188"/>
  <c r="W189" s="1"/>
  <c r="V188"/>
  <c r="V189" s="1"/>
  <c r="U188"/>
  <c r="U189" s="1"/>
  <c r="T188"/>
  <c r="T189" s="1"/>
  <c r="S188"/>
  <c r="S189" s="1"/>
  <c r="R188"/>
  <c r="R189" s="1"/>
  <c r="Q188"/>
  <c r="Q189" s="1"/>
  <c r="P188"/>
  <c r="P189" s="1"/>
  <c r="O188"/>
  <c r="O189" s="1"/>
  <c r="N188"/>
  <c r="N189" s="1"/>
  <c r="M188"/>
  <c r="M189" s="1"/>
  <c r="L188"/>
  <c r="L189" s="1"/>
  <c r="K188"/>
  <c r="K189" s="1"/>
  <c r="J188"/>
  <c r="J189" s="1"/>
  <c r="J190" s="1"/>
  <c r="C187"/>
  <c r="Y177"/>
  <c r="X177"/>
  <c r="W177"/>
  <c r="V177"/>
  <c r="U177"/>
  <c r="T177"/>
  <c r="S177"/>
  <c r="R177"/>
  <c r="Q177"/>
  <c r="P177"/>
  <c r="O177"/>
  <c r="N177"/>
  <c r="M177"/>
  <c r="L177"/>
  <c r="K177"/>
  <c r="J177"/>
  <c r="Y176"/>
  <c r="X176"/>
  <c r="W176"/>
  <c r="V176"/>
  <c r="U176"/>
  <c r="T176"/>
  <c r="S176"/>
  <c r="R176"/>
  <c r="O176"/>
  <c r="N176"/>
  <c r="M176"/>
  <c r="L176"/>
  <c r="R170"/>
  <c r="Q170"/>
  <c r="P170"/>
  <c r="M170"/>
  <c r="L170"/>
  <c r="K170"/>
  <c r="Y169"/>
  <c r="X169"/>
  <c r="T169"/>
  <c r="S169"/>
  <c r="R169"/>
  <c r="Q169"/>
  <c r="P169"/>
  <c r="O169"/>
  <c r="N169"/>
  <c r="M169"/>
  <c r="L169"/>
  <c r="J166"/>
  <c r="J164"/>
  <c r="Y156"/>
  <c r="X156"/>
  <c r="W156"/>
  <c r="V156"/>
  <c r="U156"/>
  <c r="T156"/>
  <c r="S156"/>
  <c r="R156"/>
  <c r="O156"/>
  <c r="N156"/>
  <c r="M156"/>
  <c r="L156"/>
  <c r="K156"/>
  <c r="J154"/>
  <c r="J153"/>
  <c r="J151"/>
  <c r="Y148"/>
  <c r="X148"/>
  <c r="W148"/>
  <c r="V148"/>
  <c r="U148"/>
  <c r="T148"/>
  <c r="S148"/>
  <c r="R148"/>
  <c r="Q148"/>
  <c r="P148"/>
  <c r="O148"/>
  <c r="N148"/>
  <c r="M148"/>
  <c r="L148"/>
  <c r="K148"/>
  <c r="Y147"/>
  <c r="X147"/>
  <c r="W147"/>
  <c r="V147"/>
  <c r="U147"/>
  <c r="T147"/>
  <c r="S147"/>
  <c r="R147"/>
  <c r="Q147"/>
  <c r="P147"/>
  <c r="O147"/>
  <c r="N147"/>
  <c r="M147"/>
  <c r="L147"/>
  <c r="K147"/>
  <c r="J146"/>
  <c r="J144"/>
  <c r="J143"/>
  <c r="Y135"/>
  <c r="X135"/>
  <c r="W135"/>
  <c r="V135"/>
  <c r="U135"/>
  <c r="T135"/>
  <c r="S135"/>
  <c r="R135"/>
  <c r="Q135"/>
  <c r="P135"/>
  <c r="O135"/>
  <c r="N135"/>
  <c r="M135"/>
  <c r="L135"/>
  <c r="K135"/>
  <c r="Y134"/>
  <c r="X134"/>
  <c r="W134"/>
  <c r="V134"/>
  <c r="U134"/>
  <c r="T134"/>
  <c r="S134"/>
  <c r="R134"/>
  <c r="Q134"/>
  <c r="P134"/>
  <c r="O134"/>
  <c r="N134"/>
  <c r="M134"/>
  <c r="L134"/>
  <c r="K134"/>
  <c r="J133"/>
  <c r="J132"/>
  <c r="J131"/>
  <c r="Y125"/>
  <c r="X125"/>
  <c r="W125"/>
  <c r="V125"/>
  <c r="U125"/>
  <c r="T125"/>
  <c r="S125"/>
  <c r="R125"/>
  <c r="Q125"/>
  <c r="P125"/>
  <c r="O125"/>
  <c r="N125"/>
  <c r="M125"/>
  <c r="L125"/>
  <c r="K125"/>
  <c r="J124"/>
  <c r="Y122"/>
  <c r="X122"/>
  <c r="W122"/>
  <c r="V122"/>
  <c r="U122"/>
  <c r="T122"/>
  <c r="S122"/>
  <c r="R122"/>
  <c r="Q122"/>
  <c r="P122"/>
  <c r="O122"/>
  <c r="N122"/>
  <c r="M122"/>
  <c r="L122"/>
  <c r="K122"/>
  <c r="Y121"/>
  <c r="X121"/>
  <c r="W121"/>
  <c r="V121"/>
  <c r="U121"/>
  <c r="T121"/>
  <c r="S121"/>
  <c r="Q121"/>
  <c r="P121"/>
  <c r="O121"/>
  <c r="N121"/>
  <c r="M121"/>
  <c r="L121"/>
  <c r="K121"/>
  <c r="J120"/>
  <c r="I120"/>
  <c r="J119"/>
  <c r="I119" s="1"/>
  <c r="Y117"/>
  <c r="X117"/>
  <c r="W117"/>
  <c r="V117"/>
  <c r="U117"/>
  <c r="T117"/>
  <c r="S117"/>
  <c r="R117"/>
  <c r="Q117"/>
  <c r="P117"/>
  <c r="O117"/>
  <c r="N117"/>
  <c r="M117"/>
  <c r="L117"/>
  <c r="K117"/>
  <c r="J117"/>
  <c r="Y116"/>
  <c r="X116"/>
  <c r="W116"/>
  <c r="V116"/>
  <c r="U116"/>
  <c r="T116"/>
  <c r="O116"/>
  <c r="N116"/>
  <c r="M116"/>
  <c r="L116"/>
  <c r="K116"/>
  <c r="Y112"/>
  <c r="X112"/>
  <c r="W112"/>
  <c r="V112"/>
  <c r="U112"/>
  <c r="T112"/>
  <c r="S112"/>
  <c r="R112"/>
  <c r="Q112"/>
  <c r="P112"/>
  <c r="O112"/>
  <c r="N112"/>
  <c r="M112"/>
  <c r="L112"/>
  <c r="K112"/>
  <c r="W111"/>
  <c r="V111"/>
  <c r="U111"/>
  <c r="R111"/>
  <c r="Q111"/>
  <c r="P111"/>
  <c r="M111"/>
  <c r="L111"/>
  <c r="K111"/>
  <c r="J110"/>
  <c r="J112" s="1"/>
  <c r="Y98"/>
  <c r="X98"/>
  <c r="W98"/>
  <c r="V98"/>
  <c r="U98"/>
  <c r="T98"/>
  <c r="S98"/>
  <c r="R98"/>
  <c r="Q98"/>
  <c r="P98"/>
  <c r="O98"/>
  <c r="N98"/>
  <c r="M98"/>
  <c r="L98"/>
  <c r="K98"/>
  <c r="J97"/>
  <c r="J96"/>
  <c r="Y89"/>
  <c r="X89"/>
  <c r="W89"/>
  <c r="V89"/>
  <c r="U89"/>
  <c r="T89"/>
  <c r="S89"/>
  <c r="R89"/>
  <c r="Q89"/>
  <c r="P89"/>
  <c r="O89"/>
  <c r="N89"/>
  <c r="M89"/>
  <c r="L89"/>
  <c r="K89"/>
  <c r="Y88"/>
  <c r="X88"/>
  <c r="W88"/>
  <c r="V88"/>
  <c r="U88"/>
  <c r="T88"/>
  <c r="S88"/>
  <c r="R88"/>
  <c r="Q88"/>
  <c r="P88"/>
  <c r="O88"/>
  <c r="N88"/>
  <c r="M88"/>
  <c r="L88"/>
  <c r="K88"/>
  <c r="J87"/>
  <c r="J89" s="1"/>
  <c r="Y79"/>
  <c r="X79"/>
  <c r="W79"/>
  <c r="V79"/>
  <c r="U79"/>
  <c r="T79"/>
  <c r="S79"/>
  <c r="R79"/>
  <c r="Q79"/>
  <c r="P79"/>
  <c r="O79"/>
  <c r="N79"/>
  <c r="M79"/>
  <c r="L79"/>
  <c r="K79"/>
  <c r="W78"/>
  <c r="V78"/>
  <c r="U78"/>
  <c r="R78"/>
  <c r="Q78"/>
  <c r="P78"/>
  <c r="M78"/>
  <c r="L78"/>
  <c r="K78"/>
  <c r="I78"/>
  <c r="J77"/>
  <c r="J76"/>
  <c r="J75"/>
  <c r="C67"/>
  <c r="Y62"/>
  <c r="X62"/>
  <c r="W62"/>
  <c r="V62"/>
  <c r="U62"/>
  <c r="T62"/>
  <c r="S62"/>
  <c r="R62"/>
  <c r="Q62"/>
  <c r="P62"/>
  <c r="O62"/>
  <c r="N62"/>
  <c r="M62"/>
  <c r="L62"/>
  <c r="K62"/>
  <c r="Y61"/>
  <c r="X61"/>
  <c r="W61"/>
  <c r="V61"/>
  <c r="U61"/>
  <c r="T61"/>
  <c r="S61"/>
  <c r="R61"/>
  <c r="Q61"/>
  <c r="P61"/>
  <c r="O61"/>
  <c r="N61"/>
  <c r="M61"/>
  <c r="L61"/>
  <c r="K61"/>
  <c r="J59"/>
  <c r="J57"/>
  <c r="J55"/>
  <c r="Y49"/>
  <c r="X49"/>
  <c r="W49"/>
  <c r="V49"/>
  <c r="U49"/>
  <c r="T49"/>
  <c r="S49"/>
  <c r="R49"/>
  <c r="Q49"/>
  <c r="P49"/>
  <c r="O49"/>
  <c r="N49"/>
  <c r="M49"/>
  <c r="L49"/>
  <c r="K49"/>
  <c r="Y48"/>
  <c r="X48"/>
  <c r="W48"/>
  <c r="V48"/>
  <c r="U48"/>
  <c r="T48"/>
  <c r="S48"/>
  <c r="R48"/>
  <c r="Q48"/>
  <c r="P48"/>
  <c r="O48"/>
  <c r="N48"/>
  <c r="M48"/>
  <c r="L48"/>
  <c r="K48"/>
  <c r="J47"/>
  <c r="J46"/>
  <c r="J45"/>
  <c r="J44"/>
  <c r="J42"/>
  <c r="Y41"/>
  <c r="X41"/>
  <c r="W41"/>
  <c r="V41"/>
  <c r="U41"/>
  <c r="T41"/>
  <c r="S41"/>
  <c r="R41"/>
  <c r="Q41"/>
  <c r="P41"/>
  <c r="O41"/>
  <c r="N41"/>
  <c r="M41"/>
  <c r="L41"/>
  <c r="K41"/>
  <c r="J41"/>
  <c r="Y35"/>
  <c r="X35"/>
  <c r="W35"/>
  <c r="V35"/>
  <c r="U35"/>
  <c r="T35"/>
  <c r="S35"/>
  <c r="R35"/>
  <c r="Q35"/>
  <c r="P35"/>
  <c r="O35"/>
  <c r="N35"/>
  <c r="M35"/>
  <c r="L35"/>
  <c r="K35"/>
  <c r="Y34"/>
  <c r="X34"/>
  <c r="W34"/>
  <c r="V34"/>
  <c r="U34"/>
  <c r="T34"/>
  <c r="S34"/>
  <c r="R34"/>
  <c r="Q34"/>
  <c r="P34"/>
  <c r="O34"/>
  <c r="N34"/>
  <c r="M34"/>
  <c r="L34"/>
  <c r="K34"/>
  <c r="J33"/>
  <c r="J35" s="1"/>
  <c r="Y31"/>
  <c r="X31"/>
  <c r="W31"/>
  <c r="V31"/>
  <c r="U31"/>
  <c r="T31"/>
  <c r="S31"/>
  <c r="R31"/>
  <c r="Q31"/>
  <c r="O31"/>
  <c r="N31"/>
  <c r="M31"/>
  <c r="Y30"/>
  <c r="X30"/>
  <c r="W30"/>
  <c r="V30"/>
  <c r="U30"/>
  <c r="T30"/>
  <c r="S30"/>
  <c r="R30"/>
  <c r="Q30"/>
  <c r="P30"/>
  <c r="O30"/>
  <c r="N30"/>
  <c r="M30"/>
  <c r="L30"/>
  <c r="K30"/>
  <c r="I30"/>
  <c r="J29"/>
  <c r="J28"/>
  <c r="Y26"/>
  <c r="X26"/>
  <c r="W26"/>
  <c r="V26"/>
  <c r="U26"/>
  <c r="T26"/>
  <c r="S26"/>
  <c r="R26"/>
  <c r="Q26"/>
  <c r="P26"/>
  <c r="O26"/>
  <c r="N26"/>
  <c r="M26"/>
  <c r="L26"/>
  <c r="K26"/>
  <c r="Y25"/>
  <c r="X25"/>
  <c r="W25"/>
  <c r="V25"/>
  <c r="U25"/>
  <c r="T25"/>
  <c r="S25"/>
  <c r="R25"/>
  <c r="Q25"/>
  <c r="P25"/>
  <c r="O25"/>
  <c r="N25"/>
  <c r="M25"/>
  <c r="L25"/>
  <c r="K25"/>
  <c r="J24"/>
  <c r="J26" s="1"/>
  <c r="W910" i="3"/>
  <c r="V910"/>
  <c r="U910"/>
  <c r="R910"/>
  <c r="Q910"/>
  <c r="P910"/>
  <c r="M910"/>
  <c r="L910"/>
  <c r="K910"/>
  <c r="J909"/>
  <c r="J908"/>
  <c r="Y903"/>
  <c r="X903"/>
  <c r="W903"/>
  <c r="V903"/>
  <c r="U903"/>
  <c r="T903"/>
  <c r="S903"/>
  <c r="R903"/>
  <c r="Q903"/>
  <c r="P903"/>
  <c r="O903"/>
  <c r="N903"/>
  <c r="M903"/>
  <c r="L903"/>
  <c r="K903"/>
  <c r="J903"/>
  <c r="Y900"/>
  <c r="X900"/>
  <c r="W900"/>
  <c r="V900"/>
  <c r="U900"/>
  <c r="T900"/>
  <c r="S900"/>
  <c r="R900"/>
  <c r="Q900"/>
  <c r="P900"/>
  <c r="O900"/>
  <c r="N900"/>
  <c r="M900"/>
  <c r="L900"/>
  <c r="K900"/>
  <c r="Y899"/>
  <c r="X899"/>
  <c r="W899"/>
  <c r="V899"/>
  <c r="U899"/>
  <c r="T899"/>
  <c r="S899"/>
  <c r="R899"/>
  <c r="Q899"/>
  <c r="P899"/>
  <c r="O899"/>
  <c r="N899"/>
  <c r="M899"/>
  <c r="L899"/>
  <c r="K899"/>
  <c r="J898"/>
  <c r="J897"/>
  <c r="J896"/>
  <c r="Y893"/>
  <c r="X893"/>
  <c r="W893"/>
  <c r="V893"/>
  <c r="U893"/>
  <c r="T893"/>
  <c r="S893"/>
  <c r="R893"/>
  <c r="Q893"/>
  <c r="P893"/>
  <c r="O893"/>
  <c r="N893"/>
  <c r="M893"/>
  <c r="L893"/>
  <c r="K893"/>
  <c r="J892"/>
  <c r="J890"/>
  <c r="J889"/>
  <c r="J888"/>
  <c r="J886"/>
  <c r="J885"/>
  <c r="J883"/>
  <c r="J881"/>
  <c r="J880"/>
  <c r="Y874"/>
  <c r="X874"/>
  <c r="W874"/>
  <c r="V874"/>
  <c r="U874"/>
  <c r="T874"/>
  <c r="S874"/>
  <c r="R874"/>
  <c r="Q874"/>
  <c r="P874"/>
  <c r="O874"/>
  <c r="N874"/>
  <c r="M874"/>
  <c r="L874"/>
  <c r="K874"/>
  <c r="Y873"/>
  <c r="X873"/>
  <c r="W873"/>
  <c r="V873"/>
  <c r="U873"/>
  <c r="T873"/>
  <c r="S873"/>
  <c r="R873"/>
  <c r="Q873"/>
  <c r="P873"/>
  <c r="O873"/>
  <c r="N873"/>
  <c r="M873"/>
  <c r="L873"/>
  <c r="K873"/>
  <c r="J872"/>
  <c r="J874" s="1"/>
  <c r="Y859"/>
  <c r="X859"/>
  <c r="W859"/>
  <c r="V859"/>
  <c r="U859"/>
  <c r="T859"/>
  <c r="S859"/>
  <c r="R859"/>
  <c r="Q859"/>
  <c r="P859"/>
  <c r="O859"/>
  <c r="N859"/>
  <c r="M859"/>
  <c r="L859"/>
  <c r="K859"/>
  <c r="Y858"/>
  <c r="X858"/>
  <c r="W858"/>
  <c r="V858"/>
  <c r="U858"/>
  <c r="T858"/>
  <c r="S858"/>
  <c r="R858"/>
  <c r="Q858"/>
  <c r="P858"/>
  <c r="O858"/>
  <c r="N858"/>
  <c r="M858"/>
  <c r="L858"/>
  <c r="K858"/>
  <c r="J857"/>
  <c r="J856"/>
  <c r="J855"/>
  <c r="J854"/>
  <c r="J853"/>
  <c r="J852"/>
  <c r="J851"/>
  <c r="J850"/>
  <c r="J849"/>
  <c r="J848"/>
  <c r="J847"/>
  <c r="J846"/>
  <c r="J845"/>
  <c r="J844"/>
  <c r="J843"/>
  <c r="Y841"/>
  <c r="X841"/>
  <c r="W841"/>
  <c r="V841"/>
  <c r="U841"/>
  <c r="T841"/>
  <c r="S841"/>
  <c r="R841"/>
  <c r="Q841"/>
  <c r="P841"/>
  <c r="O841"/>
  <c r="N841"/>
  <c r="M841"/>
  <c r="L841"/>
  <c r="K841"/>
  <c r="Y840"/>
  <c r="X840"/>
  <c r="W840"/>
  <c r="V840"/>
  <c r="U840"/>
  <c r="T840"/>
  <c r="S840"/>
  <c r="R840"/>
  <c r="Q840"/>
  <c r="P840"/>
  <c r="O840"/>
  <c r="N840"/>
  <c r="M840"/>
  <c r="L840"/>
  <c r="K840"/>
  <c r="J839"/>
  <c r="J838"/>
  <c r="J837"/>
  <c r="J836"/>
  <c r="J835"/>
  <c r="J834"/>
  <c r="J833"/>
  <c r="J832"/>
  <c r="J831"/>
  <c r="J830"/>
  <c r="J829"/>
  <c r="J828"/>
  <c r="J827"/>
  <c r="J826"/>
  <c r="J825"/>
  <c r="J824"/>
  <c r="Y822"/>
  <c r="X822"/>
  <c r="W822"/>
  <c r="V822"/>
  <c r="U822"/>
  <c r="T822"/>
  <c r="S822"/>
  <c r="R822"/>
  <c r="Q822"/>
  <c r="P822"/>
  <c r="O822"/>
  <c r="N822"/>
  <c r="M822"/>
  <c r="L822"/>
  <c r="K822"/>
  <c r="J822"/>
  <c r="W821"/>
  <c r="V821"/>
  <c r="U821"/>
  <c r="R821"/>
  <c r="Q821"/>
  <c r="P821"/>
  <c r="M821"/>
  <c r="L821"/>
  <c r="K821"/>
  <c r="J821"/>
  <c r="Y813"/>
  <c r="X813"/>
  <c r="W813"/>
  <c r="V813"/>
  <c r="U813"/>
  <c r="T813"/>
  <c r="S813"/>
  <c r="R813"/>
  <c r="Q813"/>
  <c r="P813"/>
  <c r="O813"/>
  <c r="N813"/>
  <c r="M813"/>
  <c r="L813"/>
  <c r="K813"/>
  <c r="Y812"/>
  <c r="X812"/>
  <c r="W812"/>
  <c r="V812"/>
  <c r="U812"/>
  <c r="T812"/>
  <c r="S812"/>
  <c r="R812"/>
  <c r="Q812"/>
  <c r="P812"/>
  <c r="O812"/>
  <c r="N812"/>
  <c r="M812"/>
  <c r="L812"/>
  <c r="K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Y780"/>
  <c r="X780"/>
  <c r="W780"/>
  <c r="V780"/>
  <c r="U780"/>
  <c r="T780"/>
  <c r="S780"/>
  <c r="R780"/>
  <c r="Q780"/>
  <c r="P780"/>
  <c r="O780"/>
  <c r="N780"/>
  <c r="M780"/>
  <c r="L780"/>
  <c r="K780"/>
  <c r="Y779"/>
  <c r="X779"/>
  <c r="W779"/>
  <c r="V779"/>
  <c r="U779"/>
  <c r="T779"/>
  <c r="S779"/>
  <c r="R779"/>
  <c r="Q779"/>
  <c r="P779"/>
  <c r="O779"/>
  <c r="N779"/>
  <c r="M779"/>
  <c r="L779"/>
  <c r="K779"/>
  <c r="J778"/>
  <c r="I778" s="1"/>
  <c r="J777"/>
  <c r="I777" s="1"/>
  <c r="J776"/>
  <c r="I776" s="1"/>
  <c r="J775"/>
  <c r="J774"/>
  <c r="I774" s="1"/>
  <c r="J773"/>
  <c r="J772"/>
  <c r="I772" s="1"/>
  <c r="J771"/>
  <c r="I771" s="1"/>
  <c r="J770"/>
  <c r="I770" s="1"/>
  <c r="J769"/>
  <c r="I769" s="1"/>
  <c r="J768"/>
  <c r="I768" s="1"/>
  <c r="J767"/>
  <c r="I767" s="1"/>
  <c r="J766"/>
  <c r="I766" s="1"/>
  <c r="J765"/>
  <c r="I765" s="1"/>
  <c r="J764"/>
  <c r="I764" s="1"/>
  <c r="J763"/>
  <c r="I763" s="1"/>
  <c r="J762"/>
  <c r="I762" s="1"/>
  <c r="J761"/>
  <c r="I761" s="1"/>
  <c r="J760"/>
  <c r="I760" s="1"/>
  <c r="J759"/>
  <c r="I759" s="1"/>
  <c r="J758"/>
  <c r="I758" s="1"/>
  <c r="J757"/>
  <c r="I757" s="1"/>
  <c r="Y754"/>
  <c r="X754"/>
  <c r="W754"/>
  <c r="V754"/>
  <c r="U754"/>
  <c r="T754"/>
  <c r="S754"/>
  <c r="Q754"/>
  <c r="O754"/>
  <c r="N754"/>
  <c r="L754"/>
  <c r="J753"/>
  <c r="I753" s="1"/>
  <c r="J752"/>
  <c r="I752" s="1"/>
  <c r="I751"/>
  <c r="J750"/>
  <c r="I750" s="1"/>
  <c r="J749"/>
  <c r="I749" s="1"/>
  <c r="J748"/>
  <c r="I748" s="1"/>
  <c r="J747"/>
  <c r="I747" s="1"/>
  <c r="J746"/>
  <c r="I746" s="1"/>
  <c r="J745"/>
  <c r="I745" s="1"/>
  <c r="J744"/>
  <c r="I744" s="1"/>
  <c r="J743"/>
  <c r="I743" s="1"/>
  <c r="J742"/>
  <c r="I742" s="1"/>
  <c r="J741"/>
  <c r="I741" s="1"/>
  <c r="J740"/>
  <c r="I740" s="1"/>
  <c r="J739"/>
  <c r="I739" s="1"/>
  <c r="W737"/>
  <c r="V737"/>
  <c r="R737"/>
  <c r="Q737"/>
  <c r="P737"/>
  <c r="M737"/>
  <c r="L737"/>
  <c r="K737"/>
  <c r="J737"/>
  <c r="Y734"/>
  <c r="X734"/>
  <c r="W734"/>
  <c r="V734"/>
  <c r="U734"/>
  <c r="T734"/>
  <c r="S734"/>
  <c r="R734"/>
  <c r="Q734"/>
  <c r="P734"/>
  <c r="O734"/>
  <c r="N734"/>
  <c r="M734"/>
  <c r="L734"/>
  <c r="K734"/>
  <c r="Y733"/>
  <c r="X733"/>
  <c r="W733"/>
  <c r="V733"/>
  <c r="U733"/>
  <c r="T733"/>
  <c r="S733"/>
  <c r="R733"/>
  <c r="Q733"/>
  <c r="P733"/>
  <c r="O733"/>
  <c r="N733"/>
  <c r="M733"/>
  <c r="L733"/>
  <c r="K733"/>
  <c r="I733"/>
  <c r="J732"/>
  <c r="J731"/>
  <c r="J730"/>
  <c r="Y728"/>
  <c r="X728"/>
  <c r="W728"/>
  <c r="V728"/>
  <c r="U728"/>
  <c r="T728"/>
  <c r="S728"/>
  <c r="R728"/>
  <c r="Q728"/>
  <c r="P728"/>
  <c r="O728"/>
  <c r="N728"/>
  <c r="M728"/>
  <c r="L728"/>
  <c r="K728"/>
  <c r="Y727"/>
  <c r="X727"/>
  <c r="W727"/>
  <c r="V727"/>
  <c r="U727"/>
  <c r="T727"/>
  <c r="S727"/>
  <c r="R727"/>
  <c r="Q727"/>
  <c r="P727"/>
  <c r="O727"/>
  <c r="N727"/>
  <c r="M727"/>
  <c r="L727"/>
  <c r="K727"/>
  <c r="I727"/>
  <c r="J726"/>
  <c r="J725"/>
  <c r="J724"/>
  <c r="J723"/>
  <c r="J722"/>
  <c r="J721"/>
  <c r="J720"/>
  <c r="J719"/>
  <c r="Y717"/>
  <c r="X717"/>
  <c r="W717"/>
  <c r="V717"/>
  <c r="U717"/>
  <c r="T717"/>
  <c r="S717"/>
  <c r="R717"/>
  <c r="Q717"/>
  <c r="P717"/>
  <c r="O717"/>
  <c r="N717"/>
  <c r="M717"/>
  <c r="L717"/>
  <c r="K717"/>
  <c r="Y716"/>
  <c r="X716"/>
  <c r="W716"/>
  <c r="V716"/>
  <c r="U716"/>
  <c r="T716"/>
  <c r="S716"/>
  <c r="R716"/>
  <c r="Q716"/>
  <c r="P716"/>
  <c r="O716"/>
  <c r="N716"/>
  <c r="M716"/>
  <c r="L716"/>
  <c r="K716"/>
  <c r="J715"/>
  <c r="J714"/>
  <c r="J713"/>
  <c r="Y702"/>
  <c r="X702"/>
  <c r="W702"/>
  <c r="V702"/>
  <c r="U702"/>
  <c r="T702"/>
  <c r="S702"/>
  <c r="R702"/>
  <c r="Q702"/>
  <c r="P702"/>
  <c r="O702"/>
  <c r="N702"/>
  <c r="M702"/>
  <c r="L702"/>
  <c r="K702"/>
  <c r="J702"/>
  <c r="Y699"/>
  <c r="X699"/>
  <c r="W699"/>
  <c r="V699"/>
  <c r="U699"/>
  <c r="T699"/>
  <c r="S699"/>
  <c r="R699"/>
  <c r="Q699"/>
  <c r="P699"/>
  <c r="O699"/>
  <c r="N699"/>
  <c r="M699"/>
  <c r="L699"/>
  <c r="K699"/>
  <c r="Y698"/>
  <c r="X698"/>
  <c r="W698"/>
  <c r="V698"/>
  <c r="U698"/>
  <c r="T698"/>
  <c r="S698"/>
  <c r="R698"/>
  <c r="Q698"/>
  <c r="P698"/>
  <c r="O698"/>
  <c r="N698"/>
  <c r="M698"/>
  <c r="L698"/>
  <c r="K698"/>
  <c r="J697"/>
  <c r="J696"/>
  <c r="J695"/>
  <c r="J694"/>
  <c r="J693"/>
  <c r="J692"/>
  <c r="J691"/>
  <c r="J690"/>
  <c r="J689"/>
  <c r="J688"/>
  <c r="J687"/>
  <c r="Y685"/>
  <c r="X685"/>
  <c r="W685"/>
  <c r="V685"/>
  <c r="U685"/>
  <c r="T685"/>
  <c r="S685"/>
  <c r="R685"/>
  <c r="Q685"/>
  <c r="P685"/>
  <c r="O685"/>
  <c r="N685"/>
  <c r="M685"/>
  <c r="L685"/>
  <c r="K685"/>
  <c r="Y684"/>
  <c r="X684"/>
  <c r="W684"/>
  <c r="V684"/>
  <c r="U684"/>
  <c r="T684"/>
  <c r="S684"/>
  <c r="R684"/>
  <c r="Q684"/>
  <c r="P684"/>
  <c r="O684"/>
  <c r="N684"/>
  <c r="M684"/>
  <c r="L684"/>
  <c r="K684"/>
  <c r="I684"/>
  <c r="J683"/>
  <c r="J682"/>
  <c r="J681"/>
  <c r="J674"/>
  <c r="J673"/>
  <c r="J672"/>
  <c r="J671"/>
  <c r="J670"/>
  <c r="J668"/>
  <c r="J664"/>
  <c r="J658"/>
  <c r="J657"/>
  <c r="J644"/>
  <c r="Y630"/>
  <c r="X630"/>
  <c r="W630"/>
  <c r="V630"/>
  <c r="U630"/>
  <c r="T630"/>
  <c r="S630"/>
  <c r="R630"/>
  <c r="Q630"/>
  <c r="P630"/>
  <c r="O630"/>
  <c r="N630"/>
  <c r="M630"/>
  <c r="L630"/>
  <c r="K630"/>
  <c r="Y629"/>
  <c r="X629"/>
  <c r="W629"/>
  <c r="V629"/>
  <c r="U629"/>
  <c r="T629"/>
  <c r="S629"/>
  <c r="R629"/>
  <c r="Q629"/>
  <c r="P629"/>
  <c r="O629"/>
  <c r="N629"/>
  <c r="M629"/>
  <c r="L629"/>
  <c r="K629"/>
  <c r="J628"/>
  <c r="J627"/>
  <c r="J626"/>
  <c r="J625"/>
  <c r="J624"/>
  <c r="J623"/>
  <c r="J622"/>
  <c r="J621"/>
  <c r="Y614"/>
  <c r="X614"/>
  <c r="W614"/>
  <c r="V614"/>
  <c r="U614"/>
  <c r="T614"/>
  <c r="S614"/>
  <c r="R614"/>
  <c r="Q614"/>
  <c r="P614"/>
  <c r="O614"/>
  <c r="N614"/>
  <c r="M614"/>
  <c r="L614"/>
  <c r="K614"/>
  <c r="Y613"/>
  <c r="X613"/>
  <c r="W613"/>
  <c r="V613"/>
  <c r="U613"/>
  <c r="T613"/>
  <c r="S613"/>
  <c r="R613"/>
  <c r="Q613"/>
  <c r="P613"/>
  <c r="O613"/>
  <c r="N613"/>
  <c r="M613"/>
  <c r="L613"/>
  <c r="K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Y568"/>
  <c r="X568"/>
  <c r="W568"/>
  <c r="V568"/>
  <c r="U568"/>
  <c r="T568"/>
  <c r="S568"/>
  <c r="R568"/>
  <c r="Q568"/>
  <c r="P568"/>
  <c r="O568"/>
  <c r="N568"/>
  <c r="M568"/>
  <c r="L568"/>
  <c r="K568"/>
  <c r="Y567"/>
  <c r="X567"/>
  <c r="W567"/>
  <c r="V567"/>
  <c r="U567"/>
  <c r="T567"/>
  <c r="S567"/>
  <c r="R567"/>
  <c r="Q567"/>
  <c r="P567"/>
  <c r="O567"/>
  <c r="N567"/>
  <c r="M567"/>
  <c r="L567"/>
  <c r="K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Y535"/>
  <c r="X535"/>
  <c r="W535"/>
  <c r="V535"/>
  <c r="U535"/>
  <c r="T535"/>
  <c r="S535"/>
  <c r="Q535"/>
  <c r="O535"/>
  <c r="N535"/>
  <c r="M535"/>
  <c r="L535"/>
  <c r="K535"/>
  <c r="Y534"/>
  <c r="X534"/>
  <c r="W534"/>
  <c r="V534"/>
  <c r="U534"/>
  <c r="T534"/>
  <c r="S534"/>
  <c r="Q534"/>
  <c r="O534"/>
  <c r="N534"/>
  <c r="M534"/>
  <c r="L534"/>
  <c r="K534"/>
  <c r="J533"/>
  <c r="I533" s="1"/>
  <c r="J532"/>
  <c r="I532" s="1"/>
  <c r="J531"/>
  <c r="I531" s="1"/>
  <c r="J530"/>
  <c r="I530" s="1"/>
  <c r="J529"/>
  <c r="I529" s="1"/>
  <c r="J528"/>
  <c r="I528" s="1"/>
  <c r="J527"/>
  <c r="I527" s="1"/>
  <c r="J526"/>
  <c r="I526" s="1"/>
  <c r="J525"/>
  <c r="I525" s="1"/>
  <c r="J524"/>
  <c r="I524" s="1"/>
  <c r="J523"/>
  <c r="I523" s="1"/>
  <c r="J522"/>
  <c r="I522" s="1"/>
  <c r="R521"/>
  <c r="R535" s="1"/>
  <c r="P521"/>
  <c r="P535" s="1"/>
  <c r="J520"/>
  <c r="Y510"/>
  <c r="X510"/>
  <c r="W510"/>
  <c r="V510"/>
  <c r="U510"/>
  <c r="T510"/>
  <c r="S510"/>
  <c r="R510"/>
  <c r="Q510"/>
  <c r="P510"/>
  <c r="O510"/>
  <c r="N510"/>
  <c r="M510"/>
  <c r="L510"/>
  <c r="K510"/>
  <c r="Y509"/>
  <c r="X509"/>
  <c r="W509"/>
  <c r="V509"/>
  <c r="U509"/>
  <c r="T509"/>
  <c r="S509"/>
  <c r="R509"/>
  <c r="Q509"/>
  <c r="P509"/>
  <c r="O509"/>
  <c r="N509"/>
  <c r="M509"/>
  <c r="L509"/>
  <c r="K509"/>
  <c r="J508"/>
  <c r="J507"/>
  <c r="Y505"/>
  <c r="X505"/>
  <c r="W505"/>
  <c r="V505"/>
  <c r="U505"/>
  <c r="T505"/>
  <c r="S505"/>
  <c r="R505"/>
  <c r="Q505"/>
  <c r="P505"/>
  <c r="O505"/>
  <c r="N505"/>
  <c r="M505"/>
  <c r="L505"/>
  <c r="K505"/>
  <c r="Y504"/>
  <c r="X504"/>
  <c r="W504"/>
  <c r="V504"/>
  <c r="U504"/>
  <c r="T504"/>
  <c r="S504"/>
  <c r="R504"/>
  <c r="Q504"/>
  <c r="P504"/>
  <c r="O504"/>
  <c r="N504"/>
  <c r="M504"/>
  <c r="L504"/>
  <c r="K504"/>
  <c r="J503"/>
  <c r="D503"/>
  <c r="J502"/>
  <c r="D502"/>
  <c r="J501"/>
  <c r="D501"/>
  <c r="J500"/>
  <c r="D500"/>
  <c r="J499"/>
  <c r="D499"/>
  <c r="J498"/>
  <c r="D498"/>
  <c r="J497"/>
  <c r="D497"/>
  <c r="J496"/>
  <c r="D496"/>
  <c r="J495"/>
  <c r="D495"/>
  <c r="J494"/>
  <c r="D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Y469"/>
  <c r="X469"/>
  <c r="W469"/>
  <c r="V469"/>
  <c r="U469"/>
  <c r="T469"/>
  <c r="S469"/>
  <c r="R469"/>
  <c r="Q469"/>
  <c r="O469"/>
  <c r="N469"/>
  <c r="M469"/>
  <c r="L469"/>
  <c r="Y468"/>
  <c r="X468"/>
  <c r="W468"/>
  <c r="V468"/>
  <c r="U468"/>
  <c r="T468"/>
  <c r="S468"/>
  <c r="R468"/>
  <c r="O468"/>
  <c r="N468"/>
  <c r="M468"/>
  <c r="P467"/>
  <c r="P468" s="1"/>
  <c r="K467"/>
  <c r="K469" s="1"/>
  <c r="Y465"/>
  <c r="X465"/>
  <c r="W465"/>
  <c r="V465"/>
  <c r="U465"/>
  <c r="T465"/>
  <c r="S465"/>
  <c r="R465"/>
  <c r="Q465"/>
  <c r="P465"/>
  <c r="O465"/>
  <c r="N465"/>
  <c r="M465"/>
  <c r="L465"/>
  <c r="K465"/>
  <c r="Y464"/>
  <c r="X464"/>
  <c r="W464"/>
  <c r="V464"/>
  <c r="U464"/>
  <c r="T464"/>
  <c r="S464"/>
  <c r="R464"/>
  <c r="Q464"/>
  <c r="P464"/>
  <c r="O464"/>
  <c r="N464"/>
  <c r="M464"/>
  <c r="L464"/>
  <c r="K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Y441"/>
  <c r="X441"/>
  <c r="W441"/>
  <c r="V441"/>
  <c r="U441"/>
  <c r="T441"/>
  <c r="S441"/>
  <c r="R441"/>
  <c r="Q441"/>
  <c r="P441"/>
  <c r="O441"/>
  <c r="N441"/>
  <c r="M441"/>
  <c r="L441"/>
  <c r="K441"/>
  <c r="Y440"/>
  <c r="X440"/>
  <c r="W440"/>
  <c r="V440"/>
  <c r="U440"/>
  <c r="T440"/>
  <c r="S440"/>
  <c r="R440"/>
  <c r="Q440"/>
  <c r="P440"/>
  <c r="O440"/>
  <c r="N440"/>
  <c r="M440"/>
  <c r="L440"/>
  <c r="K440"/>
  <c r="J439"/>
  <c r="J438"/>
  <c r="J437"/>
  <c r="J436"/>
  <c r="J435"/>
  <c r="J434"/>
  <c r="J433"/>
  <c r="J432"/>
  <c r="J431"/>
  <c r="J430"/>
  <c r="J429"/>
  <c r="J428"/>
  <c r="J427"/>
  <c r="I427"/>
  <c r="J426"/>
  <c r="J425"/>
  <c r="J424"/>
  <c r="J423"/>
  <c r="J422"/>
  <c r="J421"/>
  <c r="J420"/>
  <c r="Y415"/>
  <c r="X415"/>
  <c r="W415"/>
  <c r="V415"/>
  <c r="U415"/>
  <c r="T415"/>
  <c r="S415"/>
  <c r="R415"/>
  <c r="Q415"/>
  <c r="P415"/>
  <c r="O415"/>
  <c r="N415"/>
  <c r="M415"/>
  <c r="L415"/>
  <c r="K415"/>
  <c r="Y414"/>
  <c r="X414"/>
  <c r="W414"/>
  <c r="V414"/>
  <c r="U414"/>
  <c r="T414"/>
  <c r="S414"/>
  <c r="R414"/>
  <c r="Q414"/>
  <c r="P414"/>
  <c r="O414"/>
  <c r="N414"/>
  <c r="M414"/>
  <c r="L414"/>
  <c r="K414"/>
  <c r="J413"/>
  <c r="J412"/>
  <c r="J411"/>
  <c r="Y402"/>
  <c r="Y403" s="1"/>
  <c r="X402"/>
  <c r="X403" s="1"/>
  <c r="W402"/>
  <c r="W403" s="1"/>
  <c r="V402"/>
  <c r="V403" s="1"/>
  <c r="U402"/>
  <c r="U403" s="1"/>
  <c r="T402"/>
  <c r="T403" s="1"/>
  <c r="S402"/>
  <c r="S403" s="1"/>
  <c r="R402"/>
  <c r="R403" s="1"/>
  <c r="Q402"/>
  <c r="Q403" s="1"/>
  <c r="P402"/>
  <c r="P403" s="1"/>
  <c r="O402"/>
  <c r="O403" s="1"/>
  <c r="N402"/>
  <c r="N403" s="1"/>
  <c r="M402"/>
  <c r="M403" s="1"/>
  <c r="L402"/>
  <c r="L403" s="1"/>
  <c r="K402"/>
  <c r="K403" s="1"/>
  <c r="J402"/>
  <c r="J403" s="1"/>
  <c r="C401"/>
  <c r="Y399"/>
  <c r="X399"/>
  <c r="W399"/>
  <c r="V399"/>
  <c r="U399"/>
  <c r="T399"/>
  <c r="S399"/>
  <c r="R399"/>
  <c r="Q399"/>
  <c r="P399"/>
  <c r="O399"/>
  <c r="N399"/>
  <c r="M399"/>
  <c r="L399"/>
  <c r="K399"/>
  <c r="Y398"/>
  <c r="X398"/>
  <c r="W398"/>
  <c r="V398"/>
  <c r="U398"/>
  <c r="T398"/>
  <c r="S398"/>
  <c r="R398"/>
  <c r="Q398"/>
  <c r="P398"/>
  <c r="O398"/>
  <c r="N398"/>
  <c r="M398"/>
  <c r="L398"/>
  <c r="K398"/>
  <c r="J397"/>
  <c r="J396"/>
  <c r="J395"/>
  <c r="J394"/>
  <c r="J393"/>
  <c r="J392"/>
  <c r="Y388"/>
  <c r="X388"/>
  <c r="W388"/>
  <c r="V388"/>
  <c r="U388"/>
  <c r="T388"/>
  <c r="S388"/>
  <c r="R388"/>
  <c r="Q388"/>
  <c r="P388"/>
  <c r="O388"/>
  <c r="N388"/>
  <c r="M388"/>
  <c r="L388"/>
  <c r="K388"/>
  <c r="Y387"/>
  <c r="X387"/>
  <c r="W387"/>
  <c r="V387"/>
  <c r="U387"/>
  <c r="T387"/>
  <c r="S387"/>
  <c r="R387"/>
  <c r="Q387"/>
  <c r="P387"/>
  <c r="O387"/>
  <c r="N387"/>
  <c r="M387"/>
  <c r="L387"/>
  <c r="K387"/>
  <c r="J386"/>
  <c r="J385"/>
  <c r="J384"/>
  <c r="J383"/>
  <c r="J374"/>
  <c r="J370"/>
  <c r="Y362"/>
  <c r="X362"/>
  <c r="W362"/>
  <c r="V362"/>
  <c r="U362"/>
  <c r="T362"/>
  <c r="S362"/>
  <c r="R362"/>
  <c r="Q362"/>
  <c r="P362"/>
  <c r="O362"/>
  <c r="N362"/>
  <c r="M362"/>
  <c r="L362"/>
  <c r="K362"/>
  <c r="Y361"/>
  <c r="X361"/>
  <c r="W361"/>
  <c r="V361"/>
  <c r="U361"/>
  <c r="T361"/>
  <c r="S361"/>
  <c r="R361"/>
  <c r="Q361"/>
  <c r="P361"/>
  <c r="O361"/>
  <c r="N361"/>
  <c r="M361"/>
  <c r="L361"/>
  <c r="K361"/>
  <c r="J360"/>
  <c r="J359"/>
  <c r="J358"/>
  <c r="J356"/>
  <c r="J354"/>
  <c r="J353"/>
  <c r="J352"/>
  <c r="J351"/>
  <c r="J349"/>
  <c r="J348"/>
  <c r="J347"/>
  <c r="J345"/>
  <c r="J344"/>
  <c r="J343"/>
  <c r="J342"/>
  <c r="Y339"/>
  <c r="X339"/>
  <c r="W339"/>
  <c r="V339"/>
  <c r="U339"/>
  <c r="T339"/>
  <c r="S339"/>
  <c r="O339"/>
  <c r="N339"/>
  <c r="M339"/>
  <c r="L339"/>
  <c r="K339"/>
  <c r="Y338"/>
  <c r="X338"/>
  <c r="W338"/>
  <c r="V338"/>
  <c r="U338"/>
  <c r="T338"/>
  <c r="S338"/>
  <c r="O338"/>
  <c r="N338"/>
  <c r="M338"/>
  <c r="L338"/>
  <c r="K338"/>
  <c r="R337"/>
  <c r="P337"/>
  <c r="J336"/>
  <c r="I336" s="1"/>
  <c r="J335"/>
  <c r="I335" s="1"/>
  <c r="Q334"/>
  <c r="P334"/>
  <c r="P333"/>
  <c r="J333" s="1"/>
  <c r="I333" s="1"/>
  <c r="J332"/>
  <c r="I332" s="1"/>
  <c r="J331"/>
  <c r="I331" s="1"/>
  <c r="J330"/>
  <c r="I330" s="1"/>
  <c r="J329"/>
  <c r="I329" s="1"/>
  <c r="R328"/>
  <c r="J328" s="1"/>
  <c r="I328" s="1"/>
  <c r="R327"/>
  <c r="Q327"/>
  <c r="P327"/>
  <c r="P326"/>
  <c r="J326" s="1"/>
  <c r="I326" s="1"/>
  <c r="J325"/>
  <c r="I325" s="1"/>
  <c r="P324"/>
  <c r="J324" s="1"/>
  <c r="I324" s="1"/>
  <c r="Y321"/>
  <c r="X321"/>
  <c r="W321"/>
  <c r="V321"/>
  <c r="U321"/>
  <c r="T321"/>
  <c r="S321"/>
  <c r="R321"/>
  <c r="Q321"/>
  <c r="P321"/>
  <c r="O321"/>
  <c r="N321"/>
  <c r="K321"/>
  <c r="J319"/>
  <c r="J318"/>
  <c r="J317"/>
  <c r="J316"/>
  <c r="J315"/>
  <c r="J314"/>
  <c r="J312"/>
  <c r="J311"/>
  <c r="J310"/>
  <c r="J309"/>
  <c r="J307"/>
  <c r="J306"/>
  <c r="J304"/>
  <c r="J303"/>
  <c r="J302"/>
  <c r="J301"/>
  <c r="J299"/>
  <c r="J298"/>
  <c r="J297"/>
  <c r="J296"/>
  <c r="J295"/>
  <c r="J294"/>
  <c r="J292"/>
  <c r="J291"/>
  <c r="J286"/>
  <c r="J285"/>
  <c r="Y282"/>
  <c r="X282"/>
  <c r="W282"/>
  <c r="V282"/>
  <c r="U282"/>
  <c r="T282"/>
  <c r="S282"/>
  <c r="R282"/>
  <c r="Q282"/>
  <c r="P282"/>
  <c r="O282"/>
  <c r="N282"/>
  <c r="M282"/>
  <c r="L282"/>
  <c r="K282"/>
  <c r="Y281"/>
  <c r="X281"/>
  <c r="W281"/>
  <c r="V281"/>
  <c r="U281"/>
  <c r="T281"/>
  <c r="S281"/>
  <c r="R281"/>
  <c r="Q281"/>
  <c r="P281"/>
  <c r="O281"/>
  <c r="N281"/>
  <c r="M281"/>
  <c r="L281"/>
  <c r="K281"/>
  <c r="J280"/>
  <c r="J279"/>
  <c r="J278"/>
  <c r="J277"/>
  <c r="J276"/>
  <c r="J275"/>
  <c r="J274"/>
  <c r="J273"/>
  <c r="J272"/>
  <c r="J271"/>
  <c r="J270"/>
  <c r="J268"/>
  <c r="J267"/>
  <c r="J265"/>
  <c r="J264"/>
  <c r="Y256"/>
  <c r="X256"/>
  <c r="W256"/>
  <c r="V256"/>
  <c r="U256"/>
  <c r="T256"/>
  <c r="S256"/>
  <c r="R256"/>
  <c r="Q256"/>
  <c r="P256"/>
  <c r="O256"/>
  <c r="N256"/>
  <c r="M256"/>
  <c r="L256"/>
  <c r="K256"/>
  <c r="Y255"/>
  <c r="X255"/>
  <c r="W255"/>
  <c r="V255"/>
  <c r="U255"/>
  <c r="T255"/>
  <c r="S255"/>
  <c r="R255"/>
  <c r="Q255"/>
  <c r="P255"/>
  <c r="O255"/>
  <c r="N255"/>
  <c r="M255"/>
  <c r="L255"/>
  <c r="K255"/>
  <c r="J254"/>
  <c r="J253"/>
  <c r="J252"/>
  <c r="J251"/>
  <c r="J250"/>
  <c r="J249"/>
  <c r="J248"/>
  <c r="J247"/>
  <c r="J246"/>
  <c r="J245"/>
  <c r="Y243"/>
  <c r="X243"/>
  <c r="W243"/>
  <c r="V243"/>
  <c r="U243"/>
  <c r="T243"/>
  <c r="S243"/>
  <c r="R243"/>
  <c r="Q243"/>
  <c r="P243"/>
  <c r="O243"/>
  <c r="N243"/>
  <c r="M243"/>
  <c r="L243"/>
  <c r="K243"/>
  <c r="Y242"/>
  <c r="X242"/>
  <c r="W242"/>
  <c r="V242"/>
  <c r="U242"/>
  <c r="T242"/>
  <c r="S242"/>
  <c r="R242"/>
  <c r="Q242"/>
  <c r="P242"/>
  <c r="O242"/>
  <c r="N242"/>
  <c r="M242"/>
  <c r="L242"/>
  <c r="K242"/>
  <c r="J241"/>
  <c r="J240"/>
  <c r="Y237"/>
  <c r="X237"/>
  <c r="W237"/>
  <c r="V237"/>
  <c r="U237"/>
  <c r="T237"/>
  <c r="S237"/>
  <c r="R237"/>
  <c r="Q237"/>
  <c r="P237"/>
  <c r="O237"/>
  <c r="N237"/>
  <c r="M237"/>
  <c r="L237"/>
  <c r="K237"/>
  <c r="J236"/>
  <c r="Y233"/>
  <c r="X233"/>
  <c r="W233"/>
  <c r="V233"/>
  <c r="U233"/>
  <c r="T233"/>
  <c r="S233"/>
  <c r="Q233"/>
  <c r="P233"/>
  <c r="O233"/>
  <c r="N233"/>
  <c r="M233"/>
  <c r="L233"/>
  <c r="K233"/>
  <c r="J232"/>
  <c r="I232" s="1"/>
  <c r="Y218"/>
  <c r="X218"/>
  <c r="W218"/>
  <c r="V218"/>
  <c r="U218"/>
  <c r="T218"/>
  <c r="S218"/>
  <c r="R218"/>
  <c r="Q218"/>
  <c r="P218"/>
  <c r="O218"/>
  <c r="N218"/>
  <c r="M218"/>
  <c r="L218"/>
  <c r="K218"/>
  <c r="Y217"/>
  <c r="X217"/>
  <c r="W217"/>
  <c r="V217"/>
  <c r="U217"/>
  <c r="T217"/>
  <c r="S217"/>
  <c r="R217"/>
  <c r="Q217"/>
  <c r="P217"/>
  <c r="O217"/>
  <c r="N217"/>
  <c r="M217"/>
  <c r="L217"/>
  <c r="K217"/>
  <c r="J216"/>
  <c r="J215"/>
  <c r="Y212"/>
  <c r="X212"/>
  <c r="W212"/>
  <c r="V212"/>
  <c r="U212"/>
  <c r="T212"/>
  <c r="S212"/>
  <c r="R212"/>
  <c r="Q212"/>
  <c r="P212"/>
  <c r="O212"/>
  <c r="N212"/>
  <c r="M212"/>
  <c r="L212"/>
  <c r="K212"/>
  <c r="J211"/>
  <c r="J210"/>
  <c r="J209"/>
  <c r="J208"/>
  <c r="J207"/>
  <c r="J206"/>
  <c r="J205"/>
  <c r="J204"/>
  <c r="J203"/>
  <c r="J202"/>
  <c r="J201"/>
  <c r="J200"/>
  <c r="Y196"/>
  <c r="X196"/>
  <c r="W196"/>
  <c r="V196"/>
  <c r="U196"/>
  <c r="T196"/>
  <c r="S196"/>
  <c r="R196"/>
  <c r="Q196"/>
  <c r="P196"/>
  <c r="O196"/>
  <c r="N196"/>
  <c r="M196"/>
  <c r="L196"/>
  <c r="K196"/>
  <c r="Y195"/>
  <c r="X195"/>
  <c r="W195"/>
  <c r="V195"/>
  <c r="U195"/>
  <c r="T195"/>
  <c r="S195"/>
  <c r="R195"/>
  <c r="Q195"/>
  <c r="P195"/>
  <c r="O195"/>
  <c r="N195"/>
  <c r="M195"/>
  <c r="L195"/>
  <c r="K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Y149"/>
  <c r="X149"/>
  <c r="W149"/>
  <c r="V149"/>
  <c r="U149"/>
  <c r="T149"/>
  <c r="S149"/>
  <c r="R149"/>
  <c r="Q149"/>
  <c r="P149"/>
  <c r="O149"/>
  <c r="N149"/>
  <c r="M149"/>
  <c r="L149"/>
  <c r="K149"/>
  <c r="Y148"/>
  <c r="X148"/>
  <c r="W148"/>
  <c r="V148"/>
  <c r="U148"/>
  <c r="T148"/>
  <c r="S148"/>
  <c r="R148"/>
  <c r="Q148"/>
  <c r="O148"/>
  <c r="N148"/>
  <c r="M148"/>
  <c r="L148"/>
  <c r="K148"/>
  <c r="J147"/>
  <c r="J146"/>
  <c r="J143"/>
  <c r="W140"/>
  <c r="V140"/>
  <c r="U140"/>
  <c r="R140"/>
  <c r="Q140"/>
  <c r="P140"/>
  <c r="M140"/>
  <c r="L140"/>
  <c r="K140"/>
  <c r="I140"/>
  <c r="J139"/>
  <c r="J138"/>
  <c r="J137"/>
  <c r="J136"/>
  <c r="J135"/>
  <c r="J134"/>
  <c r="J133"/>
  <c r="Y130"/>
  <c r="X130"/>
  <c r="W130"/>
  <c r="V130"/>
  <c r="U130"/>
  <c r="T130"/>
  <c r="S130"/>
  <c r="R130"/>
  <c r="Q130"/>
  <c r="P130"/>
  <c r="O130"/>
  <c r="N130"/>
  <c r="M130"/>
  <c r="L130"/>
  <c r="K130"/>
  <c r="J129"/>
  <c r="C124"/>
  <c r="Y119"/>
  <c r="X119"/>
  <c r="W119"/>
  <c r="V119"/>
  <c r="U119"/>
  <c r="T119"/>
  <c r="S119"/>
  <c r="R119"/>
  <c r="Q119"/>
  <c r="P119"/>
  <c r="O119"/>
  <c r="N119"/>
  <c r="M119"/>
  <c r="L119"/>
  <c r="K119"/>
  <c r="Y118"/>
  <c r="X118"/>
  <c r="W118"/>
  <c r="V118"/>
  <c r="U118"/>
  <c r="T118"/>
  <c r="S118"/>
  <c r="R118"/>
  <c r="Q118"/>
  <c r="P118"/>
  <c r="O118"/>
  <c r="N118"/>
  <c r="M118"/>
  <c r="L118"/>
  <c r="K118"/>
  <c r="J117"/>
  <c r="J115"/>
  <c r="Y112"/>
  <c r="X112"/>
  <c r="W112"/>
  <c r="V112"/>
  <c r="U112"/>
  <c r="T112"/>
  <c r="S112"/>
  <c r="R112"/>
  <c r="Q112"/>
  <c r="P112"/>
  <c r="O112"/>
  <c r="N112"/>
  <c r="M112"/>
  <c r="L112"/>
  <c r="K112"/>
  <c r="Y111"/>
  <c r="X111"/>
  <c r="W111"/>
  <c r="V111"/>
  <c r="U111"/>
  <c r="T111"/>
  <c r="S111"/>
  <c r="R111"/>
  <c r="Q111"/>
  <c r="P111"/>
  <c r="O111"/>
  <c r="N111"/>
  <c r="M111"/>
  <c r="L111"/>
  <c r="K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Y83"/>
  <c r="X83"/>
  <c r="W83"/>
  <c r="V83"/>
  <c r="U83"/>
  <c r="T83"/>
  <c r="S83"/>
  <c r="R83"/>
  <c r="Q83"/>
  <c r="P83"/>
  <c r="O83"/>
  <c r="N83"/>
  <c r="M83"/>
  <c r="L83"/>
  <c r="K83"/>
  <c r="Y82"/>
  <c r="X82"/>
  <c r="W82"/>
  <c r="V82"/>
  <c r="U82"/>
  <c r="T82"/>
  <c r="S82"/>
  <c r="R82"/>
  <c r="Q82"/>
  <c r="P82"/>
  <c r="O82"/>
  <c r="N82"/>
  <c r="M82"/>
  <c r="L82"/>
  <c r="K82"/>
  <c r="J81"/>
  <c r="J80"/>
  <c r="J79"/>
  <c r="Y77"/>
  <c r="X77"/>
  <c r="W77"/>
  <c r="V77"/>
  <c r="U77"/>
  <c r="T77"/>
  <c r="S77"/>
  <c r="R77"/>
  <c r="Q77"/>
  <c r="P77"/>
  <c r="O77"/>
  <c r="N77"/>
  <c r="M77"/>
  <c r="L77"/>
  <c r="K77"/>
  <c r="Y76"/>
  <c r="X76"/>
  <c r="W76"/>
  <c r="V76"/>
  <c r="U76"/>
  <c r="T76"/>
  <c r="S76"/>
  <c r="R76"/>
  <c r="Q76"/>
  <c r="P76"/>
  <c r="O76"/>
  <c r="N76"/>
  <c r="M76"/>
  <c r="L76"/>
  <c r="K76"/>
  <c r="Y68"/>
  <c r="X68"/>
  <c r="W68"/>
  <c r="V68"/>
  <c r="U68"/>
  <c r="T68"/>
  <c r="S68"/>
  <c r="R68"/>
  <c r="Q68"/>
  <c r="P68"/>
  <c r="O68"/>
  <c r="N68"/>
  <c r="M68"/>
  <c r="L68"/>
  <c r="K68"/>
  <c r="J67"/>
  <c r="J64"/>
  <c r="J63"/>
  <c r="Y57"/>
  <c r="X57"/>
  <c r="W57"/>
  <c r="V57"/>
  <c r="U57"/>
  <c r="T57"/>
  <c r="S57"/>
  <c r="R57"/>
  <c r="Q57"/>
  <c r="P57"/>
  <c r="O57"/>
  <c r="N57"/>
  <c r="M57"/>
  <c r="L57"/>
  <c r="K57"/>
  <c r="I57"/>
  <c r="J56"/>
  <c r="J55"/>
  <c r="Y53"/>
  <c r="X53"/>
  <c r="W53"/>
  <c r="V53"/>
  <c r="U53"/>
  <c r="T53"/>
  <c r="S53"/>
  <c r="R53"/>
  <c r="Q53"/>
  <c r="P53"/>
  <c r="O53"/>
  <c r="N53"/>
  <c r="M53"/>
  <c r="L53"/>
  <c r="K53"/>
  <c r="Y52"/>
  <c r="X52"/>
  <c r="W52"/>
  <c r="V52"/>
  <c r="U52"/>
  <c r="T52"/>
  <c r="S52"/>
  <c r="R52"/>
  <c r="Q52"/>
  <c r="P52"/>
  <c r="O52"/>
  <c r="N52"/>
  <c r="M52"/>
  <c r="L52"/>
  <c r="K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Y32"/>
  <c r="X32"/>
  <c r="W32"/>
  <c r="V32"/>
  <c r="U32"/>
  <c r="T32"/>
  <c r="S32"/>
  <c r="R32"/>
  <c r="Q32"/>
  <c r="P32"/>
  <c r="O32"/>
  <c r="N32"/>
  <c r="M32"/>
  <c r="L32"/>
  <c r="K32"/>
  <c r="Y31"/>
  <c r="X31"/>
  <c r="W31"/>
  <c r="V31"/>
  <c r="U31"/>
  <c r="T31"/>
  <c r="S31"/>
  <c r="R31"/>
  <c r="Q31"/>
  <c r="P31"/>
  <c r="O31"/>
  <c r="N31"/>
  <c r="M31"/>
  <c r="L31"/>
  <c r="K31"/>
  <c r="J30"/>
  <c r="J29"/>
  <c r="J28"/>
  <c r="J27"/>
  <c r="J26"/>
  <c r="J25"/>
  <c r="J24"/>
  <c r="J23"/>
  <c r="J22"/>
  <c r="J21"/>
  <c r="W705" i="2"/>
  <c r="V705"/>
  <c r="U705"/>
  <c r="R705"/>
  <c r="Q705"/>
  <c r="P705"/>
  <c r="M705"/>
  <c r="L705"/>
  <c r="K705"/>
  <c r="J704"/>
  <c r="J703"/>
  <c r="Y698"/>
  <c r="X698"/>
  <c r="W698"/>
  <c r="V698"/>
  <c r="U698"/>
  <c r="T698"/>
  <c r="S698"/>
  <c r="R698"/>
  <c r="Q698"/>
  <c r="P698"/>
  <c r="O698"/>
  <c r="N698"/>
  <c r="M698"/>
  <c r="L698"/>
  <c r="K698"/>
  <c r="J698"/>
  <c r="Y694"/>
  <c r="X694"/>
  <c r="W694"/>
  <c r="V694"/>
  <c r="U694"/>
  <c r="T694"/>
  <c r="S694"/>
  <c r="R694"/>
  <c r="Q694"/>
  <c r="P694"/>
  <c r="O694"/>
  <c r="N694"/>
  <c r="M694"/>
  <c r="L694"/>
  <c r="K694"/>
  <c r="J693"/>
  <c r="Y690"/>
  <c r="X690"/>
  <c r="W690"/>
  <c r="V690"/>
  <c r="U690"/>
  <c r="T690"/>
  <c r="S690"/>
  <c r="R690"/>
  <c r="Q690"/>
  <c r="P690"/>
  <c r="O690"/>
  <c r="N690"/>
  <c r="M690"/>
  <c r="L690"/>
  <c r="K690"/>
  <c r="J689"/>
  <c r="J687"/>
  <c r="J686"/>
  <c r="J685"/>
  <c r="J684"/>
  <c r="J682"/>
  <c r="J681"/>
  <c r="J679"/>
  <c r="Y659"/>
  <c r="X659"/>
  <c r="W659"/>
  <c r="V659"/>
  <c r="U659"/>
  <c r="T659"/>
  <c r="S659"/>
  <c r="R659"/>
  <c r="Q659"/>
  <c r="P659"/>
  <c r="O659"/>
  <c r="N659"/>
  <c r="M659"/>
  <c r="L659"/>
  <c r="K659"/>
  <c r="J658"/>
  <c r="Y656"/>
  <c r="X656"/>
  <c r="W656"/>
  <c r="V656"/>
  <c r="U656"/>
  <c r="T656"/>
  <c r="S656"/>
  <c r="R656"/>
  <c r="Q656"/>
  <c r="P656"/>
  <c r="O656"/>
  <c r="N656"/>
  <c r="M656"/>
  <c r="L656"/>
  <c r="K656"/>
  <c r="Y655"/>
  <c r="X655"/>
  <c r="W655"/>
  <c r="V655"/>
  <c r="U655"/>
  <c r="T655"/>
  <c r="S655"/>
  <c r="R655"/>
  <c r="Q655"/>
  <c r="P655"/>
  <c r="O655"/>
  <c r="N655"/>
  <c r="M655"/>
  <c r="L655"/>
  <c r="K655"/>
  <c r="J654"/>
  <c r="J653"/>
  <c r="J652"/>
  <c r="J651"/>
  <c r="J650"/>
  <c r="J649"/>
  <c r="J648"/>
  <c r="J647"/>
  <c r="J646"/>
  <c r="J645"/>
  <c r="J644"/>
  <c r="J643"/>
  <c r="J642"/>
  <c r="J641"/>
  <c r="J640"/>
  <c r="Y634"/>
  <c r="X634"/>
  <c r="W634"/>
  <c r="V634"/>
  <c r="U634"/>
  <c r="T634"/>
  <c r="S634"/>
  <c r="R634"/>
  <c r="Q634"/>
  <c r="P634"/>
  <c r="O634"/>
  <c r="N634"/>
  <c r="M634"/>
  <c r="L634"/>
  <c r="K634"/>
  <c r="J633"/>
  <c r="J632"/>
  <c r="J631"/>
  <c r="J630"/>
  <c r="Y625"/>
  <c r="X625"/>
  <c r="W625"/>
  <c r="V625"/>
  <c r="U625"/>
  <c r="T625"/>
  <c r="S625"/>
  <c r="O625"/>
  <c r="N625"/>
  <c r="Y624"/>
  <c r="X624"/>
  <c r="W624"/>
  <c r="V624"/>
  <c r="U624"/>
  <c r="T624"/>
  <c r="S624"/>
  <c r="O624"/>
  <c r="N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8"/>
  <c r="W576"/>
  <c r="V576"/>
  <c r="U576"/>
  <c r="R576"/>
  <c r="Q576"/>
  <c r="P576"/>
  <c r="M576"/>
  <c r="L576"/>
  <c r="K576"/>
  <c r="J576"/>
  <c r="Y573"/>
  <c r="X573"/>
  <c r="W573"/>
  <c r="V573"/>
  <c r="U573"/>
  <c r="T573"/>
  <c r="S573"/>
  <c r="R573"/>
  <c r="Q573"/>
  <c r="P573"/>
  <c r="O573"/>
  <c r="N573"/>
  <c r="M573"/>
  <c r="L573"/>
  <c r="K573"/>
  <c r="Y572"/>
  <c r="X572"/>
  <c r="W572"/>
  <c r="V572"/>
  <c r="U572"/>
  <c r="T572"/>
  <c r="S572"/>
  <c r="R572"/>
  <c r="Q572"/>
  <c r="P572"/>
  <c r="O572"/>
  <c r="N572"/>
  <c r="M572"/>
  <c r="L572"/>
  <c r="K572"/>
  <c r="I572"/>
  <c r="J571"/>
  <c r="Y555"/>
  <c r="X555"/>
  <c r="W555"/>
  <c r="V555"/>
  <c r="U555"/>
  <c r="T555"/>
  <c r="S555"/>
  <c r="R555"/>
  <c r="Q555"/>
  <c r="P555"/>
  <c r="O555"/>
  <c r="N555"/>
  <c r="M555"/>
  <c r="L555"/>
  <c r="K555"/>
  <c r="J555"/>
  <c r="Y552"/>
  <c r="X552"/>
  <c r="W552"/>
  <c r="V552"/>
  <c r="U552"/>
  <c r="T552"/>
  <c r="S552"/>
  <c r="R552"/>
  <c r="Q552"/>
  <c r="P552"/>
  <c r="O552"/>
  <c r="N552"/>
  <c r="M552"/>
  <c r="L552"/>
  <c r="K552"/>
  <c r="J552"/>
  <c r="Y549"/>
  <c r="X549"/>
  <c r="W549"/>
  <c r="V549"/>
  <c r="U549"/>
  <c r="T549"/>
  <c r="S549"/>
  <c r="R549"/>
  <c r="Q549"/>
  <c r="P549"/>
  <c r="O549"/>
  <c r="N549"/>
  <c r="M549"/>
  <c r="L549"/>
  <c r="K549"/>
  <c r="Y548"/>
  <c r="X548"/>
  <c r="W548"/>
  <c r="V548"/>
  <c r="U548"/>
  <c r="T548"/>
  <c r="S548"/>
  <c r="R548"/>
  <c r="Q548"/>
  <c r="P548"/>
  <c r="O548"/>
  <c r="N548"/>
  <c r="M548"/>
  <c r="L548"/>
  <c r="K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Y526"/>
  <c r="X526"/>
  <c r="W526"/>
  <c r="V526"/>
  <c r="U526"/>
  <c r="T526"/>
  <c r="S526"/>
  <c r="R526"/>
  <c r="Q526"/>
  <c r="P526"/>
  <c r="O526"/>
  <c r="N526"/>
  <c r="M526"/>
  <c r="L526"/>
  <c r="K526"/>
  <c r="Y525"/>
  <c r="X525"/>
  <c r="W525"/>
  <c r="V525"/>
  <c r="U525"/>
  <c r="T525"/>
  <c r="S525"/>
  <c r="R525"/>
  <c r="Q525"/>
  <c r="P525"/>
  <c r="O525"/>
  <c r="N525"/>
  <c r="M525"/>
  <c r="L525"/>
  <c r="K525"/>
  <c r="I525"/>
  <c r="J523"/>
  <c r="J518"/>
  <c r="J516"/>
  <c r="J514"/>
  <c r="J513"/>
  <c r="J512"/>
  <c r="J511"/>
  <c r="J509"/>
  <c r="J502"/>
  <c r="J501"/>
  <c r="J491"/>
  <c r="J489"/>
  <c r="J487"/>
  <c r="J486"/>
  <c r="J485"/>
  <c r="J484"/>
  <c r="J482"/>
  <c r="J481"/>
  <c r="Y466"/>
  <c r="X466"/>
  <c r="W466"/>
  <c r="V466"/>
  <c r="U466"/>
  <c r="T466"/>
  <c r="S466"/>
  <c r="R466"/>
  <c r="O466"/>
  <c r="N466"/>
  <c r="M466"/>
  <c r="L466"/>
  <c r="K466"/>
  <c r="Y465"/>
  <c r="X465"/>
  <c r="W465"/>
  <c r="V465"/>
  <c r="U465"/>
  <c r="T465"/>
  <c r="S465"/>
  <c r="R465"/>
  <c r="Q465"/>
  <c r="P465"/>
  <c r="O465"/>
  <c r="N465"/>
  <c r="M465"/>
  <c r="L465"/>
  <c r="K465"/>
  <c r="J462"/>
  <c r="J461"/>
  <c r="J460"/>
  <c r="J459"/>
  <c r="J458"/>
  <c r="Y454"/>
  <c r="X454"/>
  <c r="W454"/>
  <c r="V454"/>
  <c r="U454"/>
  <c r="T454"/>
  <c r="S454"/>
  <c r="R454"/>
  <c r="Q454"/>
  <c r="P454"/>
  <c r="O454"/>
  <c r="N454"/>
  <c r="M454"/>
  <c r="L454"/>
  <c r="K454"/>
  <c r="J453"/>
  <c r="J452"/>
  <c r="Y444"/>
  <c r="X444"/>
  <c r="W444"/>
  <c r="V444"/>
  <c r="U444"/>
  <c r="T444"/>
  <c r="S444"/>
  <c r="R444"/>
  <c r="Q444"/>
  <c r="P444"/>
  <c r="O444"/>
  <c r="N444"/>
  <c r="M444"/>
  <c r="L444"/>
  <c r="K444"/>
  <c r="Y443"/>
  <c r="X443"/>
  <c r="W443"/>
  <c r="V443"/>
  <c r="U443"/>
  <c r="T443"/>
  <c r="S443"/>
  <c r="R443"/>
  <c r="Q443"/>
  <c r="P443"/>
  <c r="O443"/>
  <c r="N443"/>
  <c r="M443"/>
  <c r="L443"/>
  <c r="K443"/>
  <c r="J442"/>
  <c r="J441"/>
  <c r="J440"/>
  <c r="J439"/>
  <c r="J438"/>
  <c r="J437"/>
  <c r="J436"/>
  <c r="J435"/>
  <c r="J434"/>
  <c r="J433"/>
  <c r="J432"/>
  <c r="J431"/>
  <c r="Y423"/>
  <c r="X423"/>
  <c r="W423"/>
  <c r="V423"/>
  <c r="U423"/>
  <c r="T423"/>
  <c r="S423"/>
  <c r="R423"/>
  <c r="Q423"/>
  <c r="P423"/>
  <c r="O423"/>
  <c r="N423"/>
  <c r="M423"/>
  <c r="L423"/>
  <c r="K423"/>
  <c r="Y422"/>
  <c r="X422"/>
  <c r="W422"/>
  <c r="V422"/>
  <c r="U422"/>
  <c r="T422"/>
  <c r="S422"/>
  <c r="R422"/>
  <c r="Q422"/>
  <c r="P422"/>
  <c r="O422"/>
  <c r="N422"/>
  <c r="M422"/>
  <c r="L422"/>
  <c r="K422"/>
  <c r="J421"/>
  <c r="J420"/>
  <c r="J418"/>
  <c r="J417"/>
  <c r="J416"/>
  <c r="J415"/>
  <c r="J414"/>
  <c r="J413"/>
  <c r="J412"/>
  <c r="J411"/>
  <c r="J410"/>
  <c r="J409"/>
  <c r="J408"/>
  <c r="J407"/>
  <c r="J406"/>
  <c r="J405"/>
  <c r="J404"/>
  <c r="J403"/>
  <c r="Y386"/>
  <c r="X386"/>
  <c r="W386"/>
  <c r="V386"/>
  <c r="U386"/>
  <c r="T386"/>
  <c r="S386"/>
  <c r="R386"/>
  <c r="Q386"/>
  <c r="P386"/>
  <c r="O386"/>
  <c r="N386"/>
  <c r="M386"/>
  <c r="L386"/>
  <c r="K386"/>
  <c r="Y385"/>
  <c r="X385"/>
  <c r="W385"/>
  <c r="V385"/>
  <c r="U385"/>
  <c r="T385"/>
  <c r="S385"/>
  <c r="R385"/>
  <c r="Q385"/>
  <c r="P385"/>
  <c r="O385"/>
  <c r="N385"/>
  <c r="M385"/>
  <c r="L385"/>
  <c r="K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Y341"/>
  <c r="X341"/>
  <c r="W341"/>
  <c r="V341"/>
  <c r="U341"/>
  <c r="T341"/>
  <c r="S341"/>
  <c r="R341"/>
  <c r="Q341"/>
  <c r="P341"/>
  <c r="O341"/>
  <c r="N341"/>
  <c r="M341"/>
  <c r="L341"/>
  <c r="K341"/>
  <c r="Y340"/>
  <c r="X340"/>
  <c r="W340"/>
  <c r="V340"/>
  <c r="U340"/>
  <c r="T340"/>
  <c r="S340"/>
  <c r="R340"/>
  <c r="Q340"/>
  <c r="P340"/>
  <c r="O340"/>
  <c r="N340"/>
  <c r="M340"/>
  <c r="L340"/>
  <c r="K340"/>
  <c r="J339"/>
  <c r="J338"/>
  <c r="Y336"/>
  <c r="X336"/>
  <c r="W336"/>
  <c r="V336"/>
  <c r="U336"/>
  <c r="T336"/>
  <c r="S336"/>
  <c r="R336"/>
  <c r="Q336"/>
  <c r="P336"/>
  <c r="O336"/>
  <c r="N336"/>
  <c r="M336"/>
  <c r="L336"/>
  <c r="K336"/>
  <c r="Y335"/>
  <c r="X335"/>
  <c r="W335"/>
  <c r="V335"/>
  <c r="U335"/>
  <c r="T335"/>
  <c r="S335"/>
  <c r="R335"/>
  <c r="Q335"/>
  <c r="P335"/>
  <c r="O335"/>
  <c r="N335"/>
  <c r="M335"/>
  <c r="L335"/>
  <c r="K335"/>
  <c r="J334"/>
  <c r="J336" s="1"/>
  <c r="Y331"/>
  <c r="Y332" s="1"/>
  <c r="X331"/>
  <c r="X332" s="1"/>
  <c r="W331"/>
  <c r="W332" s="1"/>
  <c r="V331"/>
  <c r="V332" s="1"/>
  <c r="U331"/>
  <c r="U332" s="1"/>
  <c r="T331"/>
  <c r="T332" s="1"/>
  <c r="S331"/>
  <c r="S332" s="1"/>
  <c r="R331"/>
  <c r="R332" s="1"/>
  <c r="Q331"/>
  <c r="Q332" s="1"/>
  <c r="P331"/>
  <c r="P332" s="1"/>
  <c r="O331"/>
  <c r="O332" s="1"/>
  <c r="N331"/>
  <c r="N332" s="1"/>
  <c r="M331"/>
  <c r="M332" s="1"/>
  <c r="L331"/>
  <c r="L332" s="1"/>
  <c r="K331"/>
  <c r="K332" s="1"/>
  <c r="J331"/>
  <c r="J332" s="1"/>
  <c r="C330"/>
  <c r="Y320"/>
  <c r="X320"/>
  <c r="W320"/>
  <c r="V320"/>
  <c r="U320"/>
  <c r="T320"/>
  <c r="S320"/>
  <c r="R320"/>
  <c r="O320"/>
  <c r="N320"/>
  <c r="M320"/>
  <c r="Y319"/>
  <c r="X319"/>
  <c r="W319"/>
  <c r="V319"/>
  <c r="U319"/>
  <c r="T319"/>
  <c r="S319"/>
  <c r="R319"/>
  <c r="O319"/>
  <c r="N319"/>
  <c r="M319"/>
  <c r="L319"/>
  <c r="J315"/>
  <c r="J311"/>
  <c r="J310"/>
  <c r="J309"/>
  <c r="J307"/>
  <c r="J306"/>
  <c r="J304"/>
  <c r="J303"/>
  <c r="J300"/>
  <c r="J299"/>
  <c r="J298"/>
  <c r="J297"/>
  <c r="J296"/>
  <c r="J295"/>
  <c r="J294"/>
  <c r="J293"/>
  <c r="J292"/>
  <c r="J291"/>
  <c r="J290"/>
  <c r="J288"/>
  <c r="J287"/>
  <c r="J286"/>
  <c r="J285"/>
  <c r="J284"/>
  <c r="J268"/>
  <c r="J270" s="1"/>
  <c r="Y250"/>
  <c r="X250"/>
  <c r="W250"/>
  <c r="V250"/>
  <c r="U250"/>
  <c r="T250"/>
  <c r="S250"/>
  <c r="R250"/>
  <c r="Q250"/>
  <c r="P250"/>
  <c r="O250"/>
  <c r="N250"/>
  <c r="M250"/>
  <c r="L250"/>
  <c r="K250"/>
  <c r="J249"/>
  <c r="J248"/>
  <c r="J247"/>
  <c r="J246"/>
  <c r="J245"/>
  <c r="J244"/>
  <c r="J243"/>
  <c r="J242"/>
  <c r="J241"/>
  <c r="J240"/>
  <c r="J239"/>
  <c r="Y237"/>
  <c r="X237"/>
  <c r="W237"/>
  <c r="V237"/>
  <c r="U237"/>
  <c r="T237"/>
  <c r="S237"/>
  <c r="Q237"/>
  <c r="P237"/>
  <c r="O237"/>
  <c r="N237"/>
  <c r="M237"/>
  <c r="L237"/>
  <c r="K237"/>
  <c r="Y236"/>
  <c r="X236"/>
  <c r="W236"/>
  <c r="V236"/>
  <c r="U236"/>
  <c r="T236"/>
  <c r="S236"/>
  <c r="Q236"/>
  <c r="P236"/>
  <c r="O236"/>
  <c r="N236"/>
  <c r="M236"/>
  <c r="L236"/>
  <c r="K236"/>
  <c r="J235"/>
  <c r="J234"/>
  <c r="J233"/>
  <c r="J232"/>
  <c r="J231"/>
  <c r="J230"/>
  <c r="J229"/>
  <c r="J228"/>
  <c r="R227"/>
  <c r="R237" s="1"/>
  <c r="J226"/>
  <c r="J225"/>
  <c r="Y223"/>
  <c r="X223"/>
  <c r="W223"/>
  <c r="V223"/>
  <c r="U223"/>
  <c r="T223"/>
  <c r="S223"/>
  <c r="O223"/>
  <c r="N223"/>
  <c r="M223"/>
  <c r="L223"/>
  <c r="K223"/>
  <c r="Y222"/>
  <c r="X222"/>
  <c r="W222"/>
  <c r="V222"/>
  <c r="U222"/>
  <c r="T222"/>
  <c r="S222"/>
  <c r="O222"/>
  <c r="N222"/>
  <c r="M222"/>
  <c r="L222"/>
  <c r="K222"/>
  <c r="J210"/>
  <c r="J206"/>
  <c r="J197"/>
  <c r="J186"/>
  <c r="Y178"/>
  <c r="X178"/>
  <c r="W178"/>
  <c r="V178"/>
  <c r="U178"/>
  <c r="T178"/>
  <c r="S178"/>
  <c r="R178"/>
  <c r="Q178"/>
  <c r="P178"/>
  <c r="O178"/>
  <c r="N178"/>
  <c r="M178"/>
  <c r="L178"/>
  <c r="K178"/>
  <c r="Y177"/>
  <c r="X177"/>
  <c r="W177"/>
  <c r="V177"/>
  <c r="U177"/>
  <c r="T177"/>
  <c r="S177"/>
  <c r="R177"/>
  <c r="Q177"/>
  <c r="P177"/>
  <c r="O177"/>
  <c r="N177"/>
  <c r="M177"/>
  <c r="L177"/>
  <c r="K177"/>
  <c r="J176"/>
  <c r="J175"/>
  <c r="J174"/>
  <c r="J173"/>
  <c r="J172"/>
  <c r="Y166"/>
  <c r="X166"/>
  <c r="W166"/>
  <c r="V166"/>
  <c r="U166"/>
  <c r="T166"/>
  <c r="S166"/>
  <c r="R166"/>
  <c r="Q166"/>
  <c r="P166"/>
  <c r="O166"/>
  <c r="N166"/>
  <c r="M166"/>
  <c r="L166"/>
  <c r="K166"/>
  <c r="J165"/>
  <c r="J164"/>
  <c r="J163"/>
  <c r="J162"/>
  <c r="J161"/>
  <c r="Y157"/>
  <c r="X157"/>
  <c r="W157"/>
  <c r="V157"/>
  <c r="U157"/>
  <c r="T157"/>
  <c r="S157"/>
  <c r="R157"/>
  <c r="Q157"/>
  <c r="P157"/>
  <c r="O157"/>
  <c r="N157"/>
  <c r="M157"/>
  <c r="L157"/>
  <c r="K157"/>
  <c r="Y156"/>
  <c r="X156"/>
  <c r="W156"/>
  <c r="V156"/>
  <c r="U156"/>
  <c r="T156"/>
  <c r="S156"/>
  <c r="R156"/>
  <c r="Q156"/>
  <c r="P156"/>
  <c r="O156"/>
  <c r="N156"/>
  <c r="M156"/>
  <c r="L156"/>
  <c r="K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W106"/>
  <c r="V106"/>
  <c r="U106"/>
  <c r="R106"/>
  <c r="Q106"/>
  <c r="P106"/>
  <c r="M106"/>
  <c r="L106"/>
  <c r="K106"/>
  <c r="I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Y76"/>
  <c r="X76"/>
  <c r="W76"/>
  <c r="V76"/>
  <c r="U76"/>
  <c r="T76"/>
  <c r="S76"/>
  <c r="R76"/>
  <c r="Q76"/>
  <c r="P76"/>
  <c r="O76"/>
  <c r="N76"/>
  <c r="M76"/>
  <c r="L76"/>
  <c r="K76"/>
  <c r="J75"/>
  <c r="J74"/>
  <c r="J73"/>
  <c r="J72"/>
  <c r="J71"/>
  <c r="J70"/>
  <c r="Y55"/>
  <c r="X55"/>
  <c r="W55"/>
  <c r="V55"/>
  <c r="U55"/>
  <c r="T55"/>
  <c r="S55"/>
  <c r="R55"/>
  <c r="Q55"/>
  <c r="P55"/>
  <c r="O55"/>
  <c r="N55"/>
  <c r="M55"/>
  <c r="L55"/>
  <c r="K55"/>
  <c r="Y54"/>
  <c r="X54"/>
  <c r="W54"/>
  <c r="V54"/>
  <c r="U54"/>
  <c r="T54"/>
  <c r="S54"/>
  <c r="R54"/>
  <c r="Q54"/>
  <c r="P54"/>
  <c r="O54"/>
  <c r="N54"/>
  <c r="M54"/>
  <c r="L54"/>
  <c r="K54"/>
  <c r="J53"/>
  <c r="J52"/>
  <c r="Y43"/>
  <c r="X43"/>
  <c r="W43"/>
  <c r="V43"/>
  <c r="U43"/>
  <c r="T43"/>
  <c r="S43"/>
  <c r="R43"/>
  <c r="Q43"/>
  <c r="P43"/>
  <c r="O43"/>
  <c r="N43"/>
  <c r="M43"/>
  <c r="L43"/>
  <c r="K43"/>
  <c r="J42"/>
  <c r="J41"/>
  <c r="J40"/>
  <c r="J39"/>
  <c r="J38"/>
  <c r="J37"/>
  <c r="Y31"/>
  <c r="X31"/>
  <c r="W31"/>
  <c r="V31"/>
  <c r="U31"/>
  <c r="T31"/>
  <c r="S31"/>
  <c r="R31"/>
  <c r="Q31"/>
  <c r="P31"/>
  <c r="O31"/>
  <c r="N31"/>
  <c r="M31"/>
  <c r="L31"/>
  <c r="K31"/>
  <c r="I31"/>
  <c r="J30"/>
  <c r="J29"/>
  <c r="J28"/>
  <c r="J27"/>
  <c r="J358" i="4" l="1"/>
  <c r="J343"/>
  <c r="V322"/>
  <c r="M210"/>
  <c r="N322"/>
  <c r="R322"/>
  <c r="M283"/>
  <c r="Q210"/>
  <c r="U210"/>
  <c r="Y210"/>
  <c r="W140"/>
  <c r="K140"/>
  <c r="O140"/>
  <c r="S140"/>
  <c r="L321"/>
  <c r="N321"/>
  <c r="P321"/>
  <c r="R321"/>
  <c r="T321"/>
  <c r="V321"/>
  <c r="X321"/>
  <c r="K321"/>
  <c r="M321"/>
  <c r="O321"/>
  <c r="Q321"/>
  <c r="S321"/>
  <c r="U321"/>
  <c r="W321"/>
  <c r="Y321"/>
  <c r="K322"/>
  <c r="M322"/>
  <c r="O322"/>
  <c r="Q322"/>
  <c r="S322"/>
  <c r="U322"/>
  <c r="W322"/>
  <c r="Y322"/>
  <c r="U209"/>
  <c r="Y209"/>
  <c r="L322"/>
  <c r="P322"/>
  <c r="T322"/>
  <c r="X322"/>
  <c r="S139"/>
  <c r="L210"/>
  <c r="N210"/>
  <c r="P210"/>
  <c r="R210"/>
  <c r="K257"/>
  <c r="M257"/>
  <c r="O257"/>
  <c r="Q257"/>
  <c r="S257"/>
  <c r="U257"/>
  <c r="W257"/>
  <c r="Y257"/>
  <c r="X257"/>
  <c r="K258"/>
  <c r="M258"/>
  <c r="O258"/>
  <c r="Q258"/>
  <c r="S258"/>
  <c r="U258"/>
  <c r="W258"/>
  <c r="Y258"/>
  <c r="K283"/>
  <c r="Q283"/>
  <c r="U283"/>
  <c r="W283"/>
  <c r="N209"/>
  <c r="L257"/>
  <c r="N257"/>
  <c r="P257"/>
  <c r="R257"/>
  <c r="T257"/>
  <c r="V257"/>
  <c r="R282"/>
  <c r="T209"/>
  <c r="V209"/>
  <c r="X209"/>
  <c r="T210"/>
  <c r="V210"/>
  <c r="X210"/>
  <c r="N282"/>
  <c r="V282"/>
  <c r="M140"/>
  <c r="Q140"/>
  <c r="U140"/>
  <c r="Y140"/>
  <c r="W181"/>
  <c r="S209"/>
  <c r="W209"/>
  <c r="K210"/>
  <c r="O210"/>
  <c r="S210"/>
  <c r="W210"/>
  <c r="L282"/>
  <c r="P282"/>
  <c r="T282"/>
  <c r="X282"/>
  <c r="Y93"/>
  <c r="M94"/>
  <c r="U94"/>
  <c r="L93"/>
  <c r="L139"/>
  <c r="N139"/>
  <c r="T139"/>
  <c r="X139"/>
  <c r="K181"/>
  <c r="O181"/>
  <c r="S181"/>
  <c r="K282"/>
  <c r="M282"/>
  <c r="O282"/>
  <c r="Q282"/>
  <c r="S282"/>
  <c r="U282"/>
  <c r="W282"/>
  <c r="Y282"/>
  <c r="L283"/>
  <c r="P283"/>
  <c r="R283"/>
  <c r="V283"/>
  <c r="J322"/>
  <c r="W19"/>
  <c r="W18" s="1"/>
  <c r="M209"/>
  <c r="O209"/>
  <c r="Y139"/>
  <c r="L140"/>
  <c r="P140"/>
  <c r="R140"/>
  <c r="N140"/>
  <c r="T140"/>
  <c r="V140"/>
  <c r="X140"/>
  <c r="K19"/>
  <c r="K18" s="1"/>
  <c r="M19"/>
  <c r="M18" s="1"/>
  <c r="O19"/>
  <c r="O18" s="1"/>
  <c r="Q19"/>
  <c r="Q18" s="1"/>
  <c r="S19"/>
  <c r="S18" s="1"/>
  <c r="U19"/>
  <c r="Y19"/>
  <c r="L258"/>
  <c r="N258"/>
  <c r="P258"/>
  <c r="R258"/>
  <c r="T258"/>
  <c r="V258"/>
  <c r="X258"/>
  <c r="P93"/>
  <c r="J79"/>
  <c r="U93"/>
  <c r="Q94"/>
  <c r="Y94"/>
  <c r="J170"/>
  <c r="N93"/>
  <c r="T93"/>
  <c r="V93"/>
  <c r="X93"/>
  <c r="L94"/>
  <c r="N94"/>
  <c r="P94"/>
  <c r="R94"/>
  <c r="T94"/>
  <c r="V94"/>
  <c r="X94"/>
  <c r="V169"/>
  <c r="V139" s="1"/>
  <c r="L181"/>
  <c r="N181"/>
  <c r="P181"/>
  <c r="R181"/>
  <c r="T181"/>
  <c r="V181"/>
  <c r="X181"/>
  <c r="K93"/>
  <c r="M93"/>
  <c r="O93"/>
  <c r="Q93"/>
  <c r="S93"/>
  <c r="W93"/>
  <c r="K94"/>
  <c r="O94"/>
  <c r="S94"/>
  <c r="W94"/>
  <c r="M181"/>
  <c r="Q181"/>
  <c r="U181"/>
  <c r="Y181"/>
  <c r="J202"/>
  <c r="L19"/>
  <c r="L18" s="1"/>
  <c r="N19"/>
  <c r="N18" s="1"/>
  <c r="P19"/>
  <c r="P18" s="1"/>
  <c r="R19"/>
  <c r="R18" s="1"/>
  <c r="T19"/>
  <c r="T18" s="1"/>
  <c r="V19"/>
  <c r="V18" s="1"/>
  <c r="X19"/>
  <c r="K139"/>
  <c r="M139"/>
  <c r="O139"/>
  <c r="U169"/>
  <c r="U139" s="1"/>
  <c r="W169"/>
  <c r="W139" s="1"/>
  <c r="J169"/>
  <c r="J264"/>
  <c r="J49"/>
  <c r="J62"/>
  <c r="J98"/>
  <c r="J122"/>
  <c r="J135"/>
  <c r="J147"/>
  <c r="J148"/>
  <c r="J156"/>
  <c r="K209"/>
  <c r="J246"/>
  <c r="J210" s="1"/>
  <c r="J258"/>
  <c r="J283"/>
  <c r="Z754" i="3"/>
  <c r="J380"/>
  <c r="W708"/>
  <c r="T863"/>
  <c r="N443"/>
  <c r="L619"/>
  <c r="N619"/>
  <c r="P619"/>
  <c r="R619"/>
  <c r="T619"/>
  <c r="V619"/>
  <c r="X619"/>
  <c r="O708"/>
  <c r="X864"/>
  <c r="L707"/>
  <c r="N707"/>
  <c r="P707"/>
  <c r="R707"/>
  <c r="T707"/>
  <c r="X707"/>
  <c r="K708"/>
  <c r="P864"/>
  <c r="S708"/>
  <c r="K618"/>
  <c r="J119"/>
  <c r="M618"/>
  <c r="O618"/>
  <c r="Q618"/>
  <c r="S618"/>
  <c r="U618"/>
  <c r="W618"/>
  <c r="Y618"/>
  <c r="M863"/>
  <c r="V707"/>
  <c r="S261"/>
  <c r="M708"/>
  <c r="Q708"/>
  <c r="U708"/>
  <c r="Y708"/>
  <c r="L864"/>
  <c r="T864"/>
  <c r="L260"/>
  <c r="N260"/>
  <c r="T260"/>
  <c r="U261"/>
  <c r="W261"/>
  <c r="Y261"/>
  <c r="N442"/>
  <c r="T442"/>
  <c r="V442"/>
  <c r="X442"/>
  <c r="M443"/>
  <c r="O443"/>
  <c r="Q443"/>
  <c r="S443"/>
  <c r="U443"/>
  <c r="W443"/>
  <c r="Y443"/>
  <c r="T443"/>
  <c r="V443"/>
  <c r="X443"/>
  <c r="L443"/>
  <c r="L863"/>
  <c r="N863"/>
  <c r="P863"/>
  <c r="R863"/>
  <c r="V863"/>
  <c r="X863"/>
  <c r="K863"/>
  <c r="N864"/>
  <c r="R864"/>
  <c r="V864"/>
  <c r="X260"/>
  <c r="K261"/>
  <c r="M261"/>
  <c r="O261"/>
  <c r="N261"/>
  <c r="K864"/>
  <c r="M864"/>
  <c r="K707"/>
  <c r="M707"/>
  <c r="O707"/>
  <c r="Q707"/>
  <c r="S707"/>
  <c r="U707"/>
  <c r="W707"/>
  <c r="Y707"/>
  <c r="L708"/>
  <c r="N708"/>
  <c r="P708"/>
  <c r="R708"/>
  <c r="T708"/>
  <c r="V708"/>
  <c r="X708"/>
  <c r="T261"/>
  <c r="V261"/>
  <c r="X261"/>
  <c r="K619"/>
  <c r="M619"/>
  <c r="O619"/>
  <c r="Q619"/>
  <c r="S619"/>
  <c r="U619"/>
  <c r="W619"/>
  <c r="Y619"/>
  <c r="O864"/>
  <c r="Q864"/>
  <c r="S864"/>
  <c r="U864"/>
  <c r="W864"/>
  <c r="Y864"/>
  <c r="K260"/>
  <c r="M260"/>
  <c r="O260"/>
  <c r="S260"/>
  <c r="Y260"/>
  <c r="L261"/>
  <c r="O863"/>
  <c r="Q863"/>
  <c r="S863"/>
  <c r="U863"/>
  <c r="W863"/>
  <c r="Y863"/>
  <c r="K389"/>
  <c r="M389"/>
  <c r="O389"/>
  <c r="Q389"/>
  <c r="W19"/>
  <c r="T197"/>
  <c r="S389"/>
  <c r="U389"/>
  <c r="W389"/>
  <c r="Y389"/>
  <c r="K19"/>
  <c r="K18" s="1"/>
  <c r="M19"/>
  <c r="O19"/>
  <c r="Q19"/>
  <c r="Q18" s="1"/>
  <c r="S19"/>
  <c r="U19"/>
  <c r="Y19"/>
  <c r="X198"/>
  <c r="K197"/>
  <c r="M197"/>
  <c r="O197"/>
  <c r="Q197"/>
  <c r="S197"/>
  <c r="J212"/>
  <c r="U197"/>
  <c r="W197"/>
  <c r="Y197"/>
  <c r="L198"/>
  <c r="N198"/>
  <c r="P198"/>
  <c r="T198"/>
  <c r="V198"/>
  <c r="L618"/>
  <c r="N618"/>
  <c r="P618"/>
  <c r="R618"/>
  <c r="T618"/>
  <c r="V618"/>
  <c r="L197"/>
  <c r="N197"/>
  <c r="P197"/>
  <c r="V197"/>
  <c r="X197"/>
  <c r="K198"/>
  <c r="M198"/>
  <c r="O198"/>
  <c r="Q198"/>
  <c r="S198"/>
  <c r="U198"/>
  <c r="W198"/>
  <c r="Y198"/>
  <c r="J256"/>
  <c r="J282"/>
  <c r="J321"/>
  <c r="Q339"/>
  <c r="Q261" s="1"/>
  <c r="J327"/>
  <c r="I327" s="1"/>
  <c r="J630"/>
  <c r="X618"/>
  <c r="L19"/>
  <c r="L18" s="1"/>
  <c r="N19"/>
  <c r="P19"/>
  <c r="R19"/>
  <c r="T19"/>
  <c r="V19"/>
  <c r="X19"/>
  <c r="J53"/>
  <c r="J77"/>
  <c r="J83"/>
  <c r="J112"/>
  <c r="J505"/>
  <c r="J334"/>
  <c r="I334" s="1"/>
  <c r="J337"/>
  <c r="I337" s="1"/>
  <c r="U260"/>
  <c r="W260"/>
  <c r="J362"/>
  <c r="J388"/>
  <c r="L390"/>
  <c r="N390"/>
  <c r="P390"/>
  <c r="R390"/>
  <c r="T390"/>
  <c r="V390"/>
  <c r="X390"/>
  <c r="J754"/>
  <c r="J780"/>
  <c r="J840"/>
  <c r="J859"/>
  <c r="R198"/>
  <c r="P469"/>
  <c r="P443" s="1"/>
  <c r="J32"/>
  <c r="J118"/>
  <c r="J148"/>
  <c r="J149"/>
  <c r="J218"/>
  <c r="R233"/>
  <c r="R197" s="1"/>
  <c r="J243"/>
  <c r="J281"/>
  <c r="P339"/>
  <c r="P261" s="1"/>
  <c r="R339"/>
  <c r="R261" s="1"/>
  <c r="V260"/>
  <c r="J399"/>
  <c r="K390"/>
  <c r="M390"/>
  <c r="O390"/>
  <c r="Q390"/>
  <c r="S390"/>
  <c r="U390"/>
  <c r="W390"/>
  <c r="Y390"/>
  <c r="L389"/>
  <c r="N389"/>
  <c r="P389"/>
  <c r="R389"/>
  <c r="T389"/>
  <c r="V389"/>
  <c r="X389"/>
  <c r="J415"/>
  <c r="J441"/>
  <c r="J465"/>
  <c r="J510"/>
  <c r="J521"/>
  <c r="I521" s="1"/>
  <c r="R443"/>
  <c r="J568"/>
  <c r="J614"/>
  <c r="J685"/>
  <c r="J699"/>
  <c r="J717"/>
  <c r="J728"/>
  <c r="J734"/>
  <c r="J813"/>
  <c r="J841"/>
  <c r="J900"/>
  <c r="K443"/>
  <c r="M442"/>
  <c r="O442"/>
  <c r="S442"/>
  <c r="U442"/>
  <c r="W442"/>
  <c r="Y442"/>
  <c r="I779"/>
  <c r="AA624" i="2"/>
  <c r="J624"/>
  <c r="J466"/>
  <c r="J319"/>
  <c r="J167"/>
  <c r="J107"/>
  <c r="J77"/>
  <c r="L664"/>
  <c r="N664"/>
  <c r="P664"/>
  <c r="R664"/>
  <c r="T664"/>
  <c r="V664"/>
  <c r="X664"/>
  <c r="L665"/>
  <c r="N665"/>
  <c r="P665"/>
  <c r="R665"/>
  <c r="T665"/>
  <c r="V665"/>
  <c r="X665"/>
  <c r="X19"/>
  <c r="X18" s="1"/>
  <c r="L19"/>
  <c r="L18" s="1"/>
  <c r="R19"/>
  <c r="R18" s="1"/>
  <c r="P19"/>
  <c r="P18" s="1"/>
  <c r="T19"/>
  <c r="T18" s="1"/>
  <c r="W19"/>
  <c r="W18" s="1"/>
  <c r="M352"/>
  <c r="Q467"/>
  <c r="Y467"/>
  <c r="N468"/>
  <c r="R468"/>
  <c r="V468"/>
  <c r="P559"/>
  <c r="S664"/>
  <c r="U560"/>
  <c r="K19"/>
  <c r="K18" s="1"/>
  <c r="M19"/>
  <c r="M18" s="1"/>
  <c r="Y324"/>
  <c r="S351"/>
  <c r="W351"/>
  <c r="S352"/>
  <c r="T261"/>
  <c r="W664"/>
  <c r="S19"/>
  <c r="S18" s="1"/>
  <c r="Q19"/>
  <c r="Q18" s="1"/>
  <c r="J32"/>
  <c r="N261"/>
  <c r="K262"/>
  <c r="O262"/>
  <c r="S262"/>
  <c r="U262"/>
  <c r="W262"/>
  <c r="Y262"/>
  <c r="K468"/>
  <c r="M468"/>
  <c r="O468"/>
  <c r="Q468"/>
  <c r="S468"/>
  <c r="U468"/>
  <c r="W468"/>
  <c r="Y468"/>
  <c r="M467"/>
  <c r="U467"/>
  <c r="L468"/>
  <c r="P468"/>
  <c r="T468"/>
  <c r="X468"/>
  <c r="M560"/>
  <c r="Q560"/>
  <c r="Y560"/>
  <c r="O19"/>
  <c r="O18" s="1"/>
  <c r="U19"/>
  <c r="U18" s="1"/>
  <c r="Y19"/>
  <c r="Y18" s="1"/>
  <c r="O352"/>
  <c r="K467"/>
  <c r="O467"/>
  <c r="S467"/>
  <c r="W467"/>
  <c r="X559"/>
  <c r="K664"/>
  <c r="M664"/>
  <c r="O664"/>
  <c r="Q664"/>
  <c r="U664"/>
  <c r="K261"/>
  <c r="M261"/>
  <c r="O261"/>
  <c r="S261"/>
  <c r="Y261"/>
  <c r="L262"/>
  <c r="N262"/>
  <c r="T262"/>
  <c r="V262"/>
  <c r="X262"/>
  <c r="Y158"/>
  <c r="K324"/>
  <c r="M324"/>
  <c r="O324"/>
  <c r="Q324"/>
  <c r="S324"/>
  <c r="U324"/>
  <c r="W324"/>
  <c r="N351"/>
  <c r="W352"/>
  <c r="L467"/>
  <c r="N467"/>
  <c r="P467"/>
  <c r="R467"/>
  <c r="T467"/>
  <c r="V467"/>
  <c r="X467"/>
  <c r="L559"/>
  <c r="T559"/>
  <c r="U351"/>
  <c r="Y351"/>
  <c r="L158"/>
  <c r="K559"/>
  <c r="M559"/>
  <c r="O559"/>
  <c r="Q559"/>
  <c r="S559"/>
  <c r="U559"/>
  <c r="W559"/>
  <c r="Y559"/>
  <c r="K560"/>
  <c r="O560"/>
  <c r="S560"/>
  <c r="W560"/>
  <c r="N158"/>
  <c r="P158"/>
  <c r="T158"/>
  <c r="V158"/>
  <c r="X158"/>
  <c r="K159"/>
  <c r="M159"/>
  <c r="O159"/>
  <c r="Q159"/>
  <c r="S159"/>
  <c r="U159"/>
  <c r="W159"/>
  <c r="Y159"/>
  <c r="K158"/>
  <c r="M158"/>
  <c r="O158"/>
  <c r="Q158"/>
  <c r="S158"/>
  <c r="U158"/>
  <c r="W158"/>
  <c r="L159"/>
  <c r="N159"/>
  <c r="P159"/>
  <c r="T159"/>
  <c r="V159"/>
  <c r="X159"/>
  <c r="U352"/>
  <c r="Y352"/>
  <c r="N559"/>
  <c r="R559"/>
  <c r="V559"/>
  <c r="L560"/>
  <c r="N560"/>
  <c r="P560"/>
  <c r="R560"/>
  <c r="T560"/>
  <c r="V560"/>
  <c r="X560"/>
  <c r="Y664"/>
  <c r="K665"/>
  <c r="M665"/>
  <c r="O665"/>
  <c r="Q665"/>
  <c r="T351"/>
  <c r="V351"/>
  <c r="X351"/>
  <c r="Q352"/>
  <c r="M351"/>
  <c r="O351"/>
  <c r="T352"/>
  <c r="V352"/>
  <c r="X352"/>
  <c r="L352"/>
  <c r="N352"/>
  <c r="X261"/>
  <c r="M262"/>
  <c r="L261"/>
  <c r="S665"/>
  <c r="U665"/>
  <c r="W665"/>
  <c r="Y665"/>
  <c r="N19"/>
  <c r="N18" s="1"/>
  <c r="V19"/>
  <c r="V18" s="1"/>
  <c r="J157"/>
  <c r="L324"/>
  <c r="N324"/>
  <c r="P324"/>
  <c r="R324"/>
  <c r="T324"/>
  <c r="V261"/>
  <c r="V324"/>
  <c r="X324"/>
  <c r="K352"/>
  <c r="J166"/>
  <c r="P262"/>
  <c r="R262"/>
  <c r="J320"/>
  <c r="K325"/>
  <c r="M325"/>
  <c r="O325"/>
  <c r="Q325"/>
  <c r="S325"/>
  <c r="U325"/>
  <c r="W325"/>
  <c r="Y325"/>
  <c r="J335"/>
  <c r="J444"/>
  <c r="J526"/>
  <c r="J549"/>
  <c r="K351"/>
  <c r="J55"/>
  <c r="J178"/>
  <c r="Q262"/>
  <c r="U261"/>
  <c r="W261"/>
  <c r="L325"/>
  <c r="N325"/>
  <c r="P325"/>
  <c r="R325"/>
  <c r="T325"/>
  <c r="V325"/>
  <c r="X325"/>
  <c r="J341"/>
  <c r="J386"/>
  <c r="J423"/>
  <c r="R352"/>
  <c r="J573"/>
  <c r="J656"/>
  <c r="R159"/>
  <c r="P352"/>
  <c r="J78" i="4"/>
  <c r="J25"/>
  <c r="J30"/>
  <c r="I33"/>
  <c r="J48"/>
  <c r="J191"/>
  <c r="J34"/>
  <c r="J61"/>
  <c r="J111"/>
  <c r="R121"/>
  <c r="R93" s="1"/>
  <c r="J125"/>
  <c r="Q139"/>
  <c r="L209"/>
  <c r="R209"/>
  <c r="J307"/>
  <c r="J342"/>
  <c r="J346"/>
  <c r="J88"/>
  <c r="J134"/>
  <c r="P139"/>
  <c r="R139"/>
  <c r="J201"/>
  <c r="Q209"/>
  <c r="J231"/>
  <c r="J240"/>
  <c r="J245"/>
  <c r="J252"/>
  <c r="J271"/>
  <c r="J357"/>
  <c r="J52" i="3"/>
  <c r="J57"/>
  <c r="J68"/>
  <c r="J82"/>
  <c r="J111"/>
  <c r="J140"/>
  <c r="J195"/>
  <c r="J196"/>
  <c r="J217"/>
  <c r="J233"/>
  <c r="J237"/>
  <c r="Q338"/>
  <c r="Q260" s="1"/>
  <c r="J361"/>
  <c r="J440"/>
  <c r="J464"/>
  <c r="L468"/>
  <c r="L442" s="1"/>
  <c r="P534"/>
  <c r="P442" s="1"/>
  <c r="R534"/>
  <c r="R442" s="1"/>
  <c r="J629"/>
  <c r="J716"/>
  <c r="J727"/>
  <c r="J733"/>
  <c r="I754"/>
  <c r="J779"/>
  <c r="J812"/>
  <c r="J873"/>
  <c r="J893"/>
  <c r="J899"/>
  <c r="J31"/>
  <c r="J130"/>
  <c r="J242"/>
  <c r="J255"/>
  <c r="P338"/>
  <c r="P260" s="1"/>
  <c r="R338"/>
  <c r="R260" s="1"/>
  <c r="J387"/>
  <c r="J398"/>
  <c r="J414"/>
  <c r="J467"/>
  <c r="K468"/>
  <c r="K442" s="1"/>
  <c r="Q468"/>
  <c r="Q442" s="1"/>
  <c r="J504"/>
  <c r="J509"/>
  <c r="J567"/>
  <c r="J613"/>
  <c r="J684"/>
  <c r="J698"/>
  <c r="J858"/>
  <c r="J910"/>
  <c r="J106" i="2"/>
  <c r="J31"/>
  <c r="J43"/>
  <c r="J54"/>
  <c r="J76"/>
  <c r="J156"/>
  <c r="J227"/>
  <c r="J237" s="1"/>
  <c r="R236"/>
  <c r="R158" s="1"/>
  <c r="J250"/>
  <c r="Q261"/>
  <c r="J340"/>
  <c r="J385"/>
  <c r="L351"/>
  <c r="R351"/>
  <c r="J465"/>
  <c r="J572"/>
  <c r="I624"/>
  <c r="J634"/>
  <c r="J690"/>
  <c r="J694"/>
  <c r="J177"/>
  <c r="P261"/>
  <c r="R261"/>
  <c r="Q351"/>
  <c r="J422"/>
  <c r="J443"/>
  <c r="J454"/>
  <c r="J525"/>
  <c r="J548"/>
  <c r="J655"/>
  <c r="J659"/>
  <c r="J705"/>
  <c r="R201" i="1"/>
  <c r="Q201"/>
  <c r="M201"/>
  <c r="L201"/>
  <c r="K201"/>
  <c r="R200"/>
  <c r="J199"/>
  <c r="J198"/>
  <c r="Q200"/>
  <c r="P200"/>
  <c r="M200"/>
  <c r="L200"/>
  <c r="J182" i="4" l="1"/>
  <c r="T16"/>
  <c r="J121"/>
  <c r="S16"/>
  <c r="M16"/>
  <c r="Q17"/>
  <c r="L17"/>
  <c r="X17"/>
  <c r="T17"/>
  <c r="P17"/>
  <c r="S17"/>
  <c r="U17"/>
  <c r="M17"/>
  <c r="K17"/>
  <c r="K16"/>
  <c r="J94"/>
  <c r="V17"/>
  <c r="R17"/>
  <c r="N17"/>
  <c r="J139"/>
  <c r="J93"/>
  <c r="U18"/>
  <c r="U16" s="1"/>
  <c r="O16"/>
  <c r="V16"/>
  <c r="N16"/>
  <c r="J181"/>
  <c r="W17"/>
  <c r="O17"/>
  <c r="Y17"/>
  <c r="W16"/>
  <c r="X18"/>
  <c r="X16" s="1"/>
  <c r="J19"/>
  <c r="J321"/>
  <c r="J140"/>
  <c r="P209"/>
  <c r="P16" s="1"/>
  <c r="J534" i="3"/>
  <c r="U17"/>
  <c r="M17"/>
  <c r="J198"/>
  <c r="W17"/>
  <c r="S17"/>
  <c r="O17"/>
  <c r="Q17"/>
  <c r="X17"/>
  <c r="T17"/>
  <c r="L17"/>
  <c r="J339"/>
  <c r="J261" s="1"/>
  <c r="J338"/>
  <c r="J260" s="1"/>
  <c r="J19"/>
  <c r="J18" s="1"/>
  <c r="Y17"/>
  <c r="J197"/>
  <c r="V17"/>
  <c r="N17"/>
  <c r="K16"/>
  <c r="J864"/>
  <c r="J535"/>
  <c r="Q16"/>
  <c r="J619"/>
  <c r="M18"/>
  <c r="M16" s="1"/>
  <c r="K17"/>
  <c r="R17"/>
  <c r="J389"/>
  <c r="Y18"/>
  <c r="Y16" s="1"/>
  <c r="U18"/>
  <c r="U16" s="1"/>
  <c r="W18"/>
  <c r="W16" s="1"/>
  <c r="S18"/>
  <c r="S16" s="1"/>
  <c r="X18"/>
  <c r="X16" s="1"/>
  <c r="T18"/>
  <c r="T16" s="1"/>
  <c r="N18"/>
  <c r="N16" s="1"/>
  <c r="L16"/>
  <c r="J708"/>
  <c r="I195"/>
  <c r="O18"/>
  <c r="O16" s="1"/>
  <c r="P18"/>
  <c r="P16" s="1"/>
  <c r="V18"/>
  <c r="V16" s="1"/>
  <c r="R18"/>
  <c r="R16" s="1"/>
  <c r="J390"/>
  <c r="P17"/>
  <c r="Z236" i="2"/>
  <c r="J19"/>
  <c r="Y17"/>
  <c r="U17"/>
  <c r="J468"/>
  <c r="W17"/>
  <c r="S17"/>
  <c r="M17"/>
  <c r="J236"/>
  <c r="I156"/>
  <c r="O17"/>
  <c r="K17"/>
  <c r="V17"/>
  <c r="Q17"/>
  <c r="X16"/>
  <c r="Y16"/>
  <c r="O16"/>
  <c r="M16"/>
  <c r="K16"/>
  <c r="J261"/>
  <c r="L16"/>
  <c r="W16"/>
  <c r="U16"/>
  <c r="S16"/>
  <c r="J159"/>
  <c r="X17"/>
  <c r="T17"/>
  <c r="L17"/>
  <c r="J352"/>
  <c r="N16"/>
  <c r="P17"/>
  <c r="J325"/>
  <c r="J324"/>
  <c r="T16"/>
  <c r="N17"/>
  <c r="J665"/>
  <c r="V16"/>
  <c r="R17"/>
  <c r="J560"/>
  <c r="J200" i="1"/>
  <c r="J201"/>
  <c r="Y18" i="4"/>
  <c r="Y16" s="1"/>
  <c r="I34"/>
  <c r="Q16"/>
  <c r="J282"/>
  <c r="J257"/>
  <c r="R16"/>
  <c r="L16"/>
  <c r="J863" i="3"/>
  <c r="J707"/>
  <c r="J618"/>
  <c r="J469"/>
  <c r="J468"/>
  <c r="I467"/>
  <c r="J664" i="2"/>
  <c r="J559"/>
  <c r="J467"/>
  <c r="P351"/>
  <c r="P16" s="1"/>
  <c r="J262"/>
  <c r="J351"/>
  <c r="R16"/>
  <c r="J158"/>
  <c r="Q16"/>
  <c r="J209" i="4" l="1"/>
  <c r="J17"/>
  <c r="J442" i="3"/>
  <c r="J16" s="1"/>
  <c r="J443"/>
  <c r="J17" s="1"/>
  <c r="J17" i="2"/>
  <c r="J18" i="4"/>
  <c r="J18" i="2"/>
  <c r="J16" s="1"/>
  <c r="J16" i="4" l="1"/>
  <c r="J439" i="1"/>
  <c r="J438"/>
  <c r="J441" s="1"/>
  <c r="X435"/>
  <c r="Y435"/>
  <c r="S435"/>
  <c r="T435"/>
  <c r="N435"/>
  <c r="O435"/>
  <c r="S432"/>
  <c r="T432"/>
  <c r="N432"/>
  <c r="O432"/>
  <c r="X432"/>
  <c r="Y432"/>
  <c r="Y428"/>
  <c r="X428"/>
  <c r="S428"/>
  <c r="T428"/>
  <c r="N428"/>
  <c r="O428"/>
  <c r="J427"/>
  <c r="J429" s="1"/>
  <c r="J422"/>
  <c r="J420"/>
  <c r="J418"/>
  <c r="J413"/>
  <c r="J412"/>
  <c r="J408"/>
  <c r="J407"/>
  <c r="J403"/>
  <c r="J402"/>
  <c r="J397"/>
  <c r="J398"/>
  <c r="J396"/>
  <c r="J386"/>
  <c r="J385"/>
  <c r="J373"/>
  <c r="S368"/>
  <c r="T368"/>
  <c r="U368"/>
  <c r="V368"/>
  <c r="W368"/>
  <c r="X368"/>
  <c r="Y368"/>
  <c r="X367"/>
  <c r="Y367"/>
  <c r="S367"/>
  <c r="T367"/>
  <c r="N367"/>
  <c r="O367"/>
  <c r="J366"/>
  <c r="J365"/>
  <c r="J364"/>
  <c r="J363"/>
  <c r="J356"/>
  <c r="J358" s="1"/>
  <c r="J352"/>
  <c r="J354" s="1"/>
  <c r="J344"/>
  <c r="J345"/>
  <c r="J346"/>
  <c r="J343"/>
  <c r="J339"/>
  <c r="J309"/>
  <c r="J310"/>
  <c r="J311"/>
  <c r="J305"/>
  <c r="J304"/>
  <c r="J297"/>
  <c r="J298"/>
  <c r="J299"/>
  <c r="J300"/>
  <c r="J296"/>
  <c r="J289"/>
  <c r="J288"/>
  <c r="J272"/>
  <c r="J273" s="1"/>
  <c r="J265"/>
  <c r="J264"/>
  <c r="J259"/>
  <c r="J258"/>
  <c r="J257"/>
  <c r="J249"/>
  <c r="J251" s="1"/>
  <c r="J243"/>
  <c r="J244" s="1"/>
  <c r="J239"/>
  <c r="J240" s="1"/>
  <c r="J235"/>
  <c r="J234"/>
  <c r="J233"/>
  <c r="J232"/>
  <c r="J228"/>
  <c r="J227"/>
  <c r="J226"/>
  <c r="X229"/>
  <c r="Y229"/>
  <c r="S229"/>
  <c r="T229"/>
  <c r="N229"/>
  <c r="O229"/>
  <c r="J210"/>
  <c r="J212" s="1"/>
  <c r="O207"/>
  <c r="N207"/>
  <c r="S207"/>
  <c r="T207"/>
  <c r="X207"/>
  <c r="Y207"/>
  <c r="X192"/>
  <c r="Y192"/>
  <c r="S192"/>
  <c r="T192"/>
  <c r="N192"/>
  <c r="O192"/>
  <c r="J189"/>
  <c r="I189" s="1"/>
  <c r="J190"/>
  <c r="J191"/>
  <c r="J188"/>
  <c r="J187"/>
  <c r="J174"/>
  <c r="J175"/>
  <c r="J176"/>
  <c r="J177"/>
  <c r="J173"/>
  <c r="J172"/>
  <c r="J171"/>
  <c r="J170"/>
  <c r="J169"/>
  <c r="N161"/>
  <c r="O161"/>
  <c r="S161"/>
  <c r="T161"/>
  <c r="X161"/>
  <c r="Y161"/>
  <c r="J148"/>
  <c r="J150" s="1"/>
  <c r="J144"/>
  <c r="J143"/>
  <c r="J136"/>
  <c r="J128"/>
  <c r="J127"/>
  <c r="J121"/>
  <c r="J122"/>
  <c r="J123"/>
  <c r="J120"/>
  <c r="J108"/>
  <c r="J107"/>
  <c r="J99"/>
  <c r="J97"/>
  <c r="J87"/>
  <c r="J88"/>
  <c r="J89"/>
  <c r="J90"/>
  <c r="J91"/>
  <c r="J92"/>
  <c r="J86"/>
  <c r="J76"/>
  <c r="K73"/>
  <c r="K80" s="1"/>
  <c r="J61"/>
  <c r="J59"/>
  <c r="J58"/>
  <c r="J34"/>
  <c r="I34" s="1"/>
  <c r="J35"/>
  <c r="I35" s="1"/>
  <c r="J36"/>
  <c r="I36" s="1"/>
  <c r="J37"/>
  <c r="J38"/>
  <c r="I38" s="1"/>
  <c r="J39"/>
  <c r="I39" s="1"/>
  <c r="J30"/>
  <c r="J31" s="1"/>
  <c r="J25"/>
  <c r="J26"/>
  <c r="J21"/>
  <c r="J23" s="1"/>
  <c r="K441"/>
  <c r="L441"/>
  <c r="M441"/>
  <c r="N441"/>
  <c r="O441"/>
  <c r="P441"/>
  <c r="Q441"/>
  <c r="R441"/>
  <c r="S441"/>
  <c r="T441"/>
  <c r="U441"/>
  <c r="V441"/>
  <c r="W441"/>
  <c r="X441"/>
  <c r="Y441"/>
  <c r="K436"/>
  <c r="L436"/>
  <c r="M436"/>
  <c r="N436"/>
  <c r="O436"/>
  <c r="P436"/>
  <c r="Q436"/>
  <c r="R436"/>
  <c r="S436"/>
  <c r="T436"/>
  <c r="U436"/>
  <c r="V436"/>
  <c r="W436"/>
  <c r="X436"/>
  <c r="Y436"/>
  <c r="K429"/>
  <c r="L429"/>
  <c r="M429"/>
  <c r="N429"/>
  <c r="O429"/>
  <c r="P429"/>
  <c r="Q429"/>
  <c r="R429"/>
  <c r="S429"/>
  <c r="T429"/>
  <c r="U429"/>
  <c r="V429"/>
  <c r="W429"/>
  <c r="X429"/>
  <c r="Y429"/>
  <c r="X423"/>
  <c r="Y423"/>
  <c r="S423"/>
  <c r="T423"/>
  <c r="N423"/>
  <c r="O423"/>
  <c r="K424"/>
  <c r="L424"/>
  <c r="M424"/>
  <c r="N424"/>
  <c r="O424"/>
  <c r="P424"/>
  <c r="Q424"/>
  <c r="R424"/>
  <c r="S424"/>
  <c r="T424"/>
  <c r="U424"/>
  <c r="V424"/>
  <c r="W424"/>
  <c r="X424"/>
  <c r="Y424"/>
  <c r="K415"/>
  <c r="L415"/>
  <c r="M415"/>
  <c r="N415"/>
  <c r="O415"/>
  <c r="P415"/>
  <c r="Q415"/>
  <c r="R415"/>
  <c r="S415"/>
  <c r="T415"/>
  <c r="U415"/>
  <c r="V415"/>
  <c r="W415"/>
  <c r="X415"/>
  <c r="Y415"/>
  <c r="X409"/>
  <c r="Y409"/>
  <c r="S409"/>
  <c r="T409"/>
  <c r="N409"/>
  <c r="O409"/>
  <c r="K410"/>
  <c r="L410"/>
  <c r="M410"/>
  <c r="N410"/>
  <c r="O410"/>
  <c r="P410"/>
  <c r="Q410"/>
  <c r="R410"/>
  <c r="S410"/>
  <c r="T410"/>
  <c r="U410"/>
  <c r="V410"/>
  <c r="W410"/>
  <c r="X410"/>
  <c r="Y410"/>
  <c r="X404"/>
  <c r="Y404"/>
  <c r="S404"/>
  <c r="T404"/>
  <c r="N404"/>
  <c r="O404"/>
  <c r="Y405"/>
  <c r="X405"/>
  <c r="W405"/>
  <c r="V405"/>
  <c r="U405"/>
  <c r="T405"/>
  <c r="S405"/>
  <c r="R405"/>
  <c r="Q405"/>
  <c r="P405"/>
  <c r="O405"/>
  <c r="N405"/>
  <c r="M405"/>
  <c r="L405"/>
  <c r="K405"/>
  <c r="X399"/>
  <c r="Y399"/>
  <c r="S399"/>
  <c r="T399"/>
  <c r="N399"/>
  <c r="O399"/>
  <c r="K400"/>
  <c r="L400"/>
  <c r="M400"/>
  <c r="N400"/>
  <c r="O400"/>
  <c r="P400"/>
  <c r="Q400"/>
  <c r="R400"/>
  <c r="S400"/>
  <c r="T400"/>
  <c r="U400"/>
  <c r="V400"/>
  <c r="W400"/>
  <c r="X400"/>
  <c r="Y400"/>
  <c r="X391"/>
  <c r="Y391"/>
  <c r="S391"/>
  <c r="T391"/>
  <c r="N391"/>
  <c r="O391"/>
  <c r="K392"/>
  <c r="L392"/>
  <c r="M392"/>
  <c r="N392"/>
  <c r="O392"/>
  <c r="P392"/>
  <c r="Q392"/>
  <c r="R392"/>
  <c r="S392"/>
  <c r="T392"/>
  <c r="U392"/>
  <c r="V392"/>
  <c r="W392"/>
  <c r="X392"/>
  <c r="Y392"/>
  <c r="X387"/>
  <c r="Y387"/>
  <c r="S387"/>
  <c r="T387"/>
  <c r="N387"/>
  <c r="O387"/>
  <c r="K388"/>
  <c r="L388"/>
  <c r="M388"/>
  <c r="N388"/>
  <c r="O388"/>
  <c r="P388"/>
  <c r="Q388"/>
  <c r="R388"/>
  <c r="S388"/>
  <c r="T388"/>
  <c r="U388"/>
  <c r="V388"/>
  <c r="W388"/>
  <c r="X388"/>
  <c r="Y388"/>
  <c r="K380"/>
  <c r="L380"/>
  <c r="M380"/>
  <c r="N380"/>
  <c r="O380"/>
  <c r="P380"/>
  <c r="Q380"/>
  <c r="R380"/>
  <c r="S380"/>
  <c r="T380"/>
  <c r="U380"/>
  <c r="V380"/>
  <c r="W380"/>
  <c r="X380"/>
  <c r="Y380"/>
  <c r="J380"/>
  <c r="Y374"/>
  <c r="X374"/>
  <c r="T374"/>
  <c r="S374"/>
  <c r="O374"/>
  <c r="N374"/>
  <c r="K375"/>
  <c r="L375"/>
  <c r="M375"/>
  <c r="N375"/>
  <c r="O375"/>
  <c r="P375"/>
  <c r="Q375"/>
  <c r="R375"/>
  <c r="S375"/>
  <c r="T375"/>
  <c r="U375"/>
  <c r="V375"/>
  <c r="W375"/>
  <c r="X375"/>
  <c r="Y375"/>
  <c r="X357"/>
  <c r="Y357"/>
  <c r="S357"/>
  <c r="T357"/>
  <c r="N357"/>
  <c r="O357"/>
  <c r="K358"/>
  <c r="L358"/>
  <c r="M358"/>
  <c r="N358"/>
  <c r="O358"/>
  <c r="P358"/>
  <c r="Q358"/>
  <c r="R358"/>
  <c r="S358"/>
  <c r="T358"/>
  <c r="U358"/>
  <c r="V358"/>
  <c r="W358"/>
  <c r="X358"/>
  <c r="Y358"/>
  <c r="X353"/>
  <c r="Y353"/>
  <c r="S353"/>
  <c r="T353"/>
  <c r="N353"/>
  <c r="O353"/>
  <c r="K354"/>
  <c r="L354"/>
  <c r="M354"/>
  <c r="N354"/>
  <c r="O354"/>
  <c r="P354"/>
  <c r="Q354"/>
  <c r="R354"/>
  <c r="S354"/>
  <c r="T354"/>
  <c r="U354"/>
  <c r="V354"/>
  <c r="W354"/>
  <c r="X354"/>
  <c r="Y354"/>
  <c r="N350"/>
  <c r="O350"/>
  <c r="S350"/>
  <c r="T350"/>
  <c r="U350"/>
  <c r="V350"/>
  <c r="W350"/>
  <c r="X350"/>
  <c r="Y350"/>
  <c r="X349"/>
  <c r="Y349"/>
  <c r="S349"/>
  <c r="T349"/>
  <c r="N349"/>
  <c r="O349"/>
  <c r="X340"/>
  <c r="Y340"/>
  <c r="S340"/>
  <c r="T340"/>
  <c r="N340"/>
  <c r="O340"/>
  <c r="X334"/>
  <c r="Y334"/>
  <c r="S334"/>
  <c r="T334"/>
  <c r="N334"/>
  <c r="O334"/>
  <c r="Y341"/>
  <c r="X341"/>
  <c r="W341"/>
  <c r="V341"/>
  <c r="U341"/>
  <c r="T341"/>
  <c r="S341"/>
  <c r="R341"/>
  <c r="Q341"/>
  <c r="P341"/>
  <c r="O341"/>
  <c r="N341"/>
  <c r="M341"/>
  <c r="L341"/>
  <c r="K341"/>
  <c r="K335"/>
  <c r="K315" s="1"/>
  <c r="L335"/>
  <c r="L315" s="1"/>
  <c r="M335"/>
  <c r="M315" s="1"/>
  <c r="N335"/>
  <c r="N315" s="1"/>
  <c r="O335"/>
  <c r="O315" s="1"/>
  <c r="P335"/>
  <c r="P315" s="1"/>
  <c r="Q335"/>
  <c r="Q315" s="1"/>
  <c r="R335"/>
  <c r="R315" s="1"/>
  <c r="S335"/>
  <c r="S315" s="1"/>
  <c r="T335"/>
  <c r="T315" s="1"/>
  <c r="U335"/>
  <c r="U315" s="1"/>
  <c r="V335"/>
  <c r="V315" s="1"/>
  <c r="W335"/>
  <c r="W315" s="1"/>
  <c r="X335"/>
  <c r="X315" s="1"/>
  <c r="Y335"/>
  <c r="Y315" s="1"/>
  <c r="X330"/>
  <c r="Y330"/>
  <c r="S330"/>
  <c r="T330"/>
  <c r="N330"/>
  <c r="O330"/>
  <c r="X312"/>
  <c r="Y312"/>
  <c r="S312"/>
  <c r="T312"/>
  <c r="N312"/>
  <c r="O312"/>
  <c r="K313"/>
  <c r="L313"/>
  <c r="M313"/>
  <c r="N313"/>
  <c r="O313"/>
  <c r="P313"/>
  <c r="Q313"/>
  <c r="R313"/>
  <c r="S313"/>
  <c r="T313"/>
  <c r="U313"/>
  <c r="V313"/>
  <c r="W313"/>
  <c r="X313"/>
  <c r="Y313"/>
  <c r="X306"/>
  <c r="Y306"/>
  <c r="S306"/>
  <c r="T306"/>
  <c r="N306"/>
  <c r="O306"/>
  <c r="K307"/>
  <c r="L307"/>
  <c r="M307"/>
  <c r="N307"/>
  <c r="O307"/>
  <c r="P307"/>
  <c r="Q307"/>
  <c r="R307"/>
  <c r="S307"/>
  <c r="T307"/>
  <c r="U307"/>
  <c r="V307"/>
  <c r="W307"/>
  <c r="X307"/>
  <c r="Y307"/>
  <c r="K302"/>
  <c r="L302"/>
  <c r="M302"/>
  <c r="N302"/>
  <c r="O302"/>
  <c r="P302"/>
  <c r="Q302"/>
  <c r="R302"/>
  <c r="S302"/>
  <c r="T302"/>
  <c r="U302"/>
  <c r="V302"/>
  <c r="W302"/>
  <c r="X302"/>
  <c r="Y302"/>
  <c r="X301"/>
  <c r="Y301"/>
  <c r="S301"/>
  <c r="T301"/>
  <c r="N301"/>
  <c r="O301"/>
  <c r="K291"/>
  <c r="L291"/>
  <c r="M291"/>
  <c r="N291"/>
  <c r="O291"/>
  <c r="P291"/>
  <c r="Q291"/>
  <c r="R291"/>
  <c r="S291"/>
  <c r="T291"/>
  <c r="U291"/>
  <c r="V291"/>
  <c r="W291"/>
  <c r="X291"/>
  <c r="Y291"/>
  <c r="X290"/>
  <c r="Y290"/>
  <c r="S290"/>
  <c r="T290"/>
  <c r="N290"/>
  <c r="O290"/>
  <c r="K285"/>
  <c r="L285"/>
  <c r="M285"/>
  <c r="N285"/>
  <c r="O285"/>
  <c r="Q285"/>
  <c r="S285"/>
  <c r="T285"/>
  <c r="U285"/>
  <c r="V285"/>
  <c r="W285"/>
  <c r="X285"/>
  <c r="Y285"/>
  <c r="K286"/>
  <c r="L286"/>
  <c r="M286"/>
  <c r="N286"/>
  <c r="O286"/>
  <c r="P286"/>
  <c r="Q286"/>
  <c r="R286"/>
  <c r="S286"/>
  <c r="T286"/>
  <c r="U286"/>
  <c r="V286"/>
  <c r="W286"/>
  <c r="X286"/>
  <c r="Y286"/>
  <c r="R285"/>
  <c r="P285"/>
  <c r="J284"/>
  <c r="I284" s="1"/>
  <c r="J283"/>
  <c r="I283" s="1"/>
  <c r="J282"/>
  <c r="K274"/>
  <c r="L274"/>
  <c r="M274"/>
  <c r="N274"/>
  <c r="O274"/>
  <c r="P274"/>
  <c r="Q274"/>
  <c r="R274"/>
  <c r="S274"/>
  <c r="T274"/>
  <c r="U274"/>
  <c r="V274"/>
  <c r="W274"/>
  <c r="X274"/>
  <c r="Y274"/>
  <c r="N273"/>
  <c r="O273"/>
  <c r="S273"/>
  <c r="T273"/>
  <c r="X273"/>
  <c r="Y273"/>
  <c r="K267"/>
  <c r="L267"/>
  <c r="M267"/>
  <c r="N267"/>
  <c r="O267"/>
  <c r="P267"/>
  <c r="Q267"/>
  <c r="R267"/>
  <c r="S267"/>
  <c r="T267"/>
  <c r="U267"/>
  <c r="V267"/>
  <c r="W267"/>
  <c r="X267"/>
  <c r="Y267"/>
  <c r="X266"/>
  <c r="Y266"/>
  <c r="S266"/>
  <c r="T266"/>
  <c r="N266"/>
  <c r="O266"/>
  <c r="K261"/>
  <c r="L261"/>
  <c r="M261"/>
  <c r="N261"/>
  <c r="O261"/>
  <c r="P261"/>
  <c r="Q261"/>
  <c r="R261"/>
  <c r="S261"/>
  <c r="T261"/>
  <c r="U261"/>
  <c r="V261"/>
  <c r="W261"/>
  <c r="X261"/>
  <c r="Y261"/>
  <c r="X260"/>
  <c r="Y260"/>
  <c r="S260"/>
  <c r="T260"/>
  <c r="N260"/>
  <c r="O260"/>
  <c r="X254"/>
  <c r="Y254"/>
  <c r="S254"/>
  <c r="T254"/>
  <c r="N254"/>
  <c r="O254"/>
  <c r="K255"/>
  <c r="M255"/>
  <c r="N255"/>
  <c r="O255"/>
  <c r="P255"/>
  <c r="R255"/>
  <c r="S255"/>
  <c r="T255"/>
  <c r="U255"/>
  <c r="V255"/>
  <c r="W255"/>
  <c r="X255"/>
  <c r="Y255"/>
  <c r="X250"/>
  <c r="Y250"/>
  <c r="S250"/>
  <c r="T250"/>
  <c r="N250"/>
  <c r="O250"/>
  <c r="K251"/>
  <c r="L251"/>
  <c r="M251"/>
  <c r="N251"/>
  <c r="O251"/>
  <c r="P251"/>
  <c r="Q251"/>
  <c r="R251"/>
  <c r="S251"/>
  <c r="T251"/>
  <c r="U251"/>
  <c r="V251"/>
  <c r="W251"/>
  <c r="X251"/>
  <c r="Y251"/>
  <c r="K245"/>
  <c r="L245"/>
  <c r="M245"/>
  <c r="N245"/>
  <c r="O245"/>
  <c r="P245"/>
  <c r="Q245"/>
  <c r="R245"/>
  <c r="S245"/>
  <c r="T245"/>
  <c r="U245"/>
  <c r="V245"/>
  <c r="W245"/>
  <c r="X245"/>
  <c r="Y245"/>
  <c r="K244"/>
  <c r="L244"/>
  <c r="M244"/>
  <c r="N244"/>
  <c r="O244"/>
  <c r="P244"/>
  <c r="Q244"/>
  <c r="R244"/>
  <c r="S244"/>
  <c r="T244"/>
  <c r="U244"/>
  <c r="V244"/>
  <c r="W244"/>
  <c r="X244"/>
  <c r="Y244"/>
  <c r="X240"/>
  <c r="Y240"/>
  <c r="S240"/>
  <c r="T240"/>
  <c r="N240"/>
  <c r="O240"/>
  <c r="K241"/>
  <c r="L241"/>
  <c r="M241"/>
  <c r="N241"/>
  <c r="O241"/>
  <c r="P241"/>
  <c r="Q241"/>
  <c r="R241"/>
  <c r="S241"/>
  <c r="T241"/>
  <c r="U241"/>
  <c r="V241"/>
  <c r="W241"/>
  <c r="X241"/>
  <c r="Y241"/>
  <c r="X236"/>
  <c r="Y236"/>
  <c r="S236"/>
  <c r="T236"/>
  <c r="N236"/>
  <c r="O236"/>
  <c r="K237"/>
  <c r="L237"/>
  <c r="M237"/>
  <c r="N237"/>
  <c r="O237"/>
  <c r="P237"/>
  <c r="Q237"/>
  <c r="R237"/>
  <c r="S237"/>
  <c r="T237"/>
  <c r="U237"/>
  <c r="V237"/>
  <c r="W237"/>
  <c r="X237"/>
  <c r="Y237"/>
  <c r="K230"/>
  <c r="L230"/>
  <c r="M230"/>
  <c r="N230"/>
  <c r="O230"/>
  <c r="P230"/>
  <c r="Q230"/>
  <c r="R230"/>
  <c r="S230"/>
  <c r="T230"/>
  <c r="U230"/>
  <c r="V230"/>
  <c r="W230"/>
  <c r="X230"/>
  <c r="Y230"/>
  <c r="K220"/>
  <c r="L220"/>
  <c r="M220"/>
  <c r="N220"/>
  <c r="O220"/>
  <c r="P220"/>
  <c r="Q220"/>
  <c r="R220"/>
  <c r="S220"/>
  <c r="T220"/>
  <c r="U220"/>
  <c r="V220"/>
  <c r="W220"/>
  <c r="X220"/>
  <c r="Y220"/>
  <c r="J220"/>
  <c r="X211"/>
  <c r="Y211"/>
  <c r="S211"/>
  <c r="T211"/>
  <c r="N211"/>
  <c r="O211"/>
  <c r="K212"/>
  <c r="L212"/>
  <c r="M212"/>
  <c r="N212"/>
  <c r="O212"/>
  <c r="P212"/>
  <c r="Q212"/>
  <c r="R212"/>
  <c r="S212"/>
  <c r="T212"/>
  <c r="U212"/>
  <c r="V212"/>
  <c r="W212"/>
  <c r="X212"/>
  <c r="Y212"/>
  <c r="K208"/>
  <c r="L208"/>
  <c r="M208"/>
  <c r="N208"/>
  <c r="O208"/>
  <c r="P208"/>
  <c r="Q208"/>
  <c r="R208"/>
  <c r="S208"/>
  <c r="T208"/>
  <c r="U208"/>
  <c r="V208"/>
  <c r="W208"/>
  <c r="X208"/>
  <c r="Y208"/>
  <c r="J208"/>
  <c r="Y200"/>
  <c r="X200"/>
  <c r="T200"/>
  <c r="S200"/>
  <c r="O200"/>
  <c r="N200"/>
  <c r="K193"/>
  <c r="L193"/>
  <c r="M193"/>
  <c r="N193"/>
  <c r="O193"/>
  <c r="P193"/>
  <c r="Q193"/>
  <c r="R193"/>
  <c r="S193"/>
  <c r="T193"/>
  <c r="U193"/>
  <c r="V193"/>
  <c r="W193"/>
  <c r="X193"/>
  <c r="Y193"/>
  <c r="K179"/>
  <c r="L179"/>
  <c r="M179"/>
  <c r="N179"/>
  <c r="O179"/>
  <c r="P179"/>
  <c r="Q179"/>
  <c r="R179"/>
  <c r="S179"/>
  <c r="T179"/>
  <c r="U179"/>
  <c r="V179"/>
  <c r="W179"/>
  <c r="W166" s="1"/>
  <c r="X179"/>
  <c r="Y179"/>
  <c r="X178"/>
  <c r="Y178"/>
  <c r="S178"/>
  <c r="T178"/>
  <c r="N178"/>
  <c r="O178"/>
  <c r="K162"/>
  <c r="L162"/>
  <c r="M162"/>
  <c r="N162"/>
  <c r="O162"/>
  <c r="P162"/>
  <c r="Q162"/>
  <c r="R162"/>
  <c r="S162"/>
  <c r="T162"/>
  <c r="U162"/>
  <c r="V162"/>
  <c r="W162"/>
  <c r="X162"/>
  <c r="Y162"/>
  <c r="X153"/>
  <c r="Y153"/>
  <c r="S153"/>
  <c r="T153"/>
  <c r="N153"/>
  <c r="O153"/>
  <c r="K154"/>
  <c r="L154"/>
  <c r="M154"/>
  <c r="N154"/>
  <c r="O154"/>
  <c r="P154"/>
  <c r="Q154"/>
  <c r="R154"/>
  <c r="S154"/>
  <c r="T154"/>
  <c r="U154"/>
  <c r="V154"/>
  <c r="W154"/>
  <c r="X154"/>
  <c r="Y154"/>
  <c r="K150"/>
  <c r="L150"/>
  <c r="M150"/>
  <c r="N150"/>
  <c r="O150"/>
  <c r="P150"/>
  <c r="Q150"/>
  <c r="R150"/>
  <c r="S150"/>
  <c r="T150"/>
  <c r="U150"/>
  <c r="V150"/>
  <c r="W150"/>
  <c r="X150"/>
  <c r="Y150"/>
  <c r="X149"/>
  <c r="Y149"/>
  <c r="S149"/>
  <c r="T149"/>
  <c r="O149"/>
  <c r="N149"/>
  <c r="X145"/>
  <c r="Y145"/>
  <c r="S145"/>
  <c r="T145"/>
  <c r="N145"/>
  <c r="O145"/>
  <c r="K146"/>
  <c r="L146"/>
  <c r="M146"/>
  <c r="N146"/>
  <c r="O146"/>
  <c r="P146"/>
  <c r="Q146"/>
  <c r="R146"/>
  <c r="S146"/>
  <c r="T146"/>
  <c r="U146"/>
  <c r="V146"/>
  <c r="W146"/>
  <c r="X146"/>
  <c r="Y146"/>
  <c r="K138"/>
  <c r="L138"/>
  <c r="M138"/>
  <c r="N138"/>
  <c r="O138"/>
  <c r="P138"/>
  <c r="Q138"/>
  <c r="R138"/>
  <c r="S138"/>
  <c r="T138"/>
  <c r="U138"/>
  <c r="V138"/>
  <c r="W138"/>
  <c r="X138"/>
  <c r="Y138"/>
  <c r="Y133"/>
  <c r="X133"/>
  <c r="T133"/>
  <c r="S133"/>
  <c r="O133"/>
  <c r="N133"/>
  <c r="Y129"/>
  <c r="X129"/>
  <c r="T129"/>
  <c r="S129"/>
  <c r="O129"/>
  <c r="N129"/>
  <c r="K134"/>
  <c r="L134"/>
  <c r="M134"/>
  <c r="N134"/>
  <c r="O134"/>
  <c r="P134"/>
  <c r="Q134"/>
  <c r="R134"/>
  <c r="S134"/>
  <c r="T134"/>
  <c r="U134"/>
  <c r="V134"/>
  <c r="W134"/>
  <c r="X134"/>
  <c r="Y134"/>
  <c r="K130"/>
  <c r="L130"/>
  <c r="M130"/>
  <c r="N130"/>
  <c r="O130"/>
  <c r="P130"/>
  <c r="Q130"/>
  <c r="R130"/>
  <c r="S130"/>
  <c r="T130"/>
  <c r="U130"/>
  <c r="V130"/>
  <c r="W130"/>
  <c r="X130"/>
  <c r="Y130"/>
  <c r="K125"/>
  <c r="L125"/>
  <c r="M125"/>
  <c r="N125"/>
  <c r="O125"/>
  <c r="P125"/>
  <c r="Q125"/>
  <c r="R125"/>
  <c r="S125"/>
  <c r="T125"/>
  <c r="U125"/>
  <c r="V125"/>
  <c r="W125"/>
  <c r="X125"/>
  <c r="Y125"/>
  <c r="X124"/>
  <c r="Y124"/>
  <c r="S124"/>
  <c r="T124"/>
  <c r="N124"/>
  <c r="O124"/>
  <c r="X109"/>
  <c r="Y109"/>
  <c r="S109"/>
  <c r="T109"/>
  <c r="N109"/>
  <c r="O109"/>
  <c r="K110"/>
  <c r="L110"/>
  <c r="M110"/>
  <c r="N110"/>
  <c r="O110"/>
  <c r="P110"/>
  <c r="Q110"/>
  <c r="R110"/>
  <c r="S110"/>
  <c r="T110"/>
  <c r="U110"/>
  <c r="V110"/>
  <c r="W110"/>
  <c r="X110"/>
  <c r="Y110"/>
  <c r="X104"/>
  <c r="Y104"/>
  <c r="S104"/>
  <c r="T104"/>
  <c r="N104"/>
  <c r="O104"/>
  <c r="K105"/>
  <c r="L105"/>
  <c r="M105"/>
  <c r="N105"/>
  <c r="O105"/>
  <c r="P105"/>
  <c r="Q105"/>
  <c r="R105"/>
  <c r="S105"/>
  <c r="T105"/>
  <c r="U105"/>
  <c r="V105"/>
  <c r="W105"/>
  <c r="X105"/>
  <c r="Y105"/>
  <c r="K101"/>
  <c r="L101"/>
  <c r="M101"/>
  <c r="N101"/>
  <c r="O101"/>
  <c r="Q101"/>
  <c r="R101"/>
  <c r="S101"/>
  <c r="T101"/>
  <c r="U101"/>
  <c r="V101"/>
  <c r="W101"/>
  <c r="X101"/>
  <c r="Y101"/>
  <c r="X100"/>
  <c r="Y100"/>
  <c r="S100"/>
  <c r="T100"/>
  <c r="N100"/>
  <c r="O100"/>
  <c r="K94"/>
  <c r="L94"/>
  <c r="M94"/>
  <c r="N94"/>
  <c r="O94"/>
  <c r="P94"/>
  <c r="Q94"/>
  <c r="R94"/>
  <c r="S94"/>
  <c r="T94"/>
  <c r="U94"/>
  <c r="V94"/>
  <c r="W94"/>
  <c r="X94"/>
  <c r="Y94"/>
  <c r="O83"/>
  <c r="X83"/>
  <c r="Y83"/>
  <c r="S83"/>
  <c r="T83"/>
  <c r="N83"/>
  <c r="K84"/>
  <c r="L84"/>
  <c r="M84"/>
  <c r="N84"/>
  <c r="O84"/>
  <c r="P84"/>
  <c r="Q84"/>
  <c r="R84"/>
  <c r="S84"/>
  <c r="T84"/>
  <c r="U84"/>
  <c r="V84"/>
  <c r="W84"/>
  <c r="X84"/>
  <c r="Y84"/>
  <c r="X73"/>
  <c r="Y73"/>
  <c r="S73"/>
  <c r="T73"/>
  <c r="N73"/>
  <c r="O73"/>
  <c r="Y70"/>
  <c r="X70"/>
  <c r="T70"/>
  <c r="S70"/>
  <c r="O70"/>
  <c r="N70"/>
  <c r="K65"/>
  <c r="L65"/>
  <c r="M65"/>
  <c r="N65"/>
  <c r="O65"/>
  <c r="P65"/>
  <c r="Q65"/>
  <c r="R65"/>
  <c r="S65"/>
  <c r="T65"/>
  <c r="U65"/>
  <c r="V65"/>
  <c r="W65"/>
  <c r="X65"/>
  <c r="Y65"/>
  <c r="X64"/>
  <c r="Y64"/>
  <c r="S64"/>
  <c r="T64"/>
  <c r="N64"/>
  <c r="O64"/>
  <c r="X40"/>
  <c r="Y40"/>
  <c r="S40"/>
  <c r="T40"/>
  <c r="N40"/>
  <c r="O40"/>
  <c r="X31"/>
  <c r="Y31"/>
  <c r="N31"/>
  <c r="O31"/>
  <c r="S31"/>
  <c r="T31"/>
  <c r="K41"/>
  <c r="L41"/>
  <c r="M41"/>
  <c r="N41"/>
  <c r="O41"/>
  <c r="P41"/>
  <c r="Q41"/>
  <c r="R41"/>
  <c r="S41"/>
  <c r="T41"/>
  <c r="U41"/>
  <c r="V41"/>
  <c r="W41"/>
  <c r="X41"/>
  <c r="Y41"/>
  <c r="K32"/>
  <c r="L32"/>
  <c r="M32"/>
  <c r="N32"/>
  <c r="O32"/>
  <c r="P32"/>
  <c r="Q32"/>
  <c r="R32"/>
  <c r="S32"/>
  <c r="T32"/>
  <c r="U32"/>
  <c r="V32"/>
  <c r="W32"/>
  <c r="X32"/>
  <c r="Y32"/>
  <c r="K28"/>
  <c r="L28"/>
  <c r="M28"/>
  <c r="N28"/>
  <c r="O28"/>
  <c r="P28"/>
  <c r="Q28"/>
  <c r="R28"/>
  <c r="S28"/>
  <c r="T28"/>
  <c r="U28"/>
  <c r="V28"/>
  <c r="W28"/>
  <c r="X28"/>
  <c r="Y28"/>
  <c r="K23"/>
  <c r="L23"/>
  <c r="M23"/>
  <c r="N23"/>
  <c r="O23"/>
  <c r="P23"/>
  <c r="Q23"/>
  <c r="R23"/>
  <c r="S23"/>
  <c r="T23"/>
  <c r="U23"/>
  <c r="V23"/>
  <c r="W23"/>
  <c r="X23"/>
  <c r="Y23"/>
  <c r="X22"/>
  <c r="Y22"/>
  <c r="S22"/>
  <c r="T22"/>
  <c r="N22"/>
  <c r="O22"/>
  <c r="X27"/>
  <c r="Y27"/>
  <c r="T27"/>
  <c r="S27"/>
  <c r="O27"/>
  <c r="N27"/>
  <c r="K83"/>
  <c r="L83"/>
  <c r="M83"/>
  <c r="P83"/>
  <c r="Q83"/>
  <c r="R83"/>
  <c r="U83"/>
  <c r="V83"/>
  <c r="W83"/>
  <c r="J82"/>
  <c r="J84" s="1"/>
  <c r="K124"/>
  <c r="L124"/>
  <c r="M124"/>
  <c r="P124"/>
  <c r="Q124"/>
  <c r="R124"/>
  <c r="U124"/>
  <c r="V124"/>
  <c r="W124"/>
  <c r="J434"/>
  <c r="J436" s="1"/>
  <c r="W435"/>
  <c r="V435"/>
  <c r="U435"/>
  <c r="R435"/>
  <c r="Q435"/>
  <c r="P435"/>
  <c r="M435"/>
  <c r="L435"/>
  <c r="K435"/>
  <c r="W432"/>
  <c r="V432"/>
  <c r="U432"/>
  <c r="R432"/>
  <c r="Q432"/>
  <c r="P432"/>
  <c r="M432"/>
  <c r="L432"/>
  <c r="K432"/>
  <c r="J432"/>
  <c r="W428"/>
  <c r="V428"/>
  <c r="U428"/>
  <c r="R428"/>
  <c r="Q428"/>
  <c r="P428"/>
  <c r="M428"/>
  <c r="L428"/>
  <c r="K428"/>
  <c r="W423"/>
  <c r="V423"/>
  <c r="U423"/>
  <c r="R423"/>
  <c r="Q423"/>
  <c r="P423"/>
  <c r="M423"/>
  <c r="L423"/>
  <c r="K423"/>
  <c r="W404"/>
  <c r="V404"/>
  <c r="U404"/>
  <c r="R404"/>
  <c r="Q404"/>
  <c r="P404"/>
  <c r="M404"/>
  <c r="L404"/>
  <c r="K404"/>
  <c r="W399"/>
  <c r="V399"/>
  <c r="U399"/>
  <c r="R399"/>
  <c r="Q399"/>
  <c r="P399"/>
  <c r="M399"/>
  <c r="L399"/>
  <c r="K399"/>
  <c r="J390"/>
  <c r="J392" s="1"/>
  <c r="K387"/>
  <c r="L387"/>
  <c r="M387"/>
  <c r="P387"/>
  <c r="Q387"/>
  <c r="R387"/>
  <c r="U387"/>
  <c r="V387"/>
  <c r="W387"/>
  <c r="J375"/>
  <c r="L367"/>
  <c r="Q367"/>
  <c r="U367"/>
  <c r="V367"/>
  <c r="W367"/>
  <c r="I366"/>
  <c r="I365"/>
  <c r="I364"/>
  <c r="J341"/>
  <c r="J333"/>
  <c r="J335" s="1"/>
  <c r="J315" s="1"/>
  <c r="W391"/>
  <c r="V391"/>
  <c r="U391"/>
  <c r="R391"/>
  <c r="Q391"/>
  <c r="P391"/>
  <c r="M391"/>
  <c r="L391"/>
  <c r="K391"/>
  <c r="W379"/>
  <c r="V379"/>
  <c r="U379"/>
  <c r="R379"/>
  <c r="Q379"/>
  <c r="P379"/>
  <c r="M379"/>
  <c r="L379"/>
  <c r="K379"/>
  <c r="J379"/>
  <c r="W374"/>
  <c r="V374"/>
  <c r="U374"/>
  <c r="R374"/>
  <c r="Q374"/>
  <c r="P374"/>
  <c r="M374"/>
  <c r="L374"/>
  <c r="K374"/>
  <c r="W361"/>
  <c r="V361"/>
  <c r="U361"/>
  <c r="R361"/>
  <c r="Q361"/>
  <c r="P361"/>
  <c r="M361"/>
  <c r="L361"/>
  <c r="K361"/>
  <c r="J361"/>
  <c r="W357"/>
  <c r="V357"/>
  <c r="U357"/>
  <c r="R357"/>
  <c r="Q357"/>
  <c r="P357"/>
  <c r="M357"/>
  <c r="L357"/>
  <c r="K357"/>
  <c r="J357"/>
  <c r="I357"/>
  <c r="W353"/>
  <c r="V353"/>
  <c r="U353"/>
  <c r="R353"/>
  <c r="Q353"/>
  <c r="P353"/>
  <c r="M353"/>
  <c r="L353"/>
  <c r="K353"/>
  <c r="I353"/>
  <c r="W349"/>
  <c r="V349"/>
  <c r="U349"/>
  <c r="W340"/>
  <c r="V340"/>
  <c r="U340"/>
  <c r="R340"/>
  <c r="Q340"/>
  <c r="P340"/>
  <c r="M340"/>
  <c r="L340"/>
  <c r="K340"/>
  <c r="J340"/>
  <c r="W334"/>
  <c r="V334"/>
  <c r="U334"/>
  <c r="R334"/>
  <c r="Q334"/>
  <c r="P334"/>
  <c r="M334"/>
  <c r="L334"/>
  <c r="K334"/>
  <c r="W330"/>
  <c r="V330"/>
  <c r="U330"/>
  <c r="R330"/>
  <c r="Q330"/>
  <c r="P330"/>
  <c r="M330"/>
  <c r="L330"/>
  <c r="K330"/>
  <c r="J330"/>
  <c r="W312"/>
  <c r="K312"/>
  <c r="L312"/>
  <c r="M312"/>
  <c r="P312"/>
  <c r="Q312"/>
  <c r="R312"/>
  <c r="U312"/>
  <c r="V312"/>
  <c r="K306"/>
  <c r="L306"/>
  <c r="M306"/>
  <c r="P306"/>
  <c r="Q306"/>
  <c r="R306"/>
  <c r="U306"/>
  <c r="V306"/>
  <c r="W306"/>
  <c r="K290"/>
  <c r="L290"/>
  <c r="M290"/>
  <c r="P290"/>
  <c r="Q290"/>
  <c r="R290"/>
  <c r="U290"/>
  <c r="V290"/>
  <c r="W290"/>
  <c r="K301"/>
  <c r="L301"/>
  <c r="M301"/>
  <c r="P301"/>
  <c r="Q301"/>
  <c r="R301"/>
  <c r="U301"/>
  <c r="V301"/>
  <c r="W301"/>
  <c r="K273"/>
  <c r="L273"/>
  <c r="M273"/>
  <c r="P273"/>
  <c r="Q273"/>
  <c r="R273"/>
  <c r="U273"/>
  <c r="V273"/>
  <c r="W273"/>
  <c r="J274"/>
  <c r="K266"/>
  <c r="L266"/>
  <c r="M266"/>
  <c r="P266"/>
  <c r="Q266"/>
  <c r="R266"/>
  <c r="U266"/>
  <c r="V266"/>
  <c r="W266"/>
  <c r="K250"/>
  <c r="L250"/>
  <c r="M250"/>
  <c r="P250"/>
  <c r="Q250"/>
  <c r="R250"/>
  <c r="U250"/>
  <c r="V250"/>
  <c r="W250"/>
  <c r="J245"/>
  <c r="L240"/>
  <c r="M240"/>
  <c r="P240"/>
  <c r="Q240"/>
  <c r="R240"/>
  <c r="U240"/>
  <c r="V240"/>
  <c r="W240"/>
  <c r="K240"/>
  <c r="J241"/>
  <c r="K236"/>
  <c r="L236"/>
  <c r="M236"/>
  <c r="P236"/>
  <c r="Q236"/>
  <c r="R236"/>
  <c r="U236"/>
  <c r="V236"/>
  <c r="W236"/>
  <c r="K229"/>
  <c r="L229"/>
  <c r="M229"/>
  <c r="P229"/>
  <c r="Q229"/>
  <c r="R229"/>
  <c r="U229"/>
  <c r="V229"/>
  <c r="W229"/>
  <c r="K211"/>
  <c r="L211"/>
  <c r="M211"/>
  <c r="P211"/>
  <c r="Q211"/>
  <c r="R211"/>
  <c r="U211"/>
  <c r="V211"/>
  <c r="W211"/>
  <c r="L207"/>
  <c r="M207"/>
  <c r="R207"/>
  <c r="U207"/>
  <c r="V207"/>
  <c r="W207"/>
  <c r="W100"/>
  <c r="W104"/>
  <c r="W109"/>
  <c r="W129"/>
  <c r="W133"/>
  <c r="W137"/>
  <c r="W145"/>
  <c r="W149"/>
  <c r="W153"/>
  <c r="W161"/>
  <c r="W178"/>
  <c r="W192"/>
  <c r="K178"/>
  <c r="L178"/>
  <c r="M178"/>
  <c r="P178"/>
  <c r="Q178"/>
  <c r="R178"/>
  <c r="U178"/>
  <c r="V178"/>
  <c r="K161"/>
  <c r="L161"/>
  <c r="M161"/>
  <c r="P161"/>
  <c r="Q161"/>
  <c r="R161"/>
  <c r="U161"/>
  <c r="V161"/>
  <c r="J160"/>
  <c r="J159"/>
  <c r="J158"/>
  <c r="J157"/>
  <c r="J156"/>
  <c r="J152"/>
  <c r="J154" s="1"/>
  <c r="K153"/>
  <c r="L153"/>
  <c r="M153"/>
  <c r="P153"/>
  <c r="Q153"/>
  <c r="R153"/>
  <c r="U153"/>
  <c r="V153"/>
  <c r="V149"/>
  <c r="U149"/>
  <c r="R149"/>
  <c r="Q149"/>
  <c r="P149"/>
  <c r="M149"/>
  <c r="L149"/>
  <c r="K149"/>
  <c r="K145"/>
  <c r="L145"/>
  <c r="M145"/>
  <c r="P145"/>
  <c r="Q145"/>
  <c r="U145"/>
  <c r="V145"/>
  <c r="I144"/>
  <c r="I143"/>
  <c r="K137"/>
  <c r="L137"/>
  <c r="M137"/>
  <c r="P137"/>
  <c r="Q137"/>
  <c r="R137"/>
  <c r="U137"/>
  <c r="V137"/>
  <c r="J138"/>
  <c r="K133"/>
  <c r="L133"/>
  <c r="M133"/>
  <c r="P133"/>
  <c r="Q133"/>
  <c r="R133"/>
  <c r="U133"/>
  <c r="V133"/>
  <c r="J132"/>
  <c r="J134" s="1"/>
  <c r="K129"/>
  <c r="L129"/>
  <c r="M129"/>
  <c r="P129"/>
  <c r="Q129"/>
  <c r="R129"/>
  <c r="U129"/>
  <c r="V129"/>
  <c r="K109"/>
  <c r="L109"/>
  <c r="M109"/>
  <c r="P109"/>
  <c r="Q109"/>
  <c r="R109"/>
  <c r="U109"/>
  <c r="V109"/>
  <c r="K104"/>
  <c r="L104"/>
  <c r="M104"/>
  <c r="P104"/>
  <c r="Q104"/>
  <c r="R104"/>
  <c r="U104"/>
  <c r="V104"/>
  <c r="J103"/>
  <c r="J104" s="1"/>
  <c r="I93"/>
  <c r="K93"/>
  <c r="L93"/>
  <c r="M93"/>
  <c r="P93"/>
  <c r="Q93"/>
  <c r="R93"/>
  <c r="U93"/>
  <c r="V93"/>
  <c r="W93"/>
  <c r="K100"/>
  <c r="L100"/>
  <c r="M100"/>
  <c r="Q100"/>
  <c r="R100"/>
  <c r="U100"/>
  <c r="V100"/>
  <c r="I190"/>
  <c r="C219"/>
  <c r="K64"/>
  <c r="L64"/>
  <c r="M64"/>
  <c r="P64"/>
  <c r="Q64"/>
  <c r="R64"/>
  <c r="U64"/>
  <c r="V64"/>
  <c r="W64"/>
  <c r="W414"/>
  <c r="V414"/>
  <c r="U414"/>
  <c r="R414"/>
  <c r="Q414"/>
  <c r="P414"/>
  <c r="M414"/>
  <c r="L414"/>
  <c r="K414"/>
  <c r="K409"/>
  <c r="L409"/>
  <c r="M409"/>
  <c r="P409"/>
  <c r="Q409"/>
  <c r="R409"/>
  <c r="U409"/>
  <c r="V409"/>
  <c r="W409"/>
  <c r="K440"/>
  <c r="L440"/>
  <c r="M440"/>
  <c r="P440"/>
  <c r="Q440"/>
  <c r="R440"/>
  <c r="U440"/>
  <c r="V440"/>
  <c r="W440"/>
  <c r="K192"/>
  <c r="L192"/>
  <c r="M192"/>
  <c r="U192"/>
  <c r="V192"/>
  <c r="M254"/>
  <c r="R254"/>
  <c r="U254"/>
  <c r="V254"/>
  <c r="W254"/>
  <c r="Q253"/>
  <c r="Q254" s="1"/>
  <c r="L253"/>
  <c r="L255" s="1"/>
  <c r="K260"/>
  <c r="L260"/>
  <c r="M260"/>
  <c r="P260"/>
  <c r="Q260"/>
  <c r="R260"/>
  <c r="U260"/>
  <c r="V260"/>
  <c r="W260"/>
  <c r="K22"/>
  <c r="L22"/>
  <c r="M22"/>
  <c r="P22"/>
  <c r="Q22"/>
  <c r="R22"/>
  <c r="U22"/>
  <c r="V22"/>
  <c r="W22"/>
  <c r="K40"/>
  <c r="K31"/>
  <c r="L40"/>
  <c r="M40"/>
  <c r="P40"/>
  <c r="Q40"/>
  <c r="R40"/>
  <c r="R31"/>
  <c r="U40"/>
  <c r="V40"/>
  <c r="W40"/>
  <c r="I37"/>
  <c r="I31"/>
  <c r="L31"/>
  <c r="M31"/>
  <c r="P31"/>
  <c r="Q31"/>
  <c r="U31"/>
  <c r="V31"/>
  <c r="W31"/>
  <c r="J32"/>
  <c r="M70"/>
  <c r="Q73"/>
  <c r="Q80" s="1"/>
  <c r="R70"/>
  <c r="R73"/>
  <c r="U70"/>
  <c r="V70"/>
  <c r="V73"/>
  <c r="W70"/>
  <c r="W27"/>
  <c r="V27"/>
  <c r="U27"/>
  <c r="R27"/>
  <c r="Q27"/>
  <c r="P27"/>
  <c r="M27"/>
  <c r="K27"/>
  <c r="L27"/>
  <c r="W73"/>
  <c r="U73"/>
  <c r="P73"/>
  <c r="P80" s="1"/>
  <c r="M73"/>
  <c r="L73"/>
  <c r="L80" s="1"/>
  <c r="J137"/>
  <c r="J211"/>
  <c r="J94"/>
  <c r="J250"/>
  <c r="J353"/>
  <c r="J125"/>
  <c r="J146"/>
  <c r="J302"/>
  <c r="J109"/>
  <c r="J230"/>
  <c r="I282"/>
  <c r="J399"/>
  <c r="K349"/>
  <c r="P349"/>
  <c r="J347"/>
  <c r="L350"/>
  <c r="L349"/>
  <c r="M350"/>
  <c r="M349"/>
  <c r="Q350"/>
  <c r="Q349"/>
  <c r="R350"/>
  <c r="J348"/>
  <c r="R349"/>
  <c r="J22"/>
  <c r="J129"/>
  <c r="J149"/>
  <c r="N337"/>
  <c r="O166"/>
  <c r="V337" l="1"/>
  <c r="X80"/>
  <c r="X19" s="1"/>
  <c r="J435"/>
  <c r="J334"/>
  <c r="J404"/>
  <c r="J409"/>
  <c r="J415"/>
  <c r="J424"/>
  <c r="S166"/>
  <c r="K166"/>
  <c r="J64"/>
  <c r="J100"/>
  <c r="J193"/>
  <c r="J261"/>
  <c r="J290"/>
  <c r="J307"/>
  <c r="J367"/>
  <c r="J41"/>
  <c r="J414"/>
  <c r="J291"/>
  <c r="J423"/>
  <c r="J27"/>
  <c r="J65"/>
  <c r="J93"/>
  <c r="J101"/>
  <c r="J110"/>
  <c r="J229"/>
  <c r="J237"/>
  <c r="J260"/>
  <c r="J267"/>
  <c r="J306"/>
  <c r="S79"/>
  <c r="O79"/>
  <c r="J374"/>
  <c r="Y79"/>
  <c r="J388"/>
  <c r="I363"/>
  <c r="J368"/>
  <c r="N80"/>
  <c r="N19" s="1"/>
  <c r="Y393"/>
  <c r="J400"/>
  <c r="J405"/>
  <c r="J410"/>
  <c r="J130"/>
  <c r="J428"/>
  <c r="J162"/>
  <c r="Y166"/>
  <c r="U166"/>
  <c r="Q166"/>
  <c r="M166"/>
  <c r="J124"/>
  <c r="J301"/>
  <c r="J312"/>
  <c r="J440"/>
  <c r="W337"/>
  <c r="J266"/>
  <c r="R337"/>
  <c r="J28"/>
  <c r="J40"/>
  <c r="J236"/>
  <c r="K79"/>
  <c r="P337"/>
  <c r="X393"/>
  <c r="K337"/>
  <c r="Q19"/>
  <c r="Q18" s="1"/>
  <c r="Y214"/>
  <c r="W214"/>
  <c r="U214"/>
  <c r="S214"/>
  <c r="Q214"/>
  <c r="O214"/>
  <c r="M214"/>
  <c r="X214"/>
  <c r="V214"/>
  <c r="T214"/>
  <c r="R214"/>
  <c r="P214"/>
  <c r="N214"/>
  <c r="L214"/>
  <c r="X394"/>
  <c r="V394"/>
  <c r="J179"/>
  <c r="I367"/>
  <c r="M213"/>
  <c r="P79"/>
  <c r="T337"/>
  <c r="X337"/>
  <c r="O336"/>
  <c r="T336"/>
  <c r="Y336"/>
  <c r="Y394"/>
  <c r="W394"/>
  <c r="U394"/>
  <c r="S394"/>
  <c r="Q394"/>
  <c r="L213"/>
  <c r="T394"/>
  <c r="O394"/>
  <c r="R394"/>
  <c r="P394"/>
  <c r="N394"/>
  <c r="M394"/>
  <c r="K394"/>
  <c r="L394"/>
  <c r="J133"/>
  <c r="Q255"/>
  <c r="Q247" s="1"/>
  <c r="X166"/>
  <c r="T166"/>
  <c r="R166"/>
  <c r="P166"/>
  <c r="N336"/>
  <c r="S336"/>
  <c r="U80"/>
  <c r="U19" s="1"/>
  <c r="U18" s="1"/>
  <c r="I40"/>
  <c r="R145"/>
  <c r="K214"/>
  <c r="J70"/>
  <c r="R192"/>
  <c r="J387"/>
  <c r="Q79"/>
  <c r="Q337"/>
  <c r="M337"/>
  <c r="L79"/>
  <c r="K213"/>
  <c r="J145"/>
  <c r="W79"/>
  <c r="J153"/>
  <c r="J391"/>
  <c r="X115"/>
  <c r="V115"/>
  <c r="T115"/>
  <c r="R115"/>
  <c r="P115"/>
  <c r="N115"/>
  <c r="L115"/>
  <c r="L166"/>
  <c r="O213"/>
  <c r="T213"/>
  <c r="P247"/>
  <c r="N247"/>
  <c r="O337"/>
  <c r="O80"/>
  <c r="O19" s="1"/>
  <c r="T79"/>
  <c r="Y80"/>
  <c r="Y19" s="1"/>
  <c r="Y18" s="1"/>
  <c r="X79"/>
  <c r="Y115"/>
  <c r="W115"/>
  <c r="U115"/>
  <c r="S115"/>
  <c r="Q115"/>
  <c r="O115"/>
  <c r="M115"/>
  <c r="K115"/>
  <c r="S337"/>
  <c r="Y337"/>
  <c r="X336"/>
  <c r="V393"/>
  <c r="W393"/>
  <c r="J214"/>
  <c r="W80"/>
  <c r="W19" s="1"/>
  <c r="W18" s="1"/>
  <c r="V79"/>
  <c r="R79"/>
  <c r="K19"/>
  <c r="N79"/>
  <c r="S80"/>
  <c r="S19" s="1"/>
  <c r="Y213"/>
  <c r="Y247"/>
  <c r="W247"/>
  <c r="U247"/>
  <c r="S247"/>
  <c r="O247"/>
  <c r="M247"/>
  <c r="K247"/>
  <c r="J286"/>
  <c r="J337"/>
  <c r="P19"/>
  <c r="P18" s="1"/>
  <c r="Y314"/>
  <c r="J313"/>
  <c r="M79"/>
  <c r="U337"/>
  <c r="P192"/>
  <c r="J349"/>
  <c r="J161"/>
  <c r="V80"/>
  <c r="V19" s="1"/>
  <c r="J83"/>
  <c r="T80"/>
  <c r="T19" s="1"/>
  <c r="L19"/>
  <c r="L18" s="1"/>
  <c r="L16" s="1"/>
  <c r="J253"/>
  <c r="J255" s="1"/>
  <c r="Q192"/>
  <c r="J115"/>
  <c r="V166"/>
  <c r="N166"/>
  <c r="N213"/>
  <c r="S213"/>
  <c r="X213"/>
  <c r="X247"/>
  <c r="V247"/>
  <c r="T247"/>
  <c r="R247"/>
  <c r="J178"/>
  <c r="J73"/>
  <c r="U79"/>
  <c r="L254"/>
  <c r="R80"/>
  <c r="R19" s="1"/>
  <c r="M80"/>
  <c r="M19" s="1"/>
  <c r="J105"/>
  <c r="K254"/>
  <c r="P254"/>
  <c r="S17" l="1"/>
  <c r="J394"/>
  <c r="J166"/>
  <c r="J80"/>
  <c r="X17"/>
  <c r="Q17"/>
  <c r="O17"/>
  <c r="L337"/>
  <c r="L17" s="1"/>
  <c r="P17"/>
  <c r="J192"/>
  <c r="W16"/>
  <c r="I253"/>
  <c r="J247"/>
  <c r="U16"/>
  <c r="P16"/>
  <c r="O18"/>
  <c r="O16" s="1"/>
  <c r="S18"/>
  <c r="J285"/>
  <c r="V17"/>
  <c r="W17"/>
  <c r="Y17"/>
  <c r="K17"/>
  <c r="K18"/>
  <c r="Q16"/>
  <c r="N18"/>
  <c r="N16" s="1"/>
  <c r="V18"/>
  <c r="V16" s="1"/>
  <c r="T17"/>
  <c r="U17"/>
  <c r="Y16"/>
  <c r="N17"/>
  <c r="T18"/>
  <c r="T16" s="1"/>
  <c r="X18"/>
  <c r="X16" s="1"/>
  <c r="J19"/>
  <c r="J18" s="1"/>
  <c r="J254"/>
  <c r="M17"/>
  <c r="M18"/>
  <c r="J79"/>
  <c r="R18"/>
  <c r="R16" s="1"/>
  <c r="R17"/>
  <c r="K16" l="1"/>
  <c r="J17"/>
  <c r="J16"/>
  <c r="M16"/>
</calcChain>
</file>

<file path=xl/sharedStrings.xml><?xml version="1.0" encoding="utf-8"?>
<sst xmlns="http://schemas.openxmlformats.org/spreadsheetml/2006/main" count="5007" uniqueCount="1418">
  <si>
    <t>ГБУ СО РК "Центр помощи детям № 7" г.Сортавала, 3-х этажное здание,  г. Сортавала, ул. Гагарина, д. 10, 2-х этажное здание, г.Лахденпохья,ул. Бусалова, д.8, полустационарное отделение, г. Питкяранта, ул.Горького, д. 49</t>
  </si>
  <si>
    <t xml:space="preserve">ГБСУ СО РК "Республиканский социально-реабилитационный центр для несовершеннолетних "Возрождение", г. Петрозаводск, здание учр., г. Петрозаводск, ул. Зайцева, д. 57А  </t>
  </si>
  <si>
    <t>Курганская область</t>
  </si>
  <si>
    <t>69*</t>
  </si>
  <si>
    <t>Свердловская область</t>
  </si>
  <si>
    <t>Тюменская область</t>
  </si>
  <si>
    <t xml:space="preserve">   Спальный корпус  № 6, этажность 2, площадь: общая – 1481 кв. м.</t>
  </si>
  <si>
    <t>―</t>
  </si>
  <si>
    <t xml:space="preserve">   Спальный корпус  № 4, этажность 2, площадь: общая – 1249 кв. м.</t>
  </si>
  <si>
    <t xml:space="preserve">   Спальный корпус  № 1, этажность 2, площадь: общая - 1255 кв. м.</t>
  </si>
  <si>
    <t xml:space="preserve">  Комплекс: спальный корпус на 200 мест, приемное отделение, пищеблок, банно-прачечный корпус, этажность 2, площадь: общая – 4166,1 кв. м, строение 9</t>
  </si>
  <si>
    <t xml:space="preserve">   Лечебный корпус               № 1, этажность 2, площадь: общая – 1902,5 кв. м., строение 7</t>
  </si>
  <si>
    <t xml:space="preserve">   Лечебный корпус № 4, этажность 2,  площадь: общая -  1887,7 кв. м., строение 20</t>
  </si>
  <si>
    <t xml:space="preserve">   Столовая (с пищеблоком), 1 этажное, площадь: общая - 690 кв.м.,   строение 19</t>
  </si>
  <si>
    <t xml:space="preserve">   Медпункт, этажность 1, площадь: общая - 183,3 кв. м., строение 18</t>
  </si>
  <si>
    <t xml:space="preserve">   Здание дома-интерната и административное здание с теплым переходом, 2-этажное (подземных этажей - 1), общая площадь 1110,7 м.кв. </t>
  </si>
  <si>
    <t xml:space="preserve">   Жилой корпус, 4 этажа, общая площадь-1237, кв.м</t>
  </si>
  <si>
    <t xml:space="preserve">   Спальный корпус      № 1 в комплексе: столовая, переходная галерея № 5,6,7, спальный корпус (№ 1, 1982 года постройки), спальный корпус (№ 2 на 200 мест, 2010 года постройки), актовый, спортивный залы, 2-этажный, общая площадь 12268,7 м.кв., строение 11.</t>
  </si>
  <si>
    <t>2017</t>
  </si>
  <si>
    <t xml:space="preserve">   Главный корпус в комплексе со столовой, этажность 3, площадь: общая – 3266,7 кв. м., </t>
  </si>
  <si>
    <t xml:space="preserve">  Спальный корпус   № 1, 2 - этажное, общая площадь 876,3 кв.м. </t>
  </si>
  <si>
    <t>2018</t>
  </si>
  <si>
    <t xml:space="preserve">   Банно-прачечный комплекс на территориии сп. корпуса № 2, 1 - этажное, общая площадь 337,8 кв.м.  </t>
  </si>
  <si>
    <t>2019</t>
  </si>
  <si>
    <t xml:space="preserve">   Корпус № 1 (административный, столовая, изолятор), назначение: нежилое,  2-этажное, общая площадь - 877,7 кв.м., лит.А,А1,А2, строение 1.</t>
  </si>
  <si>
    <t xml:space="preserve">   Спальный корпус № 2 с переходом  в корп. № 1 (на 150 мест), назначение : жилое, 2-этажный, общая площадь - 840,5 кв. м, лит, А3, строение 1.</t>
  </si>
  <si>
    <t>130</t>
  </si>
  <si>
    <t xml:space="preserve">   Баня-прачечная</t>
  </si>
  <si>
    <t xml:space="preserve">   Здание медпункта</t>
  </si>
  <si>
    <t xml:space="preserve">   Спальный корпус на 200 мест, количество этажей 3+цокальный, общая площадь 4561,2 кв.м, строение №1</t>
  </si>
  <si>
    <t xml:space="preserve">   Жилой корпус № 4, 2-этажный (подземных этажей - подвал), общая площадь 1017,1кв.м,  строение 13.</t>
  </si>
  <si>
    <t xml:space="preserve">   Спальный корпус № 1,  3 этажный, общая площадь 1634,8 кв. м, п. Светлоозерский, ул. Ветеранов, 10, строение 15.</t>
  </si>
  <si>
    <t>100</t>
  </si>
  <si>
    <t xml:space="preserve">   Спальный корпус № 4 (2), 1-этажный, общая площадь 308,7 кв. м, п. Светлоозерский, ул. Ветеранов, 10, строение 4.</t>
  </si>
  <si>
    <t>22</t>
  </si>
  <si>
    <t>2016</t>
  </si>
  <si>
    <t xml:space="preserve">   Спальный корпус № 9 (3), 2-этажный, общая площадь 1246,1 кв. м, п. Светлоозерский, ул. Ветеранов, 10, строение 8.</t>
  </si>
  <si>
    <t>104</t>
  </si>
  <si>
    <t xml:space="preserve">   Спальный корпус №10 (4), 2-этажный, общая площадь 1189,2 кв. м, п. Светлоозерский, ул. Ветеранов, 10, строение 1.</t>
  </si>
  <si>
    <t>50</t>
  </si>
  <si>
    <t xml:space="preserve">   Спальный корпус №11(5), 3-этажный, общая площадь 2065,5 кв. м, п. Светлоозерский, ул. Ветеранов, 10, строение 13.</t>
  </si>
  <si>
    <t>136</t>
  </si>
  <si>
    <t xml:space="preserve">   Медицинский корпус № 6, 1-этажный, общая площадь 361 кв. м, п. Светлоозерский, ул. Ветеранов, 10, строение 2.</t>
  </si>
  <si>
    <t xml:space="preserve">   Спальный корпус  № 7, 2-этажный, общая площадь 513,3 кв. м, п. Светлоозерский, ул. Ветеранов, 10, строение 3.</t>
  </si>
  <si>
    <t>38</t>
  </si>
  <si>
    <t xml:space="preserve">   Столовая, 1-этажный, общая площадь 644,3 кв. м, п. Светлоозерский, ул. Ветеранов, 10, строение 7.</t>
  </si>
  <si>
    <t xml:space="preserve">   Спальный корпус № 2 (включая благоустройство территории), общая площадь 627,60м2</t>
  </si>
  <si>
    <t>44</t>
  </si>
  <si>
    <t xml:space="preserve">   Медицинское здание, общая площадь 170 м2</t>
  </si>
  <si>
    <t xml:space="preserve">   Спальный корпус № 1 (включая пищеблок, столовую), общая площадь 627,6 м2</t>
  </si>
  <si>
    <t xml:space="preserve">  Спальный корпус № 1, Этажность -3, площадь общая 5228,8 кв.м. </t>
  </si>
  <si>
    <t xml:space="preserve">   Спальный копус № 2, этажность -2, Общая площадь-4842 кв. м., строение 2.</t>
  </si>
  <si>
    <t>200</t>
  </si>
  <si>
    <t xml:space="preserve">   Приемно-карантинное отделение, этажность-1, общая площадь 187 кв.м., корп. 1 нежилое помещение 2</t>
  </si>
  <si>
    <t>Челябинская область</t>
  </si>
  <si>
    <t>ГСУСОССЗН "Саткинский психоневрологический интернат"</t>
  </si>
  <si>
    <t>декабрь 2016 г.</t>
  </si>
  <si>
    <t xml:space="preserve">ОГСУСО "Геронтологический центр" </t>
  </si>
  <si>
    <t>декабрь 2017 г.</t>
  </si>
  <si>
    <t>ГСУСО "Верхнеуральский дом-интернат для престарелых и инвалидов</t>
  </si>
  <si>
    <t>ГСУСО "Копейский реабилитационный центр для лиц с умственной отсталостью"</t>
  </si>
  <si>
    <t>ГСУСОССЗН "Кувашинский психоневрологический интернат"</t>
  </si>
  <si>
    <t>ГУСО "Кусинский областной реабилитационный центр для детей и подростков с ограниченными возможностями"</t>
  </si>
  <si>
    <t xml:space="preserve">ГСУСОССЗН "Магнитогорский дом-интернат для престарелых и инвалидов" </t>
  </si>
  <si>
    <t xml:space="preserve">ГСУСО "Полетаевский психоневрологический интернат" </t>
  </si>
  <si>
    <t>ГСУСОССЗН "Дом-интернат для престарелых и инвалидов "Синегорье"</t>
  </si>
  <si>
    <t>ГСУСОССЗН "Челябинский детский дом-интернат (для глубоко умственно отсталых детей)</t>
  </si>
  <si>
    <t>ГСУ "Челябинский дом-интернат № 1 для престарелых и инвалидов"</t>
  </si>
  <si>
    <t>ГСУСО "Челябинский психоневрологический интернат"</t>
  </si>
  <si>
    <t>ГСУСО "Челябинский психоневрологический интернат № 2"</t>
  </si>
  <si>
    <t>ГСУСОССЗН "Черкаскульский психоневрологический интернат"</t>
  </si>
  <si>
    <t>ГСУСО "Троицкий детский дом-интернат для умственно отсталых детей"</t>
  </si>
  <si>
    <t>ГСУСО "Челябинский геронтологический центр"</t>
  </si>
  <si>
    <t>ГСУСО "Красноармейский дом-интернат для престарелых и инвалидов "Березки"</t>
  </si>
  <si>
    <t xml:space="preserve">ГСУСО "Специальный дом-интернат для престарелых и инвалидов" </t>
  </si>
  <si>
    <t>МБСУ "Миньярский дом-интернат для престарелых и инвалидов" Ашинского муниципального района</t>
  </si>
  <si>
    <t>ГКСУСО "Южноуральский дом-интернат для престарелых и инвалидов", г. Южноуральск, ул. Павлова, 20 /корпус объекта незавершенного строительства (межрайонный акушерский корпус)</t>
  </si>
  <si>
    <t>разработка ПСД - октябрь 2017 г., ввод в эксплуатацию - декабрь 2018 г.</t>
  </si>
  <si>
    <t>не определен</t>
  </si>
  <si>
    <t>Ханты-Мансийский а.о.</t>
  </si>
  <si>
    <t>Ямало-Ненецкий а.о.</t>
  </si>
  <si>
    <t>Социально-реабилитационный центр для несовершеннолетних "Доверие"  г. Салехард</t>
  </si>
  <si>
    <t>ГБУ «Галишевский психоневрологический интернат» (3 площадка), Курганская область, Притобольный район, с. Утятское, жилой корпус*</t>
  </si>
  <si>
    <t>ГБУ «Далматовский дом-интернат для престарелых и инвалидов», Курганская область, 
г. Далматово, ул. 8 Марта, 95, жилой корпус, банно-прачечный комплекс</t>
  </si>
  <si>
    <t>ГБУ «Психоневрологический интернат «Зеленый бор», Курганская обл., г. Шадринск, Свердловский тракт, 43-а, жилой корпус</t>
  </si>
  <si>
    <t>ГБУ «Психоневрологический интернат «Восток», Курганская область, г. Шадринск, Мальцевский тракт, 12, жилой корпус, банно-прачечный комплекс</t>
  </si>
  <si>
    <t>ГБУ «Куртамышский психоневрологический интернат», Курганская обл., 
г. Куртамыш, 
ул. Правды, 12, жилой корпус, банно-прачечный комплекс</t>
  </si>
  <si>
    <t>ГБУ «Лесниковский дом-интернат для престарелых и инвалидов», Курганская область, Кетовский р-н, с. Лесниково, пр-кт Студенческий, 1, жилой корпус</t>
  </si>
  <si>
    <t>ГБУ «Скоблинский психоневрологический интернат», Курганская область, Юргамышский р-н,с. Скоблино, пер. Октябрьский, 11, жилой корпус</t>
  </si>
  <si>
    <t>ГБУ «Геронтологический центр «Спутник», Курганская обл., г. Шадринск, Мальцевский тракт, 18, жилой корпус, банно-прачечный комплекс</t>
  </si>
  <si>
    <t xml:space="preserve">ГАУ Свердловской обл. "Красногвардейский психоневрологический интернат" Свердловская область, г. Артемовский, п. Буланаш, отд. милосердия и психоневрологическое отд. </t>
  </si>
  <si>
    <t>ГБУСОН Ростовской обл. "Миллеровский дом-интернат для престарелых и инвалидов" 
Ростовская область, Миллеровский район, х.Жеребковский, ул.Свободы,7</t>
  </si>
  <si>
    <t>ГБУСОН Ростовской обл. "Мартыновский дом-интернат для престарелых и инвалидов" 
Ростовская область, Мартыновский район, сл.Большая Орловка,  ул.Красноармейская, 151</t>
  </si>
  <si>
    <t>СОГАУ "Вяземский дом-интернат для престарелых и инвалидов", 215100, Смоленская область, г. Вязьма, ул. Ленина, 75 / ремонт фасада жил. корп.</t>
  </si>
  <si>
    <t>СОГБУ "Самолюбовский психоневроголический интернат", 214552, Смоленский район, д. Самолюбово, ул. Полевая, 25 /кап. ремонт пищеблока (пищеблок расположен в жилом корп.№ 1)</t>
  </si>
  <si>
    <t>СОГАУ "Вяземский дом-интернат для престарелых и инвалидов", 215100, Смоленская область, г. Вязьма, ул. Ленина, 75 / ремонт пищеблока (пищеблок расположен в  жилом корпусе)</t>
  </si>
  <si>
    <t>СОГБУ"Батуринский дом-интернат для престарелых и инвалидов", 215642, Смоленская область, Холм-Жирковский район, с. Боголюбово / ремонт кровли жилого корпуса</t>
  </si>
  <si>
    <t>СОГБУ "Реабилитационный центр для детей и подротков с ограниченными возможностями  «Вишенки», 214000, г. Смоленск, пос. Вишенки / ремонт кровли жил. домов № 1, № 2, № 5</t>
  </si>
  <si>
    <t>Тамбовская область</t>
  </si>
  <si>
    <t>Тверская область</t>
  </si>
  <si>
    <t xml:space="preserve">ГБУ «Ржевский дом-интернат для престарелых и инвалидов», г. Ржев, ул. Н.Головни, д.31, блочно-модульная газовая котельная </t>
  </si>
  <si>
    <t>2021 г.</t>
  </si>
  <si>
    <t>-</t>
  </si>
  <si>
    <t>2020 г.</t>
  </si>
  <si>
    <t>ГБУ «Тверской геронтологический центр»,             г. Тверь,</t>
  </si>
  <si>
    <t>2019 г.</t>
  </si>
  <si>
    <t>ул. Маршала Конева,</t>
  </si>
  <si>
    <t>д.73-а, фасад зданий жилого корпуса</t>
  </si>
  <si>
    <t>ГБУ «Торжокский психоневрологический интернат», г. Торжок, Ленинградское ш., д.83, жилой корпус</t>
  </si>
  <si>
    <t>ГБУ «Удомельский психоневрологический интернат», г. Удомля, ул. Парковая, д.30, система отопления, система канализации и канализационно-насосная станция</t>
  </si>
  <si>
    <t>1500,0 (ПИР)</t>
  </si>
  <si>
    <t>ГБУ «Грузинский психоневрологический интернат», Торжокский р-н, дер. Грузины, ул. Заречная, д. 9, блочно-модульная газовая котельная</t>
  </si>
  <si>
    <t>ГБУ «Ильинский психоневрологический интернат», Кимрский р-н, Ильинское с/п, дер. Ромашкино, блочно-модульная газовая котельная</t>
  </si>
  <si>
    <t>1.</t>
  </si>
  <si>
    <t>ГБУКО "Русинский специальный дом-интернат" Калужская область, Ферзиковский район, п. Желябужский, ул. Школьная, 12, жилой корпус</t>
  </si>
  <si>
    <t>60 койко-мест</t>
  </si>
  <si>
    <t>2018 год- доработка проекта, 2019 год- реконструкция, 2020 год - ввод в эксплуатацию</t>
  </si>
  <si>
    <t>доработка проекта  - 1,9 млн. рублей, Работы по реконструкции - 48 млн. рублей</t>
  </si>
  <si>
    <t xml:space="preserve">2. </t>
  </si>
  <si>
    <t>ГКУКО "Полотняно-Заводской детский дом-интернат для умственно отсталых детей", Калужская область, дзержинский район, дер. Старки, дом 68, жилой корпус</t>
  </si>
  <si>
    <t>98 койко-мест</t>
  </si>
  <si>
    <t>Сметная документация  на капитальный ремонта внутренних помещений жилого корпуса разработана, работы необходимы в 2018 году</t>
  </si>
  <si>
    <t>11,7 млн. рублей</t>
  </si>
  <si>
    <t xml:space="preserve">3. </t>
  </si>
  <si>
    <t>ГБУКО "Калужский дом-интернат для престарелых и инвалидов" г. Калуга, ул. Маяковского, дом 35, жилой корпус</t>
  </si>
  <si>
    <t>268 койко-мест</t>
  </si>
  <si>
    <t>Сметная документация на капитальный ремонт крыши разработана, работы необходимы в 2018 году</t>
  </si>
  <si>
    <t>14,2 млн. рублей</t>
  </si>
  <si>
    <t>4.</t>
  </si>
  <si>
    <t>ГБУКО "Медынский психоневрологический интернат" Калужская область, Медынский район, д. Дошино, жилой корпус</t>
  </si>
  <si>
    <t>150 койко-мест</t>
  </si>
  <si>
    <t>Сметная документация на капитальный ремонт фудамента и отмостки разработана, работы необходимы в 2018 году</t>
  </si>
  <si>
    <t>4,9 млн. рублей</t>
  </si>
  <si>
    <t>5.</t>
  </si>
  <si>
    <t>ГБУКО "Жиздринский психоневрологический интернат" Калужская область, г. Жиздра, дом-интернат, жилые 4-х этажные корпуса №1 и №2</t>
  </si>
  <si>
    <t>240 койко-мест 2-х корпусах</t>
  </si>
  <si>
    <t>разработка сметной документации в 2018 году, работы необходимы в 2019 году</t>
  </si>
  <si>
    <t>6,0 млн. рублей</t>
  </si>
  <si>
    <t>6.</t>
  </si>
  <si>
    <t>ГБУКО "Тарусский дом-интернат для престарелых и инвалидов" Калужская область, Тарусский район, д. Игнатовское, ул. Вишневая, дом 17, Жилой корпус</t>
  </si>
  <si>
    <t>280 койко-мест</t>
  </si>
  <si>
    <t>20,0 млн. рублей</t>
  </si>
  <si>
    <t>Калужская область</t>
  </si>
  <si>
    <t>Разработка сметной документации на кап. ремонт внутренних помещений жилого здания, замену пожарной сигнализации, работы необходимы в 2019 году</t>
  </si>
  <si>
    <t>ГБСУ РО «Елатомский психоневрологический интернат»</t>
  </si>
  <si>
    <t>391356, Рязанская область, Касимовский р-н, р. п.Елатьма,ул. Егерева д.24</t>
  </si>
  <si>
    <t>Строительство общежития на 150 мест</t>
  </si>
  <si>
    <t>ГБСУ РО «Шиловский дом-интернат общего типа для престарелых и инвалидов»</t>
  </si>
  <si>
    <t>390000, Рязанская область, Шиловский район, д. Авдотьинка</t>
  </si>
  <si>
    <t>Строительство очистных сооружений</t>
  </si>
  <si>
    <t>391351, Рязанская область, Касимовский район, п. Елатьма, ул. Егерева, 36/2</t>
  </si>
  <si>
    <t>Рязанская область</t>
  </si>
  <si>
    <t>ГБСУ Елатомский детский дом-интернат для умственно отсталых детей на 120 мест Касимовского р-на</t>
  </si>
  <si>
    <t>Владимирская область</t>
  </si>
  <si>
    <t>2 квартал 2017г.</t>
  </si>
  <si>
    <t>2.</t>
  </si>
  <si>
    <t>2019г.</t>
  </si>
  <si>
    <t>ГБУСО Владимирской области «Вязниковский дом-интернат для престарелых и инвалидов»*</t>
  </si>
  <si>
    <t>ГБУСО Владимирской области «Арбузовский психоневрологический интернат»</t>
  </si>
  <si>
    <t>3.</t>
  </si>
  <si>
    <t>ГБУСО  Владимирской области «Владимирский психоневрологический интернат»</t>
  </si>
  <si>
    <t>2017-2019</t>
  </si>
  <si>
    <t>ГБУСО Владимирской области «Ковровский специальный дом-интернат для престарелых и инвалидов»</t>
  </si>
  <si>
    <t>ГБУСО Владимирской области «Собинский психоневрологический интернат»</t>
  </si>
  <si>
    <t>БУ ВО "Новохоперский психоневрологический интернат"/Воронежская область, Новохоперский район,с. Алферовка, ул. Центральная, 152</t>
  </si>
  <si>
    <t>2 квартал 2017</t>
  </si>
  <si>
    <t>4 квартал 2018 год</t>
  </si>
  <si>
    <t>Психоневрологический интернат в с. Орловка Хохольского муниципального района</t>
  </si>
  <si>
    <t>4 квартал 2019 год</t>
  </si>
  <si>
    <t>4 квартал 2020 год</t>
  </si>
  <si>
    <t>Воронежская область</t>
  </si>
  <si>
    <t>Корпус БУ ВО "Рождественский психоневрологический интернат"  /Воронежская обл., Поворинский р-он, с. Рождественское, ул. Чапаева, 2</t>
  </si>
  <si>
    <t xml:space="preserve">Дом-интернат для престарелых и инвалидов в с. Нижний Карачан Грибановском муниципальном районе / Воронежская обл., Грибановский р-он, с.Нижний Карачан </t>
  </si>
  <si>
    <t>Корпус БУ ВО "Бобровский психоневрологический интернат"/Воронежская обл., Бобровский р-он,с. Николо-Варваринка, ул. Микрорайон, 7</t>
  </si>
  <si>
    <t>Дом-интернат для престарелых и инвалидов  в Нижнедевицком муниц. р-не / Воронежская обл., Нижнедевицкий р-он</t>
  </si>
  <si>
    <t>Санаторий для граждан пожилого возраста и инвалидов "Белая горка"/Воронежская обл., Богучарский р-он, с. 1-а Белая горка,
ул. Октябрьская, 30</t>
  </si>
  <si>
    <t>Ивановская область</t>
  </si>
  <si>
    <t>ОБСУСО "Шуйский комплексный центр социального обслуживания населения", Ивановская обл., г. Шуя, ул. 11 Мичуринская, д. 4/ жилые корпуса</t>
  </si>
  <si>
    <t>2017, 2018, 2019 *</t>
  </si>
  <si>
    <t>ОБСУСО "Шуйский комплексный центр социального обслуживания населения", Ивановская обл., г. Шуя, ул. 11 Мичуринская, д. 4/ жилой корпус</t>
  </si>
  <si>
    <t>2017 *</t>
  </si>
  <si>
    <t xml:space="preserve">ОБСУСО "Хозниковский психоневрологический интернат", Ивановская обл., Лежневский район, с. Хозниково, ул. Лежневская, корпус строений 2/ пищеблок  </t>
  </si>
  <si>
    <t>2500,0 (стоимость ориентировочная, сметная документация разрабатывается)</t>
  </si>
  <si>
    <t>2018 *</t>
  </si>
  <si>
    <t>1900,00 (стоимость ориентировочная, будет определен по результатам разработки сметной документации)</t>
  </si>
  <si>
    <t>ОБСУСО "Пучежский дом-интернат для престарелых и инвалидов", Ивановская обл., г. Пучеж, ул. Калинина, д. 2 А/ жилой корпус № 3</t>
  </si>
  <si>
    <t>1500,0 (стоимость ориентировочная, будет определен по результатам разработки сметной документации)</t>
  </si>
  <si>
    <t>ОБСУСО "Дом-интернат для ветеранов войны и труда "Лесное", Ивановская обл., г. Иваново, ул. 5-я Снежная, д. 3/ жилой корпус № 1</t>
  </si>
  <si>
    <t>2017, 2019 *</t>
  </si>
  <si>
    <t>2017*</t>
  </si>
  <si>
    <t>9500,0 (стоимость ориентировочная, будет определен по результатам разработки сметной документации)</t>
  </si>
  <si>
    <t>700,0 (стоимость ориентировочная, будет определен по результатам разработки сметной документации)</t>
  </si>
  <si>
    <t>ОБСУСО "Кинешемский психоневрологический интернат "Новинки", Ивановская обл., Кинешемский район, д. Новинки, ул. Парковая, д.9 / жилой корпус</t>
  </si>
  <si>
    <t>1200,0 (стоимость ориентировочная, будет определен по результатам разработки сметной документации)</t>
  </si>
  <si>
    <t>ОБСУСО "Плесский психоневрологический интернат", Ивановская обл., Приволжский район, г. Плёс/ жилой корпус  № 3</t>
  </si>
  <si>
    <t>750,0 (стоимость ориентировочная, будет определен по результатам разработки сметной документации)</t>
  </si>
  <si>
    <t>1590,4  - 2017 год. На период 2018-2019 гг будет определен по результатам разработки сметной документации.</t>
  </si>
  <si>
    <t>ОБСУСО "Пучежский дом-интернат для престарелых и инвалидов", Ивановская обл., г. Пучеж, ул. Калинина, д. 2 А/ жилой корп. № 2</t>
  </si>
  <si>
    <t>ОБСУСО "Ивановский психоневрологический интернат", Ивановская обл., г. Иваново, ул. Благова, д. 38/ жилой корп. № 2</t>
  </si>
  <si>
    <t>ОБСУСО "Богородский дом-интернат для престарелых и инвалидов", Ивановская обл., Ивановский р-он, с. Богородское, ул. Б. Клинцевская, д. 4А/ жилые корпуса</t>
  </si>
  <si>
    <t xml:space="preserve">ОБСУСО "Боготский психоневрологический интернат", Ивановская обл., Кинешемский район, д. Богот, ул. Молодежная, д. 27/ жилой корп.  </t>
  </si>
  <si>
    <t>ГБСУСОССЗН "Борисовский психоневроло гический интернат"</t>
  </si>
  <si>
    <t>2020/2016</t>
  </si>
  <si>
    <t>ГБСУСОССЗН "Борисовский психоневроло гический интернат № 1"</t>
  </si>
  <si>
    <t>2017/2014</t>
  </si>
  <si>
    <t>ГБСУСОССЗН "Ливенский психоневроло гический интернат"</t>
  </si>
  <si>
    <t>2020/2017</t>
  </si>
  <si>
    <t>ГБСУСОССЗН "Томаровский психоневроло гический интернат"</t>
  </si>
  <si>
    <t xml:space="preserve">ГБСУСОССЗН "Прохоровский дом-интернат для престарелых и инвалидов" имени Почетного гражданина Белгородской области          М.А. Деркач" </t>
  </si>
  <si>
    <t>ГБСУСОССЗН "Специальный дом-интерат для престарелых и инвалидов"</t>
  </si>
  <si>
    <t>2020\2018</t>
  </si>
  <si>
    <t>ГБСУСОССЗН "Старооскольский дом-интернат для престарелых и инвалидов"</t>
  </si>
  <si>
    <t>ГБСУСОССЗН "Ровеньский дом-интернат для престарелых и инвалидов"</t>
  </si>
  <si>
    <t>МБСУСОССЗН "Красненский дом милосердия" во имя святой блаженной Ксении Петербургской</t>
  </si>
  <si>
    <t>МБСУСОССЗН "Яковлевлевский дом-интернат для престарелых и инвалидов"</t>
  </si>
  <si>
    <t>Пансионат для престарелых и инвалидов (социальная деревня "Золотая осень")</t>
  </si>
  <si>
    <t>Белгородская область</t>
  </si>
  <si>
    <t>100 койко-мест</t>
  </si>
  <si>
    <t>20 000,0</t>
  </si>
  <si>
    <t>ГАСУСОССЗН Пензенской области «Сердобский дом ветеранов труда», 442894, Пензенская обл., Сердобский р-он, г. Сердобск, ул. Ленина, 291, спал. корп. на 100 мест</t>
  </si>
  <si>
    <t>Пензенская область</t>
  </si>
  <si>
    <t>180 
койко-мест</t>
  </si>
  <si>
    <t>100 
койко-мест</t>
  </si>
  <si>
    <t>2018 год /получено положительное заключение государственной экспертизы проектной документации и результатов инженерных изысканий</t>
  </si>
  <si>
    <t>50
койко-мест</t>
  </si>
  <si>
    <t>Республика Мордовия</t>
  </si>
  <si>
    <t>ГБСУСОССЗН Республики Мордовия "Старотештелимский психоневрологический интернат", Респ. Мордовия, Ельниковский муницип. р-он, с. Старотештелимский выселки, ул. Лесная, д. 1, жилые корпуса №1, 2, 3, 4</t>
  </si>
  <si>
    <t>2019 год /получено положитель-ное заключе-ние гос. экспертизы проектной документации и результатов инженерных изысканий</t>
  </si>
  <si>
    <t>ГБСУСОССЗН РМ "Ардатовский психоневрологический интернат", Респ. Мордовия, Ардатовский муницип. р-он, с. Редкодубье, ул. Октябрьская, д. 2/3, жил. корп.</t>
  </si>
  <si>
    <t>ГБСУСОССЗН РМ "Пуркаевский психоневрологический интернат", Респ. Мордовия, Дубенский муницип. р-он, с. Пуркаево, ул. Пуркаева, 124, жил. корп.</t>
  </si>
  <si>
    <t>2018 / 2017</t>
  </si>
  <si>
    <t>2019 / 2017</t>
  </si>
  <si>
    <t>Здания ГБУ РМЭ «Шоя-Кузнецовский психоневрологический интернат»/ 425222, Респ. Марий Эл, г.Йошкар-Ола, д. Шоя-Кзнецово, ул.Ветеранов, д.1 / здания спальных корпусов для обслуж-я инвалидов</t>
  </si>
  <si>
    <t>Республика Марий Эл</t>
  </si>
  <si>
    <t>Нижегородская область</t>
  </si>
  <si>
    <t>Кировская область</t>
  </si>
  <si>
    <t>КОГБУСО  «Кировский дом-интернат для престарелых и инвалидов», г.Киров, ул.Ленина, 200/ спальные корпуса</t>
  </si>
  <si>
    <t>КОГАУСО «Каринский психоневрологический интернат», Кировская обл., Слободской р-н., с.Карино, ул. Чапаева,28/ спальные корпуса</t>
  </si>
  <si>
    <t>КОГКУСО «Климковский психоневрологический интернат», Кировская обл., Белохолуницкий р-он., п. Климковка, ул.Ленина,7/ лечебные корпуса  1 и 2 отделений</t>
  </si>
  <si>
    <t>КОГБУСО  «Кирово-Чепецкий  дом-интернат для престарелых и инвалидов», Кировская обл., г. Кирово-Чепецк, ул.Ленина, 26/спальные корпуса</t>
  </si>
  <si>
    <t>КОГКУСО  «Мурыгинский  детский дом-интернат для умственно отсталых детей «Родник», Кировская обл.,  Юрьянский р-он, пгт. Мурыгино, ул. Фестивальная,29/спальные корпуса</t>
  </si>
  <si>
    <t>КОГКУСО «Новомедянский  психоневрологический интернат», Кировская обл., Юрьянский р-он, пгт. Мурыгино, ул. Медянская,31/спальные корпуса № 1,2</t>
  </si>
  <si>
    <t>КОГКУСО «Подлевский психоневрологический интернат», Кировская обл., Слободской р-он, дер.Подлевские/спальные корпуса № 2,3</t>
  </si>
  <si>
    <t>КОГКУСО «Подосиновский психоневрологический интернат», Кировская обл., п. Подосиновец, ул.Советская,14/ спальный корпус</t>
  </si>
  <si>
    <t xml:space="preserve">КОГКУСО  «Рублевский психоневрологический интернат», г.Киров, мкр. Иунинцы/ спальные корпуса </t>
  </si>
  <si>
    <t>КОГАУСО  «Русско-Турекский  психоневрологический интернат», Кировская обл., Уржумский р-он, с.Русский Турек, ул. Советская, д. 108 /спальные корпуса</t>
  </si>
  <si>
    <t>КОГКУСО  «Советский  психоневрологический интернат», Кировская обл., Советский р-он, п.Зеленый, д.15/ спальный корпус</t>
  </si>
  <si>
    <t>КОГКУСО  «Яранский дом-интернат для престарелых и инвалидов», Кировская обл., г.Яранск, ул.Северная, д.9/спальный корпус</t>
  </si>
  <si>
    <t xml:space="preserve">КОГКУСО «Малмыжский психоневрологический интернат», Кировская обл., г. Малмыж, ул.Комсомольская, 16/ спальные корпуса </t>
  </si>
  <si>
    <t>КОГКУСО «Кировский социально реабилитационный центр для несовершеннолетних «Вятушка», г.Киров, ул.Хлыновская,9а/здание центра (спальные комнаты)</t>
  </si>
  <si>
    <t>КОГКУСО «Областной реабилитационный центр для детей и подростков с ограниченными возможностями «Доверие», г.Киров, ул.Цеховая, 3/здание центра (жилые помещения, столовая и пищеблок)</t>
  </si>
  <si>
    <t xml:space="preserve">КОГКУСО «Центр реабилитации инвалидов «На Казанской», г.Киров, ул. Казанская,3                                      3-х этажная часть здания                                          спальный корпус   </t>
  </si>
  <si>
    <t>КОГКУСО «Кирово-Чепецкий реабилитационный центр для детей и подростков с ограниченными возможностями», Кировская обл., г.Кирово-Чепецк, ул.А.Некрасова,д.27/2/здание центра (жилые помещения)</t>
  </si>
  <si>
    <t>КОГКУСО " Верхошижемский психоневрологический  интернат", Кировская обл., пгт. Верхошижемье, ул.Советская,1/спальный корпус</t>
  </si>
  <si>
    <t>Приволжский федеральный округ</t>
  </si>
  <si>
    <t>ГБУ СО «Высокинский пансионат для инвалидов (психоневрологический интернат)»</t>
  </si>
  <si>
    <t xml:space="preserve">Планируемый  срок ввода в эксплуатацию – 12.2020
Планируемый  срок разработки проектной документации – до 03.2017
</t>
  </si>
  <si>
    <t>ГБУ СО «Потаповский пансионат для инвалидов (психоневрологический интернат)»</t>
  </si>
  <si>
    <t>ГБУ СО «Большетолкайский пансионат для ветеранов труда (дом-интернат для престарелых и инвалидов)»</t>
  </si>
  <si>
    <t>Планируемый срок ввода в эксплуатацию -12.2020</t>
  </si>
  <si>
    <t>ГБУ СО «Владимировский пансионат для инвалидов (психоневрологический интернат)»</t>
  </si>
  <si>
    <t xml:space="preserve"> Планируемый  срок ввода в эксплуатацию -12.2020</t>
  </si>
  <si>
    <t>ГБУ СО «Большераковский пансионат для  инвалидов (психоневрологический интернат)»</t>
  </si>
  <si>
    <t>Планируемый срок ввода в эксплуатацию - 12.2020</t>
  </si>
  <si>
    <t>ГБУ СО "Отрадненский пансионат для ветеранов труда (дом-интернат для престарелых и инвалидов)"</t>
  </si>
  <si>
    <t>ГБУ СО "Сызранский пансионат для ветеранов труда (дом-интернат для престарелых и инвалидов)"</t>
  </si>
  <si>
    <t>ГБУ СО "Сызранский пансионат для инвалидов (психоневрологический интернат)"</t>
  </si>
  <si>
    <t>ГБУ СО  "Самарский пансионат для детей-инвалидов (детский дом-интернат для умственно отсталых детей)"</t>
  </si>
  <si>
    <t>ГБУ СО  "Самарский областной геронтологический центр (дом-интернат для престарелых и инвалидов)"</t>
  </si>
  <si>
    <t>ГБУ СО  "Самарский молодежный пансионат для инвалидов (психоневрологический интернат)"</t>
  </si>
  <si>
    <t>ГБУ СО "Высокинский пансионат для инвалидов (психоневрологический интернат)"</t>
  </si>
  <si>
    <t>ГБУ СО «Красноармейский специальный пансионат (специальный дом-интернат для престарелых и инвалидов)»</t>
  </si>
  <si>
    <t>ГБУ СО "Приволжский молодёжный пансионат для инвалидов (психоневрологический интернат)"</t>
  </si>
  <si>
    <t>ГБУ СО "Владимировский пансионат для инвалидов (психоневрологический интернат)"</t>
  </si>
  <si>
    <t>ГБУ СО "Чапаевский пансионат для ветеранов труда (дом-интернат для престарелых и инвалидов)"</t>
  </si>
  <si>
    <t>ГБУ СО "Южный пансионат для ветеранов труда (дом-интернат для престарелых и инвалидов)"</t>
  </si>
  <si>
    <t>ГБУ СО  "Кошкинский пансионат для ветеранов труда (дом-интернат для престарелых и инвалидов)"</t>
  </si>
  <si>
    <t>ГБУ СО  "Потаповский пансионат для инвалидов (психоневрологический интернат)"</t>
  </si>
  <si>
    <t>ГБУ СО "Сергиевский пансионат для детей-инвалидов (детский дом-интернат для умственно отсталых детей)"</t>
  </si>
  <si>
    <t>ГБУ СО «Алексеевский пансионат для ветеранов войны и труда (дом-интернат для престарелых и инвалидов)»</t>
  </si>
  <si>
    <t>ГБУ СО "Клявлинский пансионат для ветеранов труда (дом-интернат для престарелых  и инвалидов "</t>
  </si>
  <si>
    <t>ГБУ СО "Похвистневский молодежный пансионат для инвалидов" (психоневрологический интернат)</t>
  </si>
  <si>
    <t>ГБУ СО "Шенталинский пансионат  для ветеранов труда ( дом-интернат для престарелых и инвалидов)"</t>
  </si>
  <si>
    <t>ГБУ СО "Тольяттинский пансионат для ветеранов  труда (дом-интернат для престарелых и инвалидов)"</t>
  </si>
  <si>
    <t>ГБУ СО "Солнечнополянский пансионат  для инвалидов (психоневрологический интернат)"</t>
  </si>
  <si>
    <t>Самарская область</t>
  </si>
  <si>
    <t>ГБУ РК "Бахчисарайский психоневрологический интернат", Республика Крым, г. Бахчисарай/ жилой корпус</t>
  </si>
  <si>
    <t>ГБУ РК "Белогорский психоневрологический интернат",  Республика Крым, г. Белогорск/ жилой корпус</t>
  </si>
  <si>
    <t>ГБУ РК "Керченский психоневрологический интернат", Республика Крым, г. Керчь/ жилой корпус</t>
  </si>
  <si>
    <t>ГБУ РК "Реабилитационный центр для детей и подростков с ограниченными возможностями", Республика Крым, г. Симферополь / жилой корпус</t>
  </si>
  <si>
    <t>ГБУ РК "Красногвардейский психоневрологический интернат", Республика Крым, Красногвардейский район, с. Неврасово/ жилой корпус</t>
  </si>
  <si>
    <t>ГБУ РК "Керченский психоневрологический интернат", г. Керчь, ул. Колхозная, 68/ административно-жилой корпус</t>
  </si>
  <si>
    <t>ГБУ РК "Бахчисарайский психоневрологический интернат", г. Бахчисарай, ул. Водохранилищная, 4/ жилой корпус</t>
  </si>
  <si>
    <t>ГБУ РК "Бахчисарайский психоневрологический интернат", г. Бахчисарай, ул. Водохранилищная, 4/ административный корпус</t>
  </si>
  <si>
    <t>ГБУ РК "Симферопольский пансионат для престарелых и инвалидов", г. Симферополь, ул. Надинского, 20/ административно-жилой корпус</t>
  </si>
  <si>
    <t>ГБУ РК "Солено-Озерский специальный дом-интернат для престарелых и инвалидов", Джанкойский район, с. Соленое Озеро, ул. Железнодорожная, 46/ административно-жилой корпус</t>
  </si>
  <si>
    <t xml:space="preserve"> ГБУ РК "Красногвардейский психоневрологический интернат", Красногвардейский район, с. Некрасово, ул. Комсомольская, 15/ административно-жилой корпус</t>
  </si>
  <si>
    <t>ГБУ РК "Октябрьский пансионат для престарелых и инвалидов", Красногвардейский район, п. Октябрьское, ул. Гоголя, 32а/ котельная</t>
  </si>
  <si>
    <t>ГБУ РК "Октябрьский пансионат для престарелых и инвалидов", Красногвардейский район, п. Октябрьское, ул. Гоголя, 32а/ жилой корпус</t>
  </si>
  <si>
    <t>ГБУ РК "Центр профессиональной реабилитации инвалидов", г. Евпатория, ул. Тухачевского, 22/ котельная</t>
  </si>
  <si>
    <t>ГБУ РК "Центр профессиональной реабилитации инвалидов", г. Евпатория, ул. Тухачевского, 22/ административно-жилой корпус</t>
  </si>
  <si>
    <t>ГБУ РК "Соколинский психоневрологический интернат", Бахчисарайский район, с. Соколиное, ул. Лесная, 2/административно-жилой корпус</t>
  </si>
  <si>
    <t xml:space="preserve"> ГБУ РК "Евпаторийский дом-интернат для престарелых и инвалидов", г. Евпатория, ул. Интернациональная, 44/столовая</t>
  </si>
  <si>
    <t>ГБУ РК "Реабилитационный центр для детей и подростков с ограниченными возможностями", г. Симферополь, ул. Луговая, 6/КПП</t>
  </si>
  <si>
    <t>ГБУ РК "Белогорский дом-интернат для детей-инвалидов", г. Белогорск, ул. Дубинина, 12а/административно-жилой корпус</t>
  </si>
  <si>
    <t>Республика Крым</t>
  </si>
  <si>
    <t xml:space="preserve"> ГБУ РК "Красногвардейский психоневрологический интернат", Красногвардейский р-он, с. Некрасово, ул. Комсомольская, 15/ котельная</t>
  </si>
  <si>
    <t>Южный федеральный округ</t>
  </si>
  <si>
    <t>Северо-Кавказский федеральный округ</t>
  </si>
  <si>
    <t>Республика Дагестан</t>
  </si>
  <si>
    <t>2016г.</t>
  </si>
  <si>
    <t>2017г.</t>
  </si>
  <si>
    <t>Дом-интернат для престарелых и инвалидов "Ветеран" г. Махачкала (жилые корпуса,котельная)</t>
  </si>
  <si>
    <t>2018г.</t>
  </si>
  <si>
    <t>Дом-интернат для престарелых и инвалидов "Дербент" г. Дербент (жилые корпуса,котельная, актовый зал)</t>
  </si>
  <si>
    <t>комплексный центр социального обслуживания населения в муниципальном образовании " Кизилюртовский район" (Жилые корпуса, административный корпус)</t>
  </si>
  <si>
    <t>2020г.</t>
  </si>
  <si>
    <t>"Комплексный центр социального обслуживания семьи и граждан, находящихся в трудной жизненной ситуации в муниципальном образовании "город Дагестанские огни" (жилой корпус, столовая)</t>
  </si>
  <si>
    <t>Дом-интернат для умственно отсталых детей "Забота" Г.Махачкала (жилые корпуса,котельная)</t>
  </si>
  <si>
    <t>комплексный центр социального обслуживания населения в муницип. образов. "Тарумовский район" с. Тарумовка (жилой корпус)</t>
  </si>
  <si>
    <t>Удмуртская Республика</t>
  </si>
  <si>
    <t>Срок ввода в эксплуатацию: 
2018 год;
Срок разработки проектной документации: 2017 год</t>
  </si>
  <si>
    <t>21,2 
млн.руб.*</t>
  </si>
  <si>
    <t>Срок ввода в эксплуатацию: 
2019 год;
Срок разработки проектной документации: 4 квартал 2016 года</t>
  </si>
  <si>
    <t>39,9 млн.руб.*, в т.ч. проекно-сметные работы 
1,4 млн.руб.</t>
  </si>
  <si>
    <t>АСУСО Удмуртской Республики «Сарапульский психоневрологический интернат», здание под размещение жил. корп., адрес: Удмуртская Репсублика, с.Киясово, ул.Трактовая, 5</t>
  </si>
  <si>
    <t>АСУСО Удмуртской Республики 
«Ижевский дом-интернат 
для престарелых и инвалидов», здание под размещение жилого корпуса, расположенное по адресу: Удмуртская Республика, г.Ижевск, ул.Ключевой поселок, 77</t>
  </si>
  <si>
    <r>
      <rPr>
        <sz val="6"/>
        <color indexed="8"/>
        <rFont val="Times New Roman"/>
        <family val="1"/>
        <charset val="204"/>
      </rPr>
      <t>мощность</t>
    </r>
    <r>
      <rPr>
        <sz val="7"/>
        <color indexed="8"/>
        <rFont val="Times New Roman"/>
        <family val="1"/>
        <charset val="204"/>
      </rPr>
      <t xml:space="preserve"> 415;
планируемое увеличение койко-мест 50 чел.</t>
    </r>
  </si>
  <si>
    <r>
      <rPr>
        <sz val="6"/>
        <color indexed="8"/>
        <rFont val="Times New Roman"/>
        <family val="1"/>
        <charset val="204"/>
      </rPr>
      <t xml:space="preserve"> мощность</t>
    </r>
    <r>
      <rPr>
        <sz val="7"/>
        <color indexed="8"/>
        <rFont val="Times New Roman"/>
        <family val="1"/>
        <charset val="204"/>
      </rPr>
      <t xml:space="preserve"> 302;
планируемое увеличение койко-мест 50 чел.</t>
    </r>
  </si>
  <si>
    <t>ГБУСОН «Анадырский окружной психоневрологический интернат» 
Чукотский АО, 
г. Анадырь, 
ул. Партизанская, д. 9</t>
  </si>
  <si>
    <t>ГКУСО «Чукотский социально-реабилитационный центр для несовершеннолетних» Чукотский АО, 
г. Анадырь, 
ул. Строителей, д. 17</t>
  </si>
  <si>
    <t>Приморский край</t>
  </si>
  <si>
    <t>КГАУСО "Уссурийский реабилитационный центр для лиц с умственной отсталостью"</t>
  </si>
  <si>
    <t>2018/ 2017</t>
  </si>
  <si>
    <t>_</t>
  </si>
  <si>
    <t>КГБУСО "Раздольненский психоневрологический интернат"</t>
  </si>
  <si>
    <t>КГБУСО "Майский психоневрологический интернат"</t>
  </si>
  <si>
    <t>Хабаровский край</t>
  </si>
  <si>
    <t>Межрайонный социально-реабилитационный центр для инвалидов на 50 мест с соц. гостиницей на 50 мест/ г. Комсомольск-на-Амуре</t>
  </si>
  <si>
    <t>Хабаровский женский психоневрологический интернат/г. Хабаровск</t>
  </si>
  <si>
    <t>2020/ 2018</t>
  </si>
  <si>
    <t>2020/ 2017</t>
  </si>
  <si>
    <t>*Психоневрологический интернат</t>
  </si>
  <si>
    <t>2021/2018</t>
  </si>
  <si>
    <t>1 200 000</t>
  </si>
  <si>
    <t>**Социально-Реабилитационный центр для несовершеннолетних (г.о. Кашира)</t>
  </si>
  <si>
    <t>720 чел, из них 60 койко/мест</t>
  </si>
  <si>
    <t>2020/2018</t>
  </si>
  <si>
    <t>**Социально-Реабилитационный центр для несовершеннолетних (г.о. Фрязино)</t>
  </si>
  <si>
    <t>Московская область</t>
  </si>
  <si>
    <t>Орловская область</t>
  </si>
  <si>
    <t>2016/2016</t>
  </si>
  <si>
    <t>2017/2017</t>
  </si>
  <si>
    <t>2016/2014</t>
  </si>
  <si>
    <t>2017/2016</t>
  </si>
  <si>
    <t>2016/2015</t>
  </si>
  <si>
    <t>2019/2015</t>
  </si>
  <si>
    <t>2017/2015</t>
  </si>
  <si>
    <t>ТОГБСУ СОН "Тамбовский дом-интернат для ветеранов войны и труда"/геронтологическое отделение (1 очередь)                        г. Тамбов, Пригородный лес,            ул. Маршала Малиновского, д. 4</t>
  </si>
  <si>
    <t>2017/2013</t>
  </si>
  <si>
    <t xml:space="preserve">ТОГКУ СО "Центр социальной помощи семье и детям "Жемчужина леса"/жилой корпус №2                Тамбовская область,                 Тамбовский район, с. Большая Липовица, ул. Коноплиновка, д. 100 </t>
  </si>
  <si>
    <t>ТОГБСУ СОН "Психоневрологический интернат № 1"/станция биологич. очистки сточных вод Тамбовская обл., Токаревский район, д. Безукладовка,  ул. Лесная, д.7.</t>
  </si>
  <si>
    <t>ТОГБСУ СОН "Психоневрологический интернат № 1"/жилой корпус №2 Тамбовская обл., Токаревский район, д. Безукладовка, ул. Лесная, д.7.</t>
  </si>
  <si>
    <t>ТОГБСУ СОН "Психоневрологический интернат № 1"/жилой корпус №2 Тамбовская обл., Токаревский р-н, д. Безукладовка,  ул. Лесная, д.7.</t>
  </si>
  <si>
    <t>ТОГБСУ СОН "Психоневрологический интернат № 1"/прачечная и пищеблок Тамбовская обл.,  Токаревский р-н, д. Безукладовка, ул. Лесная, д.7.</t>
  </si>
  <si>
    <t>ТОГБСУ СОН "Психоневрологический интернат № 2"/жилой корп. Тамбовская обл., Заменский р-н, пос. Первомайское, ул. Лесная, д. 4</t>
  </si>
  <si>
    <t>ГАСУСОГПВиИССЗН Пензенской области «Сосновский психоневрологический интернат», 442762, Пензенская обл., Бессоновский р-н, с. Сосновка, ул. Заречная, 8, 3-х эт. спал. корп. на 100 мест</t>
  </si>
  <si>
    <t>срок ввода в эксплуатац. в 2019 г./разработка проектной док-ции запланирована в 2018 году</t>
  </si>
  <si>
    <t>Пермский край</t>
  </si>
  <si>
    <t>"Гайвинский дом-интернат для престарелых и инвалидов" - филиал КГАУ "Верхне-Курьинский геронтологический центр", 614030, г. Пермь, ул. Лобвинская, д. 42</t>
  </si>
  <si>
    <t xml:space="preserve">Краевое государственное автономное учреждение социального обслуживания населения "Озерский психоневрологический интернат", 617500, с. Орда, ул. Заречная, д. 1а Ординский р-н, </t>
  </si>
  <si>
    <t>КГАУ "Верхне-Курьинский геронтологический центр", 614018, г. Пермь, ул. 13-я Линия, д. 12</t>
  </si>
  <si>
    <t>КГАУ "Соликамский дом-интернат для престарелых и инвалидов", 618507, Соликамский район, д. Села, ул. Новая, д. 1</t>
  </si>
  <si>
    <t>"Красновишерский психоневрологический интернат" - филиал КГАУ "Соликамский дом-интернат для престарелых и инвалидов", 618590, г. Красновишерск, ул. Советская, д. 6</t>
  </si>
  <si>
    <t xml:space="preserve">КГАСУСОН "Губахинский психоневрологический интернат", 618250, г. Губаха, Зеленая зона, 1,5 км южнее Нового города </t>
  </si>
  <si>
    <t>КГАСУСОН "Дубровский психоневрологический интернат", 618100, Оханский р-н, г. Оханск, ул. Волкова, 11</t>
  </si>
  <si>
    <t>КГАСУСОН "Кучинский психоневрологический интернат", 618204, г. Чусовой, п. Лямино, ул. Заводская, д. 63</t>
  </si>
  <si>
    <t>КГАСУСОН "Пермский геронтопсихиатрический центр", 614030, г. Пермь, ул. Кабельщиков, д. 23</t>
  </si>
  <si>
    <t>КГАСУСОН "Чайковский дом-интернат для престарелых и инвалидов", 617748, Чайковский р-н, п. Марковский, д. 59</t>
  </si>
  <si>
    <t>КГАУСОН "Реабилитационный центр для детей и подростков с ограниченными возможностями" г. Березники, 618416, г. Березники, ул. Мамина-Сибиряка, д. 39</t>
  </si>
  <si>
    <t>КГАУСОН "Реабилитационный центр для детей и подростков с ограниченными возможностями" г. Чайковского, 617760,г. Чайковский, ул. Мира, д.. 37а</t>
  </si>
  <si>
    <t>КГАУСОН "Реабилитационный центр для детей и подростков с ограниченными возможностями" Юсьвенского района, 619170, Пермский край, Юсьвенский р-н, с. Юсьва, ул. Челюскинцев, д. 23</t>
  </si>
  <si>
    <t>КГАУ  "Центр комплексной реабилитации инвалидов", 614090, г. Пермь, ул. Лодыгина, д. 39</t>
  </si>
  <si>
    <t>Саратовская область</t>
  </si>
  <si>
    <t>ГБУ Психоневрологи-ческий интернат № 10; Московская обл, Ленинский р-н, г.Видное, ул. Центральная, д. 13</t>
  </si>
  <si>
    <t>ГБУ Психоневрологи-ческий интернат № 11; г. Москва, Ставропольская улица, д.37</t>
  </si>
  <si>
    <t xml:space="preserve">ГБУ Психоневрологи-ческий интернат № 12; г. Москва, 9-я Парковая улица д.53 
</t>
  </si>
  <si>
    <t xml:space="preserve">ГБУ Психоневрологи-ческий интернат № 13; Московская обл, Ступинский р-н,с. Лужники 
</t>
  </si>
  <si>
    <t xml:space="preserve">ГБУ Психоневрологи-ческий интернат № 16;г. Москва,ул. Садовники д.15
</t>
  </si>
  <si>
    <t xml:space="preserve">ГБУ Психоневрологи-ческий интернат № 18; г. Москва,  ул. Каховка, д. 8  
</t>
  </si>
  <si>
    <t xml:space="preserve">ГБУ Психоневрологи-ческий интернат № 20; г. Москва, ул. Обручева д.28 к.4
</t>
  </si>
  <si>
    <t xml:space="preserve">ГБУ Психоневрологи-ческий интернат № 22; г. Москва, ул. Лосиноостров-ская, д.27 
</t>
  </si>
  <si>
    <t xml:space="preserve">ГБУ Психоневрологи-ческий интернат № 23; г. Москва, ул. Ротерта д.6 
</t>
  </si>
  <si>
    <t xml:space="preserve">ГБУ Психоневрологи-ческий интернат № 25;г. Москва, Талдомская ул. д.6 
</t>
  </si>
  <si>
    <t xml:space="preserve">ГБУ Психоневрологи-ческий интернат № 26;г. Москва, Косинская ул. д.8 
</t>
  </si>
  <si>
    <t xml:space="preserve">ГБУ Психоневрологи-ческий интернат № 30;г. Москва, Днепропетровская ул., д.14 
</t>
  </si>
  <si>
    <t xml:space="preserve">ГБУ Психоневрологи-ческий интернат № 32 им. О.В.Кербикова; Московская обл.,г.о. Домодево,с.Добрыниха, д.9 
</t>
  </si>
  <si>
    <t xml:space="preserve">ГБУ Психоневрологи-ческий интернат № 33; Московская обл., Ногинский район, с. Кудиново,ул. Центральная, д. 50 
</t>
  </si>
  <si>
    <t xml:space="preserve">ГБУ Геронтопсихиат-рический центр мило-сердия; г. Москва, Шипиловский проезд д.31 
</t>
  </si>
  <si>
    <t xml:space="preserve">ГБУ Социально-реабилитационный центр ветеранов войн и Вооруженных Сил;г. Москва, Олимпийский пр-т д.7 кор.1 
</t>
  </si>
  <si>
    <t xml:space="preserve">ГБУ Социально-реабилитационный центр   ветеранов войн и Вооруженных Сил филиал  "Зеленоград "; г. Зеленоград д. к.1137   
</t>
  </si>
  <si>
    <t xml:space="preserve">ГБУ Комплекс социальных жилых домов; г. Москва,Пятницкое шоссе д.31 к.2 
</t>
  </si>
  <si>
    <t xml:space="preserve">ГБУ Комплекс социальных жилых домов; г. Москва, ул. Митинская, д 25 к.3 
</t>
  </si>
  <si>
    <t xml:space="preserve">ГБУ Комплекс социальных жилых домов; г. Москва, Ангелов пер., 2, к. 1 
</t>
  </si>
  <si>
    <t xml:space="preserve">ГБУ Комплекс социальных жилых домов; г. Москва, ул. Верхние Поля д.34 к.2 
</t>
  </si>
  <si>
    <t xml:space="preserve">ГКУ Центр социальной адаптации для лиц без определенного места жительства и занятий  "Люблино "; г. Москва, Иловайская ул.,  д.22 
</t>
  </si>
  <si>
    <t>Липецкая область</t>
  </si>
  <si>
    <t>Главный корпус-спальные помещения</t>
  </si>
  <si>
    <t>Главный корпус-жилой корпус №2</t>
  </si>
  <si>
    <t xml:space="preserve">Спальный корпус </t>
  </si>
  <si>
    <t>2017 г.</t>
  </si>
  <si>
    <t>Адм-й корпус и клуб-библиотека под здание спального корпуса с реабилитацион. отд.</t>
  </si>
  <si>
    <t>ОГБУ "Елецкий детский дом-интернат для умственно отсталых детей" ("Центр реаб-ции инвалидов молодого возраста с хроническими психическими рассторойствами") 399770 Липецкая обл., г.Елец, ул. Л.Толстого ,д.79</t>
  </si>
  <si>
    <t>ОГБУ "Центр реабилитации инвалидов и пожилых людей "Сосновый бор" 398901 г. Липецк, ул. Морская, д.2а</t>
  </si>
  <si>
    <t>Спальный корпус геронтологич. отд-я с устройством переходной галереи</t>
  </si>
  <si>
    <t>ОГБУ "Демкинский психоневрологический интернат" 399948 Липецкая область, Чаплыгинский район, с.Демкино,ул.Индом, 399</t>
  </si>
  <si>
    <t>Северо-Западный федеральный округ</t>
  </si>
  <si>
    <t>Республика Карелия</t>
  </si>
  <si>
    <t>ГБСУ СО РК "Видлицкий дом-интернат для престарелых и инвалидов,  жилой корпус с. Видлица, ул. Школьная, д.24</t>
  </si>
  <si>
    <t>ГБСУ СО РК "Калевальский дом-интернат для престарелых и инвалидов", здание учреждения, п. Калевала, ул. Заречная, 3.</t>
  </si>
  <si>
    <t xml:space="preserve"> ГБСУ СО РК "Республиканский центр реабилитации инвалидов" здание учреждения</t>
  </si>
  <si>
    <t>ГБУ СО РК "Центр помощи детям №2"  здание учреждения, п.г.т. Муезерский, ул. Правды, д.17а</t>
  </si>
  <si>
    <t xml:space="preserve">ГБУ СО РК "Центр помощи детям №3 " пгт. Калевала, ул. Пионерская, д.15, здание учреждения </t>
  </si>
  <si>
    <t>ГАУ СО "Марксовский РЦ для детей и подростков с ОВ" г. Маркс,
ул.Калинина, 1</t>
  </si>
  <si>
    <t>ГБУ СО "Областной реабилитационный центр для детей и подростков с ограниченными возможностями", филиал г.Саратов, ул. Гвардейская 7А</t>
  </si>
  <si>
    <t xml:space="preserve">ГБУ СО"Ершовский РЦ для детей и подростков с ОВ"г. Ершов, 
ул. Мелиоративная, д. 39
</t>
  </si>
  <si>
    <t xml:space="preserve">ГБУ  СО "Вольский  РЦ для детей и подростков с ОВ"г. Вольск,
пл. Юности, д. 5а, в/г №3
</t>
  </si>
  <si>
    <t>ГАУ СО "СОЦ"Ударник" Энгельсский район, с. Шумейка</t>
  </si>
  <si>
    <t>ГАУ СО "СОЦ "Волжские Зори", г. Вольск, ул. Маяковского, д.1</t>
  </si>
  <si>
    <t>ГАУ СО "СОЦ "Пугачевский"Пугачевский район, п. Заречный</t>
  </si>
  <si>
    <t>ГАУ СО "СОЦ "Пещера Монаха" Хвалынский район, Санаторий «Черемшаны-1»</t>
  </si>
  <si>
    <t>ГБСУ СО РК "Медвежьегорский психоневрологический интернат", г. Медвежьегорск, ул. Мурманская, д. 8, спал-е корп. № 1,2 Медвежьегорский р-н,с.Великая Губа, Адм-й  корпус , спальный корпус, ул. Рябова, д. 42,
Медвежьегорский район,п. Паданы, ул.Григорьева ,д.22 Спальный корпус, 
Медвежьегорский район,п.Пиндуши, ул. Больничная, 11</t>
  </si>
  <si>
    <t>ГБСУ СО РК "Петрозаводский дом-интернат для ветеранов" здание учреждения, г.Петрозаводск,пр.Комсомольский, д.4-а</t>
  </si>
  <si>
    <t>ГБСУ СО РК «Психоневрологический интернат «Черемушки», Кондопожский р-н, адм.корпус с пристройкой с жилыми палатами получателекй услуг, спальный корпус, Кондопожский  р-н, д. Готнаволок, ул.Новая, д.2,  спал. корп. №1, №2, здание столовой, адм-й корпус, Кондопожский  р-н, с.Кончезеро, ул.Лечебная</t>
  </si>
  <si>
    <t>ГБСУ СО РК "Ладвинский детский дом-интернат для умственно отсталых детей" п. Ладва, ул. Комсомольская д.4 здания учреждения спальные корп. №1, №2, адм-й корпус</t>
  </si>
  <si>
    <t>ГБСУ СО РК "Партальский дом-интернат для престарелых и инвалидов"   Сортавальский муницип. р-н Респ. Карелия, Сортавальский р-н, пос. Партала, спальный корп.№1, №2, №3, хоз. здание</t>
  </si>
  <si>
    <t>ГБУ СО РК "Центр помощи детям, оставшимся без попечения родителей, №1", 2-х эт. жилое здание учр.,г.Костомукша, ул.Строительная, 39-а</t>
  </si>
  <si>
    <t>ГБУ СО РК "Центр помощи детям №4 " здание учр., п.Лоухи, ул.Советская, 55,  2-х этажное здание, Кемский р-н, п.Рабочеостровск, ул. Железнодорожная, д.8, Лоухский р-н, п.Пяозерский, ул.Молодежная, д. 5 "а"</t>
  </si>
  <si>
    <t>ГБУ СО РК" Центр помощи детям, оставшимся без попечения родителей №5",2-х эт. жилое здание(стационар), г. Сегежа, ул. Гагарина, д. 15"А",
здание полустационарного отделения, г. Сегежа, ул. Гагарина, дом 13"А",
здание стационара, г. Беломорск, ул. Строительная,  д. 19</t>
  </si>
  <si>
    <t xml:space="preserve">ГБУ СО РК "Центр помощи детям №6"  г. Пудож, ул. Пионерская, д.69-б,   часть 1 этажа 5-го дома, г. Пудож, ул. Пионерская, д.69-б, здание полустационар. отд., г. Медвежьегорск, ул.Горького, д.7 </t>
  </si>
  <si>
    <t>ГБУ СО РК "Центр помощи детям № 8"  3-х эт. жилое здание и  столовая, соединенные закрытым переходом, г. Олонец, ул. Урицкого, д. 4а, 2-х этажное жилое здание, Суоярвский р-н, д. Вешкелица, жил.корп. №1, №2, Олонецкий р-н д. Нурмолица (база труда и отдыха )</t>
  </si>
  <si>
    <t>ГБУ СО РК «Центр помощи детям, оставшимся без попечения родителей, «Надежда», 2-х эт. жилое здание (стационар. отд.),  г. Петрозаводск, ул. Судостроительная, 24а, жилое 2-х эт. здание (стационарное отделение),  г. Кондопога, ул. Кондопожская, д.80</t>
  </si>
  <si>
    <t>Республика Коми</t>
  </si>
  <si>
    <t>Расширение Республиканского Тентюковского дома-интерната для престарелых и инвалидов на 90 мест в г. Сыктывкаре</t>
  </si>
  <si>
    <t>2020/2013</t>
  </si>
  <si>
    <t>Расширение Республиканского Кунибского психоневрологического интерната на 70 мест в с. Куниб Сысольского района</t>
  </si>
  <si>
    <t>247 355,0          (в ценах 2016г.)</t>
  </si>
  <si>
    <t>440 000,0 (в ценах 2016г.)</t>
  </si>
  <si>
    <t>Расширение Республиканского Ухтинского психоневрологического интерната на 50 мест в г.Ухта</t>
  </si>
  <si>
    <t>127 710,0          (в ценах 2016г.)</t>
  </si>
  <si>
    <t>Строительство новых корпусов взамен ветхих в ГБУ РК Республиканский Летский психоневрологический интернат» на 250 койко-мест</t>
  </si>
  <si>
    <t>583 480,0          (ориентиров-ая)</t>
  </si>
  <si>
    <t>Архангельская область</t>
  </si>
  <si>
    <t>Строительство здания дома-интерната с целью перемещения граждан из деревянных зданий 
в г. Мезень</t>
  </si>
  <si>
    <t>2024 / 2020</t>
  </si>
  <si>
    <t xml:space="preserve"> –</t>
  </si>
  <si>
    <t>ГБСУ АО «Трепузовский психоневрологический интернат» / водоснабжение интерната, очистные сооружения</t>
  </si>
  <si>
    <t>2022 / 2020</t>
  </si>
  <si>
    <t>ГБСУ АО «Новодвинский детский дом-интернат для детей с серьезными нарушениями в интеллектуальном развитии»</t>
  </si>
  <si>
    <t>ГБСУ АО «Маймаксанский психоневрологический интернат» / здание дома-интерната</t>
  </si>
  <si>
    <t>ГБСУ АО «Северодвинский дом-интернат для престарелых и инвалидов»  / здание дома-интерната</t>
  </si>
  <si>
    <t>ГБСУ АО «Туровецкий психоневрологический интернат» / очистные сооружения</t>
  </si>
  <si>
    <t>ГБСУ АО «Ширшинский психоневрологический интернат»  / здания дома-интерната</t>
  </si>
  <si>
    <t>Ненецкий а.о.</t>
  </si>
  <si>
    <t>Вологодская область</t>
  </si>
  <si>
    <t>АУ СО ВО "Устюженский психоневрологический интернат"</t>
  </si>
  <si>
    <t>2019/2017*</t>
  </si>
  <si>
    <t>Калининградская область</t>
  </si>
  <si>
    <t xml:space="preserve">ГБСУСО КО «Советский психоневрологи-ческий интернат», Калининградская обл., г. Советск, ул. Кутузова, д. 6а / пищеблок интерната   </t>
  </si>
  <si>
    <t>2017-2018</t>
  </si>
  <si>
    <t>ГАУ КО «Социально-оздоровительный центр», Калининградская обл., г. Светлогорск, ул. Ленина, военный городок № 1, ДОЦ им. Ю. Смирнова / новый корпус</t>
  </si>
  <si>
    <t>Ленинградская область</t>
  </si>
  <si>
    <t>ЛОГБУ</t>
  </si>
  <si>
    <t>В соответствии с планом</t>
  </si>
  <si>
    <t>ремонтных работ</t>
  </si>
  <si>
    <t>ЛОГКУ «Будогощский ПНИ», 187120, Ленинградская обл., Киришский р-н, г. п. Будогощь, ул. Советская д.75/жилое помещение</t>
  </si>
  <si>
    <t>30 000,6</t>
  </si>
  <si>
    <t>«Волосовский ПНИ», 188421, Ленинградская область, Волосовский район, пос. Жилгородок/жилое</t>
  </si>
  <si>
    <t>ЛОГКУ «Лужский ПНИ», 188230, Ленинградская область, Лужский район, г. Луга, Ленинградское шоссе, д. 9/жилое</t>
  </si>
  <si>
    <t>8 535,80</t>
  </si>
  <si>
    <t>ЛОГБУ «Сланцевский ДИ», 188560, Ленинградская область, г. Сланцы, Комсомольское ш., 176/жилое</t>
  </si>
  <si>
    <t>25 700,90</t>
  </si>
  <si>
    <t>ЛОГБУ «Тихвинский ДИ», 187530, Ленинградская область, Тихвинский район, п. Шугозеро, ул. Советская, д.1а/жилое</t>
  </si>
  <si>
    <t>ЛОГБУ «Гатчинский ПНИ», 188300, Ленинградская область, г. Гатчина, ул. Рощинская, 27/жилое</t>
  </si>
  <si>
    <t>ЛОГКУ «Кировский ПНИ», 187342, Ленинградская область, Кировский район, г. Кировск, ул. Ладожская, д. 11/жилое</t>
  </si>
  <si>
    <t>16 946,80</t>
  </si>
  <si>
    <t>ЛОГКУ</t>
  </si>
  <si>
    <t>22 000,00</t>
  </si>
  <si>
    <t>«Приозерский ДДИ», 188760, Ленинградская область, Приозерский район,</t>
  </si>
  <si>
    <t>г. Приозерск</t>
  </si>
  <si>
    <t>ул. Ленинградское шоссе, д. 63/жилое</t>
  </si>
  <si>
    <t>ЛОГКУ «Волховский ПНИ», 187401, Ленинградская область, Волховский район, г. Волхов, ул. Октябрьская набережная, д. 97/жилое</t>
  </si>
  <si>
    <t>27 300,00</t>
  </si>
  <si>
    <t>ЛОГКУ «Волховский ПНИ», 187401, Ленинградская область, Волховский район, г. Волхов, ул. Октябрьская набережная, д. 97 (филиал д. Кисельня, ул. Северная д.4)/жилое</t>
  </si>
  <si>
    <t>(готовность проектно-сметной документации и положительное заключение экспертизы- 3 кв. 2017 г.)</t>
  </si>
  <si>
    <t>ЛОГКУ «Кингисеппский ПНИ», 188467, Ленинградская область, Кингисеппский район, п/о Котлы, пос. Неппово/жилое</t>
  </si>
  <si>
    <t>27 000,00</t>
  </si>
  <si>
    <t>ЛОГБУ «Геронтологический центр Ленинградской области», 187126, Ленинградская область, Киришский район, пос. Глажево/жилое</t>
  </si>
  <si>
    <t>«Каменногорский ДИ», 188950, Ленинградская обл., Выборгский р-н, г. Каменногорск, Ленинградское шоссе, д. 117/жилое помещение</t>
  </si>
  <si>
    <t>В соотв. с планом</t>
  </si>
  <si>
    <t>ЛОГБУ «Кингисеппский ДИ», 188451, Ленинградская обл., Кингисеппский р-н, пос. Кингисеппский, д. 10/жилое</t>
  </si>
  <si>
    <t>ЛОГКУ «Сясьстройский ПНИ», 187420, Ленинградская область, Волховский р-н, г. Сясьстрой, ул. Бумажников, д. 38/жилое</t>
  </si>
  <si>
    <t>Согласно плану ремонтных работ на       2017 г.</t>
  </si>
  <si>
    <t>ЛОГБУ «Всеволожский ДИ», 188683, Ленинградская обл., Всеволожский р-н, пос. им. Свердлова, ул. Садовая, д. 13/жилое</t>
  </si>
  <si>
    <t>ЛОГБУ «Вознесенский ДИ», 187750, Ленинградская обл., Подпорожский р-н, пос. Вознесенье, ул. Онежской флотилии, д. 38/жилое</t>
  </si>
  <si>
    <t>ЛОГБУ «Лодейнопольский специальный ДИ», 187700, Ленинградская обл., Лодейнопольский р-н, г. Лодейное Поле, Ленинградское шоссе, д. 71/жилое</t>
  </si>
  <si>
    <t>Мурманская область</t>
  </si>
  <si>
    <t>ГОАУСОН "Кандалакшский дом интернат для престарелых и инвалидов", г. Кандалакша, ул. Наймушина, д. 21/ гражданское: жилое</t>
  </si>
  <si>
    <t>ГОАУСОН "Кандалакшский дом интернат для престарелых и инвалидов", г. Кандалакша, ул. Наймушина, д. 23/ гражданское: жилое</t>
  </si>
  <si>
    <t>ГОБУСОН "Мончегорский дом-интернат для умственно отсталых детей", г.Мончегорск, ул. Геологов, д. 24/ гражданское: жилое</t>
  </si>
  <si>
    <t>ГОАУСОН "Мурманский дом интернат для престарелых и инвалидов", г. Мурманск, ул.Старостина, д.103/ гражданское: жилое</t>
  </si>
  <si>
    <t>-/2016</t>
  </si>
  <si>
    <t>ГОАУСОН "Кировский психоневрологический интернат", г. Кировск, ул. Парковая, д. 11/ гражданское: жилое</t>
  </si>
  <si>
    <t>ГОАУСОН "Кировский психоневрологический интернат",г. Кировск, ул. Парковая, д. 12/ гражданское: жилое</t>
  </si>
  <si>
    <t>ГОАУСОН "Кировский психоневрологический интернат", г. Кировск, ул. Парковая, д. 17/ гражданское: жилое</t>
  </si>
  <si>
    <t>ГОАУСОН "Кировский психоневрологический интернат", г. Кировск, ул. Мира, д. 15/ гражданское: жилое</t>
  </si>
  <si>
    <t>ГОАУСОН "Апатитский психоневрологический интернат № 1", г. Апатиты, ул. Лесная д. 51 корпус № 1/ гражданское: жилое</t>
  </si>
  <si>
    <t>ГОАУСОН "Апатитский психоневрологический интернат № 1", г. Апатиты, ул. Лесная, д. 51 корпус № 5 /ведется строительство, гражданское: жилое</t>
  </si>
  <si>
    <t>ГОАУСОН "Апатитский психоневрологический интернат № 1", г. Апатиты, ул. Лесная, д. 51 корпус № 6/ необходимо строительство гражданское: жилое</t>
  </si>
  <si>
    <t>ГОАУСОН "Апатитский психоневрологический интернат № 1", г. Апатиты, ул. Гладышева, д. 10 / недействующее, необходима реконструкция, гражданское: жилое</t>
  </si>
  <si>
    <t>ГОАУСОН "Ковдорский дом интернат для престарелых и инвалидов", г. Ковдор ул. Баштыркова, д. 5а/ гражданское: жилое</t>
  </si>
  <si>
    <t>ГОАУСОН "Алакурттинский психоневрологический интернат", с. Алакуртти, улица Набережная, д. 17/ гражданское: жилое</t>
  </si>
  <si>
    <t>ГОАУСОН "Апатитский психоневрологический интернат № 1", г. Апатиты, ул. Лесная, д. 51 корпус № 2/гражданское: жилое (требует реконстр.)</t>
  </si>
  <si>
    <t>Новгородская область</t>
  </si>
  <si>
    <t>2017-разработка ПСД</t>
  </si>
  <si>
    <t>ОАУСО "Холмский комплексный центр социального обслуживания  населения"; капитальный ремонт стационарного отделения для престарелых и инвалидов:  Холм, ул.Новикова, д.35</t>
  </si>
  <si>
    <t>ОАУСО "Реабилитационный центр для детей и подростков с ограниченными возможностями", Великий Новгород, Юрьевское шоссе , д.22, завершение реконструкции жилого корпуса на 100 мест;</t>
  </si>
  <si>
    <t>ОАУСО "Новгородский психоневрологический интернат"; ремонт кровли бани-прачечной в отделении в г. Великий Новгород, ул.Береговая, д.50; ремонт помещений в жилых корпусах в Новгородском районе, п.Тесово-Нетыльский;</t>
  </si>
  <si>
    <t>ОАУСО "Новгородский дом-интернат для престарелых и инвалидов, Новгородский район, п.Пролетарий; ремонт жилых помещений и пищеблока</t>
  </si>
  <si>
    <t>ОАУСО «Боровичский психоневрологический интернат «Прошково», Боровичский район, д.Прошково; ремонт помещений</t>
  </si>
  <si>
    <t>ОАУСО «Валдайский психоневрологический интернат «Добывалово»; Валдайский район, д.Зеленая Роща; ремонт жилого корпуса</t>
  </si>
  <si>
    <t xml:space="preserve">ОБУСО "Новгородский социально-реабилитационный центр для несовершеннолетних "Подросток";  ремонт инженерных сетей отделения в д.Болотная Новгородского района (2017год), ремонт помещений отделения приема, карантина и перевозки несовершеннолетних в Великом Новгороде (2018 год) </t>
  </si>
  <si>
    <t>2016-2017</t>
  </si>
  <si>
    <t>ОБУСО "Детский дом-интернат для умственно отсталых детей имени Ушинского", р.п.Шимск; ремонт инженерных сетей, капитальный ремонт шести отделений</t>
  </si>
  <si>
    <t>ОАУСО «Валдайский психоневрологический интернат «Приозерный», Валдайский район, п.Приозерный; ремонт помещений</t>
  </si>
  <si>
    <t>ОБУСО  «Маревский комплексный центр социального обслуживания населения", с.Марево; ремонт помещений стационарного отделения для граждан пожилого возраста и инвалидов</t>
  </si>
  <si>
    <t>ОАУСО  «Поддорский комплексный центр социального обслуживания населения", Поддорский р-н; ремонт сан. помещений стационар. отд. граждан пожилого возраста и инвалидов в с. Белебелка (26), ремонт кровли отделения соц. приюта для детей с.Масловское(15)</t>
  </si>
  <si>
    <t>ОАУСО  «Чудовский комплексный центр социального обслуживания населения", Чудовский р-н, п.Краснофарфорный;  ремонт  отделения соц.приюта для детей</t>
  </si>
  <si>
    <t>ОБУСО  «Крестецкий комплексный центр социального обслуживания населения", Крестецкий р-н, д.Ручьи; ремонт помещений стационар. отд. для граждан пожилого возраста и инвалидов</t>
  </si>
  <si>
    <t>Псковская область</t>
  </si>
  <si>
    <t>ГБУСО «Социальный городок»</t>
  </si>
  <si>
    <t>ГБУСО «Туричинский дом-интернат для престарелых и инвалидов»</t>
  </si>
  <si>
    <t>ГБУСО «Павский дом-интернат для престарелых и инвалидов»</t>
  </si>
  <si>
    <t>Санкт-Петербург</t>
  </si>
  <si>
    <t>2019/проектная документация 2016</t>
  </si>
  <si>
    <t>2019/проектная документация на литеру Д 2016</t>
  </si>
  <si>
    <t>2018/ проектная документация 2016</t>
  </si>
  <si>
    <t>2017/ проектная документация 2016</t>
  </si>
  <si>
    <t>2019/рабочая документация 2017</t>
  </si>
  <si>
    <t>2020/разработка проектной документации 2017-2018</t>
  </si>
  <si>
    <t>проектирование 2018-2019</t>
  </si>
  <si>
    <t>СПГБСУСО «Психоневрологический интернат  № 4» по адресу: Санкт-петербург, г. Пушкин, Павловское шоссе, д. 67/ жилой корп. лит. А</t>
  </si>
  <si>
    <t>СПГБСУСО «Дом-интернат для детей с отклонениями в умственном развитии № 4»по адресу; Санкт-Петербург. ул. Елизаветинская, д. 9-15/жилой корп. лит.А</t>
  </si>
  <si>
    <t>СПГБСУСО «Дом-интернат для детей с отклонениями в умственном развитии № 4»по адресу; Санкт-Петербург. Ул. Елизаветинская, д. 9-15/жилой корп. лит.Д</t>
  </si>
  <si>
    <t>СПГБСУСО"Дом-интернат для детей с отклонениями в умственном развитии № 4»по адресу; Санкт-Петербург. Ул. Елизаветинская, д. 9-15/жилой корп. лит.В</t>
  </si>
  <si>
    <t>СПГБСУСО «Дом ветеранов войны  и труда № 1»по адресу: санкт-петербург, г. Павловск, , ул. Садовая, д.49/жилой корп. лит.В</t>
  </si>
  <si>
    <t>СПГБСУСО «Дом ветеранов войны  и труда № 1»по адресу: санкт-петербург, г. Павловск, , ул. Садовая, д.49/жилой корпус литера А</t>
  </si>
  <si>
    <t>СПГБСУСО «Дом-интернат для престарелых и инвалидов № 2» по адресу:г.Пушкин,ул.Школьная,д.2/жилой корпус лит. А</t>
  </si>
  <si>
    <t>СПГБСУСО «Специнтернат для инвалидов и граждан пенсионного возраста, освобожденных из мест лишения свободы»по адресу: Санкт-Петербург, Шлиссельбургское шоссе, д. 253/жилой корпус литера А</t>
  </si>
  <si>
    <t>СПГБСУСО «Дом-интернат для детей с отклонениями в умственном развитии № 2» адрес по:г.Петергоф,ул.Петергофская,д.4/2/жил. корп. литера А</t>
  </si>
  <si>
    <t>СПГБСУСО «Дом-интернат для детей с отклонениями в умственном развитии № 2» адрес по:г.Петергоф,ул.Петергофская,д.4/2/жил. корпус литера Б</t>
  </si>
  <si>
    <t>СПГБСУСО «Психоневрологический интернат  № 4» по адресу: Санкт-петербург, г. Пушкин, Павловское шоссе, д. 67/ жил.корп. лит. А (пристройка к зданию)</t>
  </si>
  <si>
    <t>СПГБСУСО "Детский дом-интернат для детей с отклонениями в умственном развитии" на зем-ом участке по адресу:г.Санкт-Петербург, пос.Ушково, Советская ул., уч. 81 (восточнее пересечен.с  Дачной)</t>
  </si>
  <si>
    <t xml:space="preserve">СПГБСУСО "Психоневрологический интернат" на земельном участке по адресу: Пушкинский р-н, г.Павловск, Колхозная ул., участок 1 (юго-западнее пересечения с Садовой ул.) </t>
  </si>
  <si>
    <t xml:space="preserve">Дом-интернат  малой вместимости для граждан пожилого возраста и инвалидов на зем. уч. по адресу: Санкт-Петербург, г.Павловск, Конюшенная ул. Участок 1 (у дома №24) </t>
  </si>
  <si>
    <t xml:space="preserve">СПГБСУСО «Дом ветеранов войны  и труда № 1»по адресу: санкт-петербург, г. Павловск, , ул. Садовая, д.49/корпус </t>
  </si>
  <si>
    <t>СПГБСУСО «Психоневрологический интернат  № 7» по адресу: Санкт-петербург,пр. Ветеранов,  д. 180/жилой корпус литера А</t>
  </si>
  <si>
    <t>СПГБСУСО «Психоневрологический интернат  № 9» по адресу: Санкт-петербург,г.Красное село,Красногородская ул., д.1/жилой корпус  литера А</t>
  </si>
  <si>
    <t xml:space="preserve">СПГБСУСО «Дом-интернат ветеранов войны и труда "Красная Звезда"» на земельном участке по адресу: Санкт-Петербург,пос.Смолячково,Приморское шоссе,д.676/доп. корпус  </t>
  </si>
  <si>
    <t>Республика Адыгея</t>
  </si>
  <si>
    <t>спальный корпус</t>
  </si>
  <si>
    <t>здание котельной</t>
  </si>
  <si>
    <t>котельная в здании Бани-прачечной</t>
  </si>
  <si>
    <t>здание Бани-прачечной</t>
  </si>
  <si>
    <t>здание проходной</t>
  </si>
  <si>
    <t>благоустройство территории</t>
  </si>
  <si>
    <t>Устройство наружной пожарной лестницы  к зданию пансионата «Уют» (спальный корпус)</t>
  </si>
  <si>
    <t>Здание спального корпуса № 1</t>
  </si>
  <si>
    <t>здание стоматологии и проходной</t>
  </si>
  <si>
    <t>здание пекарни</t>
  </si>
  <si>
    <t>здание спального корпуса</t>
  </si>
  <si>
    <t>здание хозяйственного сарая</t>
  </si>
  <si>
    <t>обустройство зон отдыха на путях движения инвалидов</t>
  </si>
  <si>
    <t>здание прачечной</t>
  </si>
  <si>
    <t>ГБУ РА «Адамийский психоневрологический дом-интернат»</t>
  </si>
  <si>
    <t>ГБУ РА «Майкопский психоневрологический дом-интернат»</t>
  </si>
  <si>
    <t>Строит-во навеса для отдыха опекаемых на территории дома-интерната площадью 160 м2</t>
  </si>
  <si>
    <t>Строит-во навеса для отдыха опекаемых на территории дома-интерната площадью 40 м2</t>
  </si>
  <si>
    <t>Прокладка наружной линии электроснабж. на территории дома-интерната</t>
  </si>
  <si>
    <t>Строит-во резервного источника водоснабжения на территории дома-интерната</t>
  </si>
  <si>
    <t>ГБУ РА «Республиканский дом-интернат для престарелых и инвалидов»</t>
  </si>
  <si>
    <t>здание глав. корпуса (проведение ремонта)</t>
  </si>
  <si>
    <t>здание глав. корпуса (подготовка проектно-сметной документации)</t>
  </si>
  <si>
    <t>ГБУ РА «Гиагинский дом-интернат для престарелых и инвалидов»</t>
  </si>
  <si>
    <t>Ф-ал ГБУ РА «Кошехабльский комплексный центр социального обслуживания населения» «Натырбовский специализированный жилой дом социального назначения» 30 квартирное здание социального назначения</t>
  </si>
  <si>
    <t xml:space="preserve">Краснодарский край </t>
  </si>
  <si>
    <t>ГБУ СО КК "Апшеронский ПНИ"
Апшеронский р-н, ст.Нефтяная, 
ул. Красная,1</t>
  </si>
  <si>
    <t>Отделение "Милосердие"</t>
  </si>
  <si>
    <t>Карантин-изолятор</t>
  </si>
  <si>
    <t>Отделение "Реабилитация"</t>
  </si>
  <si>
    <t>Благоустройство</t>
  </si>
  <si>
    <t>ГБУ СО КК "Геронтологический центр "Екатеринодар"
г. Краснодар, ул. Старокубанская, 36/2</t>
  </si>
  <si>
    <t>Котельная,
г. Краснодар, ул. Молодежная, 30</t>
  </si>
  <si>
    <t>Спальные корпуса 
г. Краснодар, ул. Молодежная, 30</t>
  </si>
  <si>
    <t>Главный корпус,
г. Краснодар, ул. Старокубанская, 36/2</t>
  </si>
  <si>
    <t>ГБУ СО КК "Новороссийский ДИПИ"
г. Новороссийск, ул. Пархоменко, 6</t>
  </si>
  <si>
    <t>Прачечная</t>
  </si>
  <si>
    <t>Приемно-карантинное отделение</t>
  </si>
  <si>
    <t xml:space="preserve">Жилой корпус </t>
  </si>
  <si>
    <t>ГБУ СО КК "Терновский ПНИ"
Тихорецкий р-н, ст. Терновская, 
ул. Комсомольская, 76</t>
  </si>
  <si>
    <t>ГБУ СО КК 
"Сочинский социально-оздоровительный центр граждан, находящихся в трудной жизненной ситуации", г.-к. Сочи, Л-202, п. Головинка, ул. Центральная, 5</t>
  </si>
  <si>
    <t>Спальный корпус</t>
  </si>
  <si>
    <t>Лечебный корпус</t>
  </si>
  <si>
    <t xml:space="preserve">Астраханская область </t>
  </si>
  <si>
    <r>
      <rPr>
        <sz val="7"/>
        <rFont val="Times New Roman"/>
        <family val="1"/>
        <charset val="204"/>
      </rPr>
      <t>5850,5м 2/ 230 мест</t>
    </r>
  </si>
  <si>
    <t>проектная документация разработан а, выполнено 5% работ</t>
  </si>
  <si>
    <r>
      <rPr>
        <sz val="7"/>
        <rFont val="Times New Roman"/>
        <family val="1"/>
        <charset val="204"/>
      </rPr>
      <t>Жилой корпус</t>
    </r>
  </si>
  <si>
    <r>
      <rPr>
        <sz val="7"/>
        <rFont val="Times New Roman"/>
        <family val="1"/>
        <charset val="204"/>
      </rPr>
      <t>323,0м2/ 54 места</t>
    </r>
  </si>
  <si>
    <t>2017г.- разработка проектной документации 2020г.- ввод в эксплуатац ию</t>
  </si>
  <si>
    <r>
      <rPr>
        <sz val="7"/>
        <rFont val="Times New Roman"/>
        <family val="1"/>
        <charset val="204"/>
      </rPr>
      <t>1351,32 м2/100 мест</t>
    </r>
  </si>
  <si>
    <r>
      <rPr>
        <sz val="7"/>
        <rFont val="Times New Roman"/>
        <family val="1"/>
        <charset val="204"/>
      </rPr>
      <t>8035,1м 2/ 200 мест</t>
    </r>
  </si>
  <si>
    <r>
      <rPr>
        <sz val="7"/>
        <rFont val="Times New Roman"/>
        <family val="1"/>
        <charset val="204"/>
      </rPr>
      <t>ГКСУАО</t>
    </r>
    <r>
      <rPr>
        <b/>
        <sz val="7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"Астраханский дом-интернат для престарелых и инвалидов" 414051, г. Астрахань, ул. Безжонова, д.1</t>
    </r>
  </si>
  <si>
    <t>Жилой корпус №7</t>
  </si>
  <si>
    <t xml:space="preserve">ГКСУСО АО "Старо-Волжский психоневрологический интернат" 416363, Астраханская обл., Икрянинский р-н, п. Старо-Волжский, ул. Пушкина, д. 46 «а». </t>
  </si>
  <si>
    <t>ГКСУСО АО "Старо-Волжский психоневрологический интернат" 416363, Астраханская обл., Икрянинский р-н, п. Старо-Волжский, ул. Пушкина, д. 46 «а». Жилой корпус №9</t>
  </si>
  <si>
    <t>492м2/ 82 места</t>
  </si>
  <si>
    <t>4</t>
  </si>
  <si>
    <t>ГКСУСО АО "Старо-Волжский психоневрологический интернат" 416363, Астраханская обл., Икрянинский р-н, п. Старо-Волжский, ул. Пушкина, д. 46 «а». Жилой корпус</t>
  </si>
  <si>
    <t>проектная док-ция разработана</t>
  </si>
  <si>
    <t>48263,34</t>
  </si>
  <si>
    <t>Социализированное отделение ГКСУСО АО "Нариманоский психоневрологический интернат" 416111, Астраханская обл., Наримановский р-н, г. Нариманов, ул. Волгоградская, д. 11.</t>
  </si>
  <si>
    <t>451034,96</t>
  </si>
  <si>
    <t>Объемы финансирования</t>
  </si>
  <si>
    <t>Всего</t>
  </si>
  <si>
    <t>№ п/п</t>
  </si>
  <si>
    <t>Перечень мероприятий субъектов Российской Федерации для включения в государственную программу Российской Федерации по приведению в субъектах Российской Федерации стационарных организаций социального обслуживания в надлежащее сосотояние, а также ликвидации очередей в них</t>
  </si>
  <si>
    <t>Наименование стационар. организации социального обслуживания, адрес/функцио-нальное назначение здания организации, в котором планируется провести работы</t>
  </si>
  <si>
    <t>Мощ-ность (койко-мест)</t>
  </si>
  <si>
    <t>Планируе-мый срок ввода в эксплуата-цию/     разработки проектной документа-ции</t>
  </si>
  <si>
    <t>(тыс. руб.)</t>
  </si>
  <si>
    <t xml:space="preserve">За счет средств федерального бюджета           </t>
  </si>
  <si>
    <t>За счет внебюджетных источников</t>
  </si>
  <si>
    <t>ГБСУСОН "Брянский дом-интернат для престарелых и инвалидов", г.Брянск, ул.Почтовая, д.118/ 1 этаж левое крыло жилой корпус №1</t>
  </si>
  <si>
    <t>2018/2016</t>
  </si>
  <si>
    <t>ГБСУСОН "Брянский дом-интернат для престарелых и инвалидов", г.Брянск, ул.Почтовая, д.118/ жилой корпус №1</t>
  </si>
  <si>
    <t>2020/2019</t>
  </si>
  <si>
    <t>-/250,0</t>
  </si>
  <si>
    <t>ГБСУСОН "Брянский дом-интернат для престарелых и инвалидов", г.Брянск, ул.Почтовая, д.118/ 4 этаж блок "Б" жилой корпус №2</t>
  </si>
  <si>
    <t>2018/2014</t>
  </si>
  <si>
    <t>ГБСУСОН "Брянский дом-интернат для престарелых и инвалидов", г.Брянск, ул.Почтовая, д.118/ 2,3 этаж блок "Б" жилой корпус №2</t>
  </si>
  <si>
    <t>2022/2020</t>
  </si>
  <si>
    <t>ГБСУСОН "Дарковичский дом-интернат для престарелых и инвалидов", Брянская обл., Брянский р-он, п.Дарковичи/ 2 этаж северо-восточное крыло спальный корпус на 301 место</t>
  </si>
  <si>
    <t>ГБСУСОН "Дарковичский дом-интернат для престарелых и инвалидов", Брянская обл., Брянский р-он, п.Дарковичи/ Спальный корпус на 100 мест</t>
  </si>
  <si>
    <t>2022/2019</t>
  </si>
  <si>
    <t>-/400</t>
  </si>
  <si>
    <t>ГБСУСОН "Жуковский дом-интернат для престарелых и инвалидов", Брянская обл., г. Жуковка/ администативно-жилой корпус</t>
  </si>
  <si>
    <t>2019/2018</t>
  </si>
  <si>
    <t>-/200</t>
  </si>
  <si>
    <t>ГБСУСОН "Дубровский детский дом-интернат для умственно-отсталых детей", Брянская обл., п.Дубровка, ул.Журавлева, д.50/корпус №3</t>
  </si>
  <si>
    <t>реконструкция</t>
  </si>
  <si>
    <t>2019/2014</t>
  </si>
  <si>
    <t>ГБСУСОН "Карачевский психоневрологический интернат", Брянская обл., Карачевский р-он, д.Вереща/Здание контора под медпункт</t>
  </si>
  <si>
    <t>178,5 м2</t>
  </si>
  <si>
    <t>2018/2013</t>
  </si>
  <si>
    <t>ГБСУСОН "Карачевский психоневрологический интернат", Брянская обл., Карачевский р-он, д.Вереща/корпус №5</t>
  </si>
  <si>
    <t>2018/2017</t>
  </si>
  <si>
    <t>-/100,0</t>
  </si>
  <si>
    <t>ГБСУСОН "Карачевский психоневрологический интернат", Брянская обл., Карачевский р-он, д.Вереща/корпус №8</t>
  </si>
  <si>
    <t>-/150,0</t>
  </si>
  <si>
    <t>ГБСУСОН "Карачевский психоневрологический интернат", Брянская обл., Карачевский р-он, д.Вереща/медпункт под  жилой корпус</t>
  </si>
  <si>
    <t>-/150,00</t>
  </si>
  <si>
    <t>ГБСУСОН "Клинцовский психоневрологический интернат", Брянская обл., Клинцовский р-он, п.Мизиричи, ул.Центральная, д.4/корпус №3</t>
  </si>
  <si>
    <t>-/100,00</t>
  </si>
  <si>
    <t>ГБСУСОН "Клинцовский психоневрологический интернат", Брянская обл., Клинцовский р-он, п.Мизиричи, ул.Центральная, д.4/корпус №6</t>
  </si>
  <si>
    <t>ГБСУСОН "Клинцовский психоневрологический интернат", Брянская обл., Клинцовский р-он, п.Мизиричи, ул.Центральная, д.4/столовая</t>
  </si>
  <si>
    <t>115 мест</t>
  </si>
  <si>
    <t>2021/2006</t>
  </si>
  <si>
    <t>ГБСУСОН "Клинцовский психоневрологический интернат", Брянская обл., Клинцовский р-он, п.Мизиричи, ул.Центральная, д.4/отделение социально-психологической реабилитации</t>
  </si>
  <si>
    <t>1111,9м2</t>
  </si>
  <si>
    <t>строительство</t>
  </si>
  <si>
    <t>2021/2020</t>
  </si>
  <si>
    <t>-/500,00</t>
  </si>
  <si>
    <t>ГБСУСОН "Навлинский психоневрологический интернат", Брянская обл., Навлинский р-он, с.Алешенка/ столовая</t>
  </si>
  <si>
    <t>100 мест</t>
  </si>
  <si>
    <t>2019/2016</t>
  </si>
  <si>
    <t>ГБСУСОН "Трубчевский психоневрологический интернат", Брянская обл., Трубчевский р-он, д.Кветунь/ столовая</t>
  </si>
  <si>
    <t>150 мест</t>
  </si>
  <si>
    <t>2018/2009</t>
  </si>
  <si>
    <t>ГБСУСОН "Сельцовский психоневрологический интернат", Брянская обл., Брянский р-он, д.Глаженка, ул.Школьная/  корпус №1</t>
  </si>
  <si>
    <t>ГБСУСОН "Суражский дом-интернат для престарелых и инвалидлов", Брянская обл., Суражский р-он, с.Нивное/жилой корпус №1</t>
  </si>
  <si>
    <t>2020/2010</t>
  </si>
  <si>
    <t>ГБСУСОН "Дом-интернат малой вместимости для пожилых людей и инвалидов Погарского района", Брянская обл., Погарский р-он, д.Долботово, ул.Новая, д.20/ жилой корпус</t>
  </si>
  <si>
    <t>2019/2008</t>
  </si>
  <si>
    <t>ВСЕГО</t>
  </si>
  <si>
    <t>Брянская область</t>
  </si>
  <si>
    <t>ПСД - 2017</t>
  </si>
  <si>
    <t>ОГКУ "Семеновский специальный дом-интернат для престарелых и инвалидов", Костромская обл., Нерехтский р-он, д. Семеновское,  д. 1а / пищеблок</t>
  </si>
  <si>
    <t>Костромская область</t>
  </si>
  <si>
    <t xml:space="preserve"> ОГБУ «Кадыйский психоневрологический интернат», Костромская обл., Кадыйский р-он,  п. Рубцово. / Жил.корп. № 1  - центральная часть корп.
</t>
  </si>
  <si>
    <t>ОГБУ "Сусанинский психоневрологический интернат", отделение "Сумароково" Костромская обл., Сусанинский р-он, с. Сумароково, ул. Интернатовская, д.7. / Жил.кор.№ 1</t>
  </si>
  <si>
    <t>ОГБУ "Сусанинский психоневрологический интернат", отделение "Сумароково" Костромская обл., Сусанинский р-он, с. Сумароково, ул. Интернатовская, д.7. / Жил.кор.№ 2</t>
  </si>
  <si>
    <t>ОГКУ "Семеновский специальный дом-интернат для престарелых и инвалидов", Костромская обл., Нерехтский р-он, д. Семеновское,                        д. 1а / жил. Корп.(пристройка) душевых комнат</t>
  </si>
  <si>
    <t>Курская область</t>
  </si>
  <si>
    <t>ОБУССОКО «Букреевский психоневрологический интернат»</t>
  </si>
  <si>
    <t>ОБУССОКО «Глушковский дом-интернат для престарелых и инвалидов»</t>
  </si>
  <si>
    <t>ОБУССОКО «Железногорский дом-интернат ветеранов труда»</t>
  </si>
  <si>
    <t>ОБУССО «Железногорский дом-интернат для умственно-отсталых детей «Надежда»</t>
  </si>
  <si>
    <t>ОБУССОКО «Краснооктябрьский психоневрологический интернат»</t>
  </si>
  <si>
    <t>ОБУССОКО «Курский дом-интернат ветеранов войны и труда»</t>
  </si>
  <si>
    <t>ОБУССОКО «Курский пансионат ветеранов войны и труда «Сосновый бор»</t>
  </si>
  <si>
    <t>ОБУССОКО «Ольшанский психоневрологический интернат»</t>
  </si>
  <si>
    <t>ОБУССОКО «Суджанский психоневрологический интернат»</t>
  </si>
  <si>
    <t>ОБУССОКО «Ширковский психоневрологический интернат»</t>
  </si>
  <si>
    <t>ОБУССОКО «Щигровский психоневролоческий интернат</t>
  </si>
  <si>
    <t>ОБУССОКО «Обоянский дом-интернат для престарелых и инвалидов»</t>
  </si>
  <si>
    <t>ОБУССОКО «Беловский детский дом-интернат для умственно-отсталых детей»</t>
  </si>
  <si>
    <t>Республика Ингушетия</t>
  </si>
  <si>
    <t xml:space="preserve">Кабардино-Балкарская Республика </t>
  </si>
  <si>
    <t>ГКУ "Прохладненский детский дом-интернат" Минтрудсоцзащиты КБР адрес: 361045, КБР, г. Прохладный, ул. Головко,413</t>
  </si>
  <si>
    <t>2017 г./ май 2017 г.</t>
  </si>
  <si>
    <t>808 653,32 в ценах 1кв. 2014г</t>
  </si>
  <si>
    <t xml:space="preserve">Жилой корпус № 1- 70 койко-мест; жилой корпус № 2- 70 койко-мест </t>
  </si>
  <si>
    <t>3 043,5  в ценах 4кв. 2015г</t>
  </si>
  <si>
    <t xml:space="preserve">Жилой корпус № 1- 70 койко-мест; жилой корпус № 2- 47 койко-мест </t>
  </si>
  <si>
    <t xml:space="preserve">Проектная документация в ценах 2 кв.2014               6 733,9 </t>
  </si>
  <si>
    <t xml:space="preserve">Дом №1 - 12 койко-мест; Дом №2 - 4 койко-место; Дом №5 - 16 койко-мест; </t>
  </si>
  <si>
    <t xml:space="preserve">1 500,0 *3=                4 500,0 </t>
  </si>
  <si>
    <t>Смоленская область</t>
  </si>
  <si>
    <t>СОГБУ "Реабилитационный центр для детей и подростков с ограниченными возможностями  «Вишенки», 214000, г. Смоленск, пос. Вишенки / строительство II очереди</t>
  </si>
  <si>
    <t>СОГАУ "Геронтологический центр "Вишенки", 214000, г. Смоленск, пос. Вишенки / замена лифтового оборуд. жил.корп. № 1</t>
  </si>
  <si>
    <t>СОГАУ "Социально-оздоровительный центр "Голоевка", 216548, Смоленская область, Рославльский район, д. Профилакторий ЗИЛ/ ремонт фасада жилых корп. № 1 и № 2</t>
  </si>
  <si>
    <r>
      <t>проектная док-ция</t>
    </r>
    <r>
      <rPr>
        <sz val="6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разработана</t>
    </r>
  </si>
  <si>
    <t>2018г.- разработка проектной документации 2020г.- ввод в экспл-ю</t>
  </si>
  <si>
    <t>3</t>
  </si>
  <si>
    <r>
      <rPr>
        <sz val="8"/>
        <rFont val="Times New Roman"/>
        <family val="1"/>
        <charset val="204"/>
      </rPr>
      <t>5</t>
    </r>
  </si>
  <si>
    <r>
      <rPr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</si>
  <si>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2</t>
    </r>
  </si>
  <si>
    <t xml:space="preserve">Волгоградская область </t>
  </si>
  <si>
    <t>2017, 2018</t>
  </si>
  <si>
    <t>жилой корпус №1</t>
  </si>
  <si>
    <t>разработка ПСД 2017</t>
  </si>
  <si>
    <t>пищеблок, столовая, внутренние помещения, плавательный бассейн</t>
  </si>
  <si>
    <t>разработка ПСД 2018</t>
  </si>
  <si>
    <t>жилой корпус</t>
  </si>
  <si>
    <t>столовая</t>
  </si>
  <si>
    <t>жилые группы №1, №2, №4</t>
  </si>
  <si>
    <t>2 изолятора</t>
  </si>
  <si>
    <t>отделение милосердия</t>
  </si>
  <si>
    <t>приемное отделение</t>
  </si>
  <si>
    <t xml:space="preserve">пищеблок </t>
  </si>
  <si>
    <t>разработка ПСД 2019</t>
  </si>
  <si>
    <t>жилые комнаты</t>
  </si>
  <si>
    <t>корпус отделения БОМЖ</t>
  </si>
  <si>
    <t>пищеблок,  банный корпус</t>
  </si>
  <si>
    <t>30 кв.</t>
  </si>
  <si>
    <t xml:space="preserve">Республика Калмыкия </t>
  </si>
  <si>
    <t xml:space="preserve">БУ РК"Сарпинский психоневрологический дом-интернат", Респ. Калмыкия, Сарпинский р-н, п. Годжур, ул. Центральная, д. 49,  всего, в том числе: </t>
  </si>
  <si>
    <t xml:space="preserve">БУ РК "Элистинский дом-интернат для престарелых и инвалидов", Респ. Калмыкия, г.Элиста, ул. Добровольского, 2 ,всего, в том числе: </t>
  </si>
  <si>
    <t xml:space="preserve">КУ РК "Реабилитационный центр для детей и подростков с ограниченными возможностями", Респ. Калмыкия, г.Элиста, 2 мкр, д.3а,всего, в т.ч.: </t>
  </si>
  <si>
    <t xml:space="preserve">БУ РК "Городовиковский дом-интернат для престарелых и инвалидов", Респ. Калмыкия, Городовиковский р-н, с. Виноградное, ул. Октябрьская, 264, всего, в т.ч.: </t>
  </si>
  <si>
    <t xml:space="preserve">КУ РК "Элистинский дом-интернат для умственно отсталых детей", Респ. Калмыкия, г.Элиста, ул. Добровольского, 2а, всего, в т.ч.: </t>
  </si>
  <si>
    <t>жилые гр. №8, №6</t>
  </si>
  <si>
    <t xml:space="preserve">КУ РК "Социальный приют для детей и подростков", Республика Калмыкия, г.Элиста, ул. Н. М. Очирова, д. 6, всего, в т.ч.: </t>
  </si>
  <si>
    <t xml:space="preserve">БУ РК "Малодербетоский дом-интернат для престарелых и инвалидов", Респ. Калмыкия, Малодербетовский р-н, с. Малые Дербеты, ул. 40 лет Победы, д.11,  всего, в т.ч.: </t>
  </si>
  <si>
    <t>БУ РК "Кетченеровский дом-интернат для престарелых и инвалидов", Респ. Калмыкия, Кетченеровский р-н, п. Кетченеры, ул. Ленина, д.80, всего, в т.ч.:</t>
  </si>
  <si>
    <t xml:space="preserve">БУ РК "Республиканский специальный дом-интернат для  престарелых и инвалидов с отд-м социальной реабилитации для лиц без определенного места жительства и занятий", Республика Калмыкия, Целинный район, с.Троицкое, ул. Северная, д.1, всего, в том числе: </t>
  </si>
  <si>
    <t xml:space="preserve">Ростовская область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</si>
  <si>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</si>
  <si>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</si>
  <si>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</si>
  <si>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</si>
  <si>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</si>
  <si>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</si>
  <si>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</si>
  <si>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</si>
  <si>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</si>
  <si>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</si>
  <si>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</si>
  <si>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</si>
  <si>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
2018</t>
  </si>
  <si>
    <t>19.</t>
  </si>
  <si>
    <t xml:space="preserve">
4828,4</t>
  </si>
  <si>
    <t>20.</t>
  </si>
  <si>
    <t>21.</t>
  </si>
  <si>
    <t>22.</t>
  </si>
  <si>
    <t xml:space="preserve">
2016</t>
  </si>
  <si>
    <t>23.</t>
  </si>
  <si>
    <t>24.</t>
  </si>
  <si>
    <t>25.</t>
  </si>
  <si>
    <t xml:space="preserve">
2016
</t>
  </si>
  <si>
    <t xml:space="preserve">
6816,4</t>
  </si>
  <si>
    <t>26.</t>
  </si>
  <si>
    <t>27.</t>
  </si>
  <si>
    <t>28.</t>
  </si>
  <si>
    <t>29.</t>
  </si>
  <si>
    <t>30.</t>
  </si>
  <si>
    <t>31.</t>
  </si>
  <si>
    <t xml:space="preserve">
2017</t>
  </si>
  <si>
    <t>32.</t>
  </si>
  <si>
    <t>33.</t>
  </si>
  <si>
    <t>34.</t>
  </si>
  <si>
    <t>35.</t>
  </si>
  <si>
    <t xml:space="preserve">
2017, 2018</t>
  </si>
  <si>
    <t xml:space="preserve">
23042,0</t>
  </si>
  <si>
    <t>36.</t>
  </si>
  <si>
    <t xml:space="preserve">
</t>
  </si>
  <si>
    <t>ГАУСОН Ростовской обл. "Маякинский психоневрологический интернат" 
Ростовская область, Родионово-Несветайский район, х.Маяки,                ул. Восточная, 5.</t>
  </si>
  <si>
    <t xml:space="preserve">ГАОУ СО "Саратовский комплекс-интернат профессионального обучения для инвалидов и лиц с ОВЗ"г. Саратов, 
ул. Клочкова, 81
</t>
  </si>
  <si>
    <t>ГАОУ СО "Центр адаптации и реабилитации инвалидов" г. Саратов, ул. Орджоникидзе, 125, ул. Клочкова, 81</t>
  </si>
  <si>
    <t>ГАУ СО "СОЦ "Лазурный" с. Красный Яр, хутор Калиниха</t>
  </si>
  <si>
    <t>Ульяновская область</t>
  </si>
  <si>
    <t>ОГАУСО ГЦ в г.Ульяновске</t>
  </si>
  <si>
    <t>ОГАУСО ПНИ в п. Лесной</t>
  </si>
  <si>
    <t>ОГАУСО СДИ в с. Акшуат</t>
  </si>
  <si>
    <t>ОГАУСО ПНИ в с. Акшуат</t>
  </si>
  <si>
    <t>ОГКУСО ДДИ для УОД Родник</t>
  </si>
  <si>
    <t>ОГАУСО ПНИ в п. Приозёрный</t>
  </si>
  <si>
    <t>ОГАУСО СДИ в с. Репьевка Колхозная</t>
  </si>
  <si>
    <t>ОГАУСО ПНИ Дальнее поле</t>
  </si>
  <si>
    <t>ОГАУСО ДИ Союз в с. Бригадировка</t>
  </si>
  <si>
    <t>ОГКУСО ПНИ в Новоульяновске</t>
  </si>
  <si>
    <t>ОГАУСО ДИ в Димитровграде</t>
  </si>
  <si>
    <t>Уральский федеральный округ</t>
  </si>
  <si>
    <t>ГБУСОН Ростовской обл. "Волгодонской пансионат для престарелых и инвалидов" 
Ростовская область, г.Волгодонск,                      ул. Черникова, 20</t>
  </si>
  <si>
    <t>ГБУСОН Ростовской области "Заветинский дом-интернат для престарелых и инвалидов" 
Ростовская область, Заветинский район, с.Заветное, ул.Лесная, 7</t>
  </si>
  <si>
    <t>ГБУСОН Ростовской обл."Новочеркасский дом-интернат для престарелых и инвалидов" 
Ростовская область, г.Новочеркасск, пер.Интернатный, 7</t>
  </si>
  <si>
    <t>ГБУСОН Ростовской обл."Новоегорлыкский дом-интернат для престарелых и инвалидов" 
Ростовская область, Сальский район, с.Новый Егорлык, ул.Крупской, 19</t>
  </si>
  <si>
    <t>ГБУСОН Ростовской обл. "Таганрогский дом-интернат для престарелых и инвалидов №2" 
Ростовская область, г.Таганрог, ул.Афоновых, 2</t>
  </si>
  <si>
    <t xml:space="preserve">ГБУСОН Ростовской обл."Верхнесвечниковский дом-интернат для престарелых и инвалидов" Ростовская обл., Кашарский р-н, с. Верхнесвечниково, 
ул.Молодежная, 12
</t>
  </si>
  <si>
    <t xml:space="preserve">ГБУСОН Ростовской обл."Донецкий дом-интернат для престарелых и инвалидов" Ростовская обл., г.Донецк, ул. Комсомольская, 78
</t>
  </si>
  <si>
    <t xml:space="preserve">ГБУСОН Ростовской обл."Зерноградский дом-интернат для престарелых и инвалидов" Ростовская обл., Зерноградский р-н, г.Зерноград, ул.Самохвалова, 1-а
</t>
  </si>
  <si>
    <t xml:space="preserve">ГБУСОН Ростовской обл."Дубовский дом-интернат для престарелых и инвалидов"  Ростовская обл., Дубовский р-н, х.Семичный, ул.Мира, 2
</t>
  </si>
  <si>
    <t xml:space="preserve">ГБУСОН Ростовской обл. "Ремонтненский дом-интернат для престарелых и инвалидов"Ростовская обл., Ремонтненский р-н, с.Богородское,
 ул. Буденного, 21
</t>
  </si>
  <si>
    <t xml:space="preserve">ГБУСОН Ростовской обл."Семикаракорский дом-интернат для престарелых и инвалидов"  Ростовская обл., Семикаракорский р-н, г.Семикаракорск,
 пр.Школьный, 5
</t>
  </si>
  <si>
    <t xml:space="preserve">ГБУСОН Ростовской обл."Усть-Донецкий дом-интернат для престарелых и инвалидов"Ростовская обл., Усть-Донецкий р-н, х.Пухляковский, ул.Студенческая, 15
</t>
  </si>
  <si>
    <t xml:space="preserve">ГБУСОН Ростовской обл."Белокалитвинский дом-интернат для престарелых и инвалидов" Ростовская обл., Белокалитвинский р-н, х.Ленина, ул.Ленина, 77
</t>
  </si>
  <si>
    <t xml:space="preserve">ГАУСОН Ростовской обл."Ростовский дом-интернат №2 для престарелых и инвалидов"Ростовская обл., г.Ростов-на-Дону, пр.40-летия Победы, 306
</t>
  </si>
  <si>
    <t xml:space="preserve">ГБУСОН Ростовской обл."Шахтинский пансионат для престарелых и инвалидов"Ростовская обл., г.Шахты, пер.Кислородный, 14
</t>
  </si>
  <si>
    <t xml:space="preserve">ГБУСОН Ростовской обл."Красносулинский специальный дом-интернат для престарелых и инвалидов" Ростовская обл.,Красносулинский р-н, п.Черевково, ул.Первомайская, 19
</t>
  </si>
  <si>
    <t xml:space="preserve">ГБУСОН Ростовской обл."Романовский специальный дом-интернат для престарелых и инвалидов" Ростовская обл., Волгодонской р-н, ст.Романовская, ул.Ленина, 53
</t>
  </si>
  <si>
    <t xml:space="preserve">ГБУСОН Ростовской обл. "Азовский детский дом-интернат для умственно отсталых детей"Ростовская обл., г.Азов, Кагальницкое шоссе,1
</t>
  </si>
  <si>
    <t xml:space="preserve">ГБУСОН Ростовской обл. "Новочеркасский детский дом-интернат для детей с физическими недостатками" Ростовская обл., г.Новочеркасск, ул.Александровская, 141/28
</t>
  </si>
  <si>
    <t xml:space="preserve">ГБУСОН Ростовской обл. "Зверевский детский дом-интернат для глубоко умственно отсталых детей" Ростовская обл., г.Зверево, ул.Качалова, 30
</t>
  </si>
  <si>
    <t xml:space="preserve">ГБУСОН Ростовской обл. "Зерноградский психоневрологический интернат" Ростовская обл., Зерноградский р-н, г.Зерноград, ул.Мира, 30/16 
</t>
  </si>
  <si>
    <t xml:space="preserve">ГБУСОН Ростовской обл. "Горненский психоневрологический интернат" Ростовская обл., Красносулинский р-н, с.Табунщиково 
</t>
  </si>
  <si>
    <t xml:space="preserve">ГБУСОН Ростовской обл. "Новочеркасский психоневрологический интернат" Ростовская обл., г.Новочеркасск, пер.Баклановский, 16
</t>
  </si>
  <si>
    <t xml:space="preserve">ГБУСОН Ростовской обл. "Зверевский психоневрологический интернат" Ростовская обл., г.Зверево, ул.Космонавтов, 23
</t>
  </si>
  <si>
    <t xml:space="preserve">ГБУСОН Ростовской обл."Кашарский психоневрологический интернат" Ростовская обл., Кашарский р-н, с.Россошь, ул.Таврическая, 60
</t>
  </si>
  <si>
    <t xml:space="preserve">ГБУСОН Ростовской обл. "Сальский психоневрологический интернат" Ростовская обл., Сальский р-н, г.Сальск, ул.Береговая, 2
</t>
  </si>
  <si>
    <t xml:space="preserve">ГБУСОН Ростовской обл. "Ростовский психоневрологический интернат №1"Ростовская обл., г.Ростов-на-Дону, ул.Зоологическая, 13
</t>
  </si>
  <si>
    <t xml:space="preserve">ГБУСОН Ростовской обл. "Семикаракорский психоневрологический интернат" Ростовская обл., Семикаракорский р-н, х.Золотаревка, ул. И.И.Васюкова, 41а
</t>
  </si>
  <si>
    <t xml:space="preserve">ГБУСОН Ростовской обл. "Таганрогский психоневрологический интернат №1" Ростовская обл., г.Таганрог, ул.Греческая, 83
</t>
  </si>
  <si>
    <t xml:space="preserve">ГАУСОН Ростовской обл. "Шахтинский психоневрологический интернат" Ростовская обл., г.Шахты, ул.Достоевского, 94
</t>
  </si>
  <si>
    <t>ГБУСОН Ростовской обл.  "Самарский дом инвалидов" Ростовская обл., Азовский р-н, с.Самарское, ул.Зеленый Гай, 18</t>
  </si>
  <si>
    <t xml:space="preserve">ГБУСОН Ростовской обл. "Белокалитвинский психоневрологический интернат" Ростовская обл., Белокалитвинский р-н, г.Белая Калитва, ул.Космонавтов, 13
</t>
  </si>
  <si>
    <t>Реконструкция здания по адресу: пл.Свободы, 1 х.Новоалександровка Азовского р-на для размещения в нем дома-интерната для престарелых и инвалидов Ростовская обл., Азовский р-н, х.Новоалександровка, пл.Свободы, 1</t>
  </si>
  <si>
    <t xml:space="preserve">г. Севастополь </t>
  </si>
  <si>
    <t>ГБУ "Севастопольский дом-интернат для престарелых и инвалидов"</t>
  </si>
  <si>
    <t>эксплуатируется</t>
  </si>
  <si>
    <t>ГКУ "Социальный приют для детей"</t>
  </si>
  <si>
    <t>ГБУ "Центр социальной помощи семье и детям"</t>
  </si>
  <si>
    <t>ГКУ "Севастопольский центр социальной и постинтернатной адаптации"</t>
  </si>
  <si>
    <t xml:space="preserve"> "Севастопольский психоневрологический дом-интернат"</t>
  </si>
  <si>
    <t>2017 расработка ПИР</t>
  </si>
  <si>
    <t xml:space="preserve">Карачаево-Черкесская Республика </t>
  </si>
  <si>
    <t>РГБУ "Дом-интернат общего типа для престарелых и инвалидов" г. Черкесск, ул. Космонавтов, 4, 2 жил. корп.</t>
  </si>
  <si>
    <t>2020, ПСД утверждена</t>
  </si>
  <si>
    <t>Республиканский дом-интернат психоневрологического типа КЧР, Абазинский р-н, аул Эльбурган</t>
  </si>
  <si>
    <t>Республиканский реабилитационный центр для детей с ограниченными возможностями КЧР, Ногайский р-н, пос. Эркен-Шахар</t>
  </si>
  <si>
    <t>РГБУ "Дом-интернат общего типа для престарелых и инвалидов" г. Черкесск, ул. Космонавтов, 4,  жил. корп.</t>
  </si>
  <si>
    <t>2017 разработка ПСД</t>
  </si>
  <si>
    <t>РГБУ "Специальный дом-интернат для престарелых и инвалидов"</t>
  </si>
  <si>
    <t>Республика Северная Осетия-Алания</t>
  </si>
  <si>
    <t>ГБУСО РСО "Дом-интернат малой вместимости дляграждан пожилого возраста и инвалидов" РСО-Алания, г. Моздок, ул Гоголя/Близнюка,39/6-кап.ремонт здания</t>
  </si>
  <si>
    <t>ГБУСО РСО "Республиканский дом-интернат  для престарелых и инвалидов "Забота" РСО-Алания, г. Владикавказ, ул. Пушкинская, 7-реконстр-я спал. корп. на 76 мест</t>
  </si>
  <si>
    <t>ГБУСО РСО "Социальный приют для лиц, оказавшихся в экстремальных условиях, без определенного места жительства и занятий" РСО-Алания, г. Владикавказ, ул. Тельмана/П.Морозова/Ушакова, 33/43/2-строит-во спального корп. на 60 мест</t>
  </si>
  <si>
    <t>100 посадочных мест</t>
  </si>
  <si>
    <t>ГБУСО РСО "Республиканский геронтологический центр" РСО-Алания, г. Владикавказ, ул. Комсомольская,40-строит-во корп. Со столовой и актовым залом</t>
  </si>
  <si>
    <t>Завершение строит-ва Дома-интернат для престарелых и инвалидов на 152 места РСО-Алания, г. Владикавказ, Редант-2 строит-воспальных корпусов</t>
  </si>
  <si>
    <t>ГБУСО РСО "Республиканский психоневрологический дом-интернат  "Милосердие" РСО-Алания, Пригородный р-он, с. Чермен, ул. Ленина,2, строит-во очистных сооруж.</t>
  </si>
  <si>
    <t>ГБУСО РСО "Республиканский психоневрологический дом-интернат  "Милосердие" РСО-Алания, Пригородный р-он, с. Чермен, ул. Ленина,2, кап. ремонт котельной</t>
  </si>
  <si>
    <t>3060кВт</t>
  </si>
  <si>
    <t>ГБУСО РСО "Республиканский психоневрологический дом-интернат  "Милосердие" РСО-Алания, Пригородный р-он, с. Чермен, ул. Ленина,2, кап. ремонт трансформаторной</t>
  </si>
  <si>
    <t>ГБУСО РСО "Республиканский психоневрологический дом-интернат  "Милосердие" РСО-Алания, Пригородный р-он, с. Чермен, ул. Ленина,2, реконструкция 2-х спальных корпсусов форматорной</t>
  </si>
  <si>
    <t xml:space="preserve">Чеченская Республика </t>
  </si>
  <si>
    <t>Детский реабилитационно-оздоровительный центр круглогодичногосодержания  в с. Автуры Шалинского р-на Чеченской Респ.</t>
  </si>
  <si>
    <t>объем будет установлен после определения объема софинансирования из федерального бюджета</t>
  </si>
  <si>
    <t>1511939,5-в ценах 2017г.</t>
  </si>
  <si>
    <t>Ставропольский край</t>
  </si>
  <si>
    <t>ГБСУСОН «Софиевский психоневрологический интернат»</t>
  </si>
  <si>
    <t>2018/2018</t>
  </si>
  <si>
    <t>ГБСУСОН «Геронтологический центр «Бештау»</t>
  </si>
  <si>
    <t xml:space="preserve">ГБСУСОН «Ипатовский детский дом-интернат для умственно отсталых детей» </t>
  </si>
  <si>
    <t>ГБУСО «Советский комплексны центр социального обслуживания»</t>
  </si>
  <si>
    <t>Психоневрологический интернат</t>
  </si>
  <si>
    <t>ГБСУСОН «Арзгирский дом-интернат «Ивушка» для престарелых и инвалидов» ремонт был в 2013 году</t>
  </si>
  <si>
    <t>2019/2019</t>
  </si>
  <si>
    <t>ГБСУСОН «Дербетовский детский дом-интернат для умственно отсталых детей»</t>
  </si>
  <si>
    <t>165 (100 дети-инвалиды, 65 - молодые инвалиды 18-35 лет)</t>
  </si>
  <si>
    <t>ГБСУСОН «Изобильненский психоневрологический интернат»</t>
  </si>
  <si>
    <t>ГБСУСОН «Тахтинский психоневрологический интернат»</t>
  </si>
  <si>
    <t>2020/2020</t>
  </si>
  <si>
    <t>ГБСУСОН «Свистухинский центр для лиц без определенного места жительства и занятий »</t>
  </si>
  <si>
    <t>ГБСУСОН «Ставропольский краевой геронтологический центр»</t>
  </si>
  <si>
    <t>ГБСУСОН «Светлоградский специальный дом-интернат для престарелых и инвалидов»</t>
  </si>
  <si>
    <t>ГБУСО «Новоалександровский комплексный центр социального обслуживания»</t>
  </si>
  <si>
    <t>ГБСУСОССЗН Бакалинский психоневрологичекий интернат (Бакалинский район, д.Урман, ул.Лесная, 1 )</t>
  </si>
  <si>
    <t>ГБСУСОССЗН Бирский психоневрологичекий интернат (Бирский район, д.Зеленый, ул.Ленинская, 26 )</t>
  </si>
  <si>
    <t>ГБСУСОССЗН Бирский психоневрологичекий интернат</t>
  </si>
  <si>
    <t>ГБСУСОССЗН Благовещенский психоневрологичекий интернат (г.Благовещенск, ул.Сосновая, 1 )</t>
  </si>
  <si>
    <t>ГБСУСОССЗН Благовещенский психоневрологичекий интернат</t>
  </si>
  <si>
    <t>2017/2018</t>
  </si>
  <si>
    <t>ГБСУСОССЗН Верхнетроицкий психоневрологичекий интернат (Туймазинский район, с.Верхнетроицкое, ул.Базарная, 41 )</t>
  </si>
  <si>
    <t>ГБСУСОССЗН Верхнетроицкий психоневрологичекий интернат</t>
  </si>
  <si>
    <t>ГБСУСОССЗН Ишимбайский психоневрологичекий интернат (г.Ишимбай, ул.Северная, 1а )</t>
  </si>
  <si>
    <t>ГБСУСОССЗН Ишимбайский психоневрологичекий интернат</t>
  </si>
  <si>
    <t>ГБСУСОССЗН Кумертауский психоневрологичекий интернат (г.Кумертау, с.Маячный, ул.Ленина, 22 )</t>
  </si>
  <si>
    <t>ГБСУСОССЗН Нефтекамский психоневрологичекий интернат (г. Нефтекамск, пр.Юбилейный, 23 )</t>
  </si>
  <si>
    <t>ГБСУСОССЗН Нефтекамский психоневрологичекий интернат</t>
  </si>
  <si>
    <t>ГБСУСОССЗН Краснокамский психоневрологичекий интернат "Раздолье" (Краснокамский район, д.Раздолье )</t>
  </si>
  <si>
    <t>ГБСУСОССЗН Краснокамский психоневрологичекий интернат "Раздолье"</t>
  </si>
  <si>
    <t>ГБСУСОССЗН Салаватский психоневрологичекий интернат (г.Салават, ул.Победы, 31 )</t>
  </si>
  <si>
    <t>ГБСУСОССЗН Салаватский психоневрологичекий интернат</t>
  </si>
  <si>
    <t>ГБСУСОССЗН Стерлитамакский психоневрологичекий интернат</t>
  </si>
  <si>
    <t>ГБСУСОССЗН Темясовский психоневрологичекий интернат (Баймакский район, с.Темясово, ул.Интернатская, 2а )</t>
  </si>
  <si>
    <t>ГБСУСОССЗН Темясовский психоневрологичекий интернат</t>
  </si>
  <si>
    <t>ГБСУСОССЗН Улу-Телякский психоневрологичекий интернат (Иглинский район, с.Улу-Теляк, ул.Ленина, 15 )</t>
  </si>
  <si>
    <t>ГБСУСОССЗН Учалинский психоневрологичекий интернат (Учалинский район, с.Учалы, ул.Школьная, 10 )</t>
  </si>
  <si>
    <t>ГБСУСОССЗН Учалинский психоневрологичекий интернат</t>
  </si>
  <si>
    <t>ГБСУСОССЗН Серафимовский детский дом-интернат для умственно-отсталых детей</t>
  </si>
  <si>
    <t>ГАУ Уфимский дом-интернат для престарелых и инвалидов (г.Уфа, ул.Р.Зорге, 71 )</t>
  </si>
  <si>
    <t>ГБСУСОССЗН Янаульский психоневрологичекий интернат (г.Янаул, ул.М.Горького,87 )</t>
  </si>
  <si>
    <t>ГБСУСОССЗН Янаульский психоневрологичекий интернат</t>
  </si>
  <si>
    <t>ГАУ Октябрьский дом-интернат для престарелых и инвалидов (г.Октябрьский, ул.Ломоносова, 1а )</t>
  </si>
  <si>
    <t>ГАУ Октябрьский дом-интернат для престарелых и инвалидов</t>
  </si>
  <si>
    <t>ГАУ Старобаишский дом-интернат для престарелых и инвалидов</t>
  </si>
  <si>
    <t>ГАУКудеевский дом-интернат для престарелых и инвалидов (Иглинский район, с.Кудеевcкий, ул.Чапаева, 6 )</t>
  </si>
  <si>
    <t>ГАУКудеевский дом-интернат для престарелых и инвалидов</t>
  </si>
  <si>
    <t>ГАУ Архангельский дом-интернат для престарелых и инвалидов (Архангельский район, д. М.Горький, ул. Ленина, 45 )</t>
  </si>
  <si>
    <t>ГАУ Архангельский дом-интернат для престарелых и инвалидов</t>
  </si>
  <si>
    <t>Республика Башкортостан</t>
  </si>
  <si>
    <t>ГБСУСОССЗН Буздякский психоневрологичекий интернат (строит-во банно-прачечного комплекса и системы водоснабж. с обустройством скважины и водонапорной башни для Буздякского ПНИ,Буздякский р-н, с.Сергеевка, ул.Санаторная, 12 )</t>
  </si>
  <si>
    <t>ГБСУСОССЗН Стерлитамакский психоневрологичекий интернат (г.Стерлитамак, ул.Геологическая,2а )</t>
  </si>
  <si>
    <t>ГБСУСОССЗН Серафимовский детский дом-интернат для умственно-отсталых детей (Туймазинский р-н, с.Серафимовский, ул. 55-летия Победы,11 )</t>
  </si>
  <si>
    <t>ГАУ Старобаишский дом-интернат для престарелых и инвалидов (Дюртюлинский р-н, с.Старобаишево, ул.Спортивная, 31 )</t>
  </si>
  <si>
    <t>ГБУ Северо-западный межрайонный центр социальной помощи семье и детям (г.Дюртюли, ул.Леваневского, 27 )</t>
  </si>
  <si>
    <t>ГБУ Северный межрайонный центр социальной помощи семье и детям (с. Верхние Татышлы, ул. Ленина, 87)</t>
  </si>
  <si>
    <t>ГБУ Северо-восточный межрайонный центр социальной помощи семье и детям (с.Новобелокатай, ул. Советская, 93)</t>
  </si>
  <si>
    <t>ГБУ Восточный межрайонный центр социальной помощи семье и детям (г. Белорецк, ул.К.Маркса, 46 )</t>
  </si>
  <si>
    <t>ГБУ Юго-восточный межрайонный центр социальной помощи семье и детям (г.Сибай, ул.Островского, 30 )</t>
  </si>
  <si>
    <t>ГБУ Южный межрайонный центр социальной помощи семье и детям (г.Ишимбай, ул.Уральская, 35а)</t>
  </si>
  <si>
    <t>ГБУ Южный межрайонный центр социальной помощи семье и детям</t>
  </si>
  <si>
    <t>ГБУ Юго-западный межрайонный центр социальной помощи семье и детям (г.Стерлитамак, ул.Артема, 71 )</t>
  </si>
  <si>
    <t>ГБУ Западный межрайонный центр социальной помощи семье и детям (г. Октябрьский, ул. Садовое кольцо, 26 )</t>
  </si>
  <si>
    <t xml:space="preserve">ГБУ Республиканский центр социальной помощи семье и детям (г. Уфа, ул. 50 лет СССР, 27/1) </t>
  </si>
  <si>
    <t>ГБУ Республиканский социальный приют для детей и подростков (г.Уфа, ул.Победы, 26а )</t>
  </si>
  <si>
    <t>ГБУ Социальный приют для детей и подростков ГО г. Уфа РБ (г.Уфа, ул. Транспортная, 28/4)</t>
  </si>
  <si>
    <t>Здание ГБУРМЭ «Красностекловарский психоневрологический интернат»/ 425132, Республика Марий Эл, Моркинский район, п. Залесный, ул. Центральная, д. 3 / здание спального корп. на 100 мест</t>
  </si>
  <si>
    <t>Республика Татарстан</t>
  </si>
  <si>
    <t>ГАУСО "Алькеевский дом-интернат для престарелых и инвалидов", Татарстан Респ, Алькеевский р-н, Юхмачи с, Школьная ул, 13/ жилой корпус</t>
  </si>
  <si>
    <t xml:space="preserve">ГАУСО "Азнакаевский дом-интернат для престарелых и инвалидов", Татарстан Респ, Азнакаевский р-н, Актюбинский пгт, Комарова ул, 1, А/Я 162/жилой корпус
</t>
  </si>
  <si>
    <t>ГАУСО "Арский дом-интернат для престарелых и инвалидов", Татарстан Респ, Арский р-н, Арск г, Левитана ул, 6/жилой корпус</t>
  </si>
  <si>
    <t>ГАУСО "Бавлинский дом-интернат для престарелых и инвалидов" МТЗ и СЗ РТ, Татарстан Респ, Бавлинский р-н, Крым-Сарай с, Советская ул, 59Г/ жилой корпус</t>
  </si>
  <si>
    <t>ГАУСО "Елабужский дом-интернат для престарелых и инвалидов", Татарстан Респ, Елабужский р-н, Елабуга г, Нефтяников пр-кт, 82, А/Я 13/ жилой корпус</t>
  </si>
  <si>
    <t>ГАУСО "Лесхозский дом-интернат для престарелых и инвалидов", Татарстан Респ, Сабинский р-н, Лесхоз п, Лагерная ул, 6/жилой корпус</t>
  </si>
  <si>
    <t>ГАУСО "Джалильский дом-интернат для престарелых и инвалидов", Татарстан Респ, Сармановский р-н, Джалиль пгт, Лесная ул, 2/ жилой корпус</t>
  </si>
  <si>
    <t>ГАУСО "Буинский дом-интернат для престарелых и инвалидов", Татарстан Респ, Буинский р-н, Буинск г, Ефремова ул, 141/ жилой корпус</t>
  </si>
  <si>
    <t>ГАУСО "Корноуховский дом-интернат для престарелых и инвалидов" МТЗ и СЗ РТ, Татарстан Респ, Рыбно-Слободский р-н, Корноухово с, Совхозная ул, 5/ жилой корпус</t>
  </si>
  <si>
    <t>ГАУСО "Лениногорский дом - интернат для престарелых и инвалидов", Татарстан Респ, Лениногорский р-н, Лениногорск г, Октябрьская ул, 184/ жилой корпус</t>
  </si>
  <si>
    <t>ГАУСО "Мензелинский дом-интернат для престарелых и инвалидов", Татарстан Респ, Мензелинский р-н, Мензелинск г, Изыскателей ул, 1/27/ жилой корпус</t>
  </si>
  <si>
    <t>ГАУСО "Набережночелнинский дом-интернат для престарелых и инвалидов", Татарстан Респ, Набережные Челны г, 10/ жилой корпус</t>
  </si>
  <si>
    <t>ГАУСО "Новошешминский дом-интернат для престарелых и инвалидов" МТЗ и СЗ РТ, Татарстан Респ, Новошешминский р-н, Новошешминск с, Советская ул, 69/ жилой корпус</t>
  </si>
  <si>
    <t>ГАУСО "Тетюшский дом-интернат для престарелых и инвалидов", Татарстан Респ, Тетюшский р-н, Большое Шемякино с, Пролетарская ул, 32/ жилой корпус</t>
  </si>
  <si>
    <t>ГАУСО "Нурлатский дом-интернат для престарелых и инвалидов", Татарстан Респ, Нурлатский р-н, Нурлат г, Нурлатская ул, 1/жилой корпус</t>
  </si>
  <si>
    <t>ГАУСО "Чистопольский дом-интернат для престарелых и инвалидов "Юлдаш" МТЗ и СЗ РТ", Татарстан Респ, Чистопольский р-н, Чистополь г, Полющенкова ул, 15/ жилой корпус</t>
  </si>
  <si>
    <t>ГАУСО "Тукаевский дом-интернат для престарелых и инвалидов" МТЗ и СЗ РТ, Татарстан Респ, Тукаевский р-н, Тлянче-Тамак с, Больничная ул, 20/жилой корпус</t>
  </si>
  <si>
    <t xml:space="preserve">ГАУСО "Черемшанский дом-интернат для престарелых и инвалидов", Татарстан Респ, Черемшанский р-н, Черемшан с, Техническая ул, 3/ жилой корпус      </t>
  </si>
  <si>
    <t xml:space="preserve">ГАУСО "Верхнеуслонский дом-интернат для престарелых и инвалидов", Татарстан Респ, Верхнеуслонский р-н, Верхний Услон с, Печищинский тракт ул, 3/ жилой корпус   </t>
  </si>
  <si>
    <t>ГАУСО "Спасский дом-интернат для престарелых и инвалидов" МТЗ и СЗ РТ, Татарстан Респ, Спасский р-н, Болгар г, Хирурга Шеронова ул, 6/ жилой корпус</t>
  </si>
  <si>
    <t xml:space="preserve">ГАУСО «Федоровский дом-интернат для престарелых и инвалидов» МТЗ и СЗ РТ, Татарстан Респ, Аксубаевский р-н, Федоровский п, Лесная ул/ жилой корпус  </t>
  </si>
  <si>
    <t>ГАУСО "Ново-Чурилинский психоневрологический интернат" МТЗ и СЗ РТ, Татарстан Респ, Арский р-н, Новое Чурилино с, Сергина ул, 34/ жилой корпус</t>
  </si>
  <si>
    <t>ГАУСО "Елабужский психоневрологический интернат", Татарстан Респ, Елабужский р-н, Елабуга г, Максима Горького ул, 115/ жилой корпус</t>
  </si>
  <si>
    <t>ГАУСО "Зеленодольский психоневрологический интернат", Татарстан Респ, Зеленодольский р-н, Зеленодольск г, Гайдара ул, 15/ жилой корпус</t>
  </si>
  <si>
    <t>ГАУСО "Казанский психоневрологический интернат", Татарстан Респ, Казань г, Прибольничная ул, 1/ жилой корпус</t>
  </si>
  <si>
    <t>ГАУСО "Чистопольский психоневрологический интернат", Татарстан Респ, Чистопольский р-н, Психинтернат п/ жилой корпус</t>
  </si>
  <si>
    <t>ГАУСО "Камско-Полянский психоневрологический интернат с применением современных медико-социальных технологий  реабилитации", Татарстан Респ, Нижнекамский р-н, Камские Поляны пгт, 4/06 А/ жилой корпус</t>
  </si>
  <si>
    <t>ГАУСО "Дербышкинский детский дом-интернат для умственно отсталых детей", Татарстан Респ, Казань г, Лесная, 1/ жилой корпус</t>
  </si>
  <si>
    <t>ГАУСО "Верхне-Отарский детский дом-интернат для умственно отсталых детей", Татарстан Респ, Сабинский р-н, Верхний Отар с, Новая ул, 1/ жилой корпус</t>
  </si>
  <si>
    <t>ГАУСО "Центр социальной адаптации для лиц без определенного места жительства и занятий "Перекресток" МТЗ и СЗ РТ в городском округе "город Набережные Челны", Татарстан Респ, Набережные Челны г, Набережночелнинский пр-кт, 29А/жилой корпус</t>
  </si>
  <si>
    <t>Чувашская Республика</t>
  </si>
  <si>
    <t>БУ «Атратский психоневрологический интернат» Минтруда Чувашии</t>
  </si>
  <si>
    <t>Оренбургская область</t>
  </si>
  <si>
    <t>2018
год</t>
  </si>
  <si>
    <t>1 полугодие финансового года</t>
  </si>
  <si>
    <t>ТОГБСУ СОН "Психоневрологический интернат № 2"/водонапорная башня Тамбовская обл., Заменский р-н, пос. Первомайское, ул. Лесная,  д. 4</t>
  </si>
  <si>
    <t>ТОГБСУ СОН "Психоневрологический интернат № 2"/пищеблок Тамбовская обл, Заменский р-н,  пос. Первомайское, ул. Лесная,  д. 4</t>
  </si>
  <si>
    <t>ТОГБСУ СОН "Психоневрологический интернат № 2"/жилой корп.№1  Тамбовская обл., Заменский р-н, пос. Первомайское, ул. Лесная,  д. 4</t>
  </si>
  <si>
    <t>ТОГБСУ СОН "Психоневрологический интернат № 2"/жилой корп.№2 Тамбовская обл., Заменский р-н, пос. Первомайское,  ул. Лесная,  д. 4</t>
  </si>
  <si>
    <t>ТОГБСУ СОН "Психоневрологический интернат № 2"/адм-ое здание Тамбовская область,            Заменский район,                         пос. Первомайское,                          ул. Лесная,  д. 4</t>
  </si>
  <si>
    <t>ТОГБСУ СОН "Психоневрологический интернат № 2"/тепловая сеть Тамбовская обл., Заменский р-н, пос. Первомайское, ул. Лесная,  д.  4</t>
  </si>
  <si>
    <t>ТОГБСУ СОН "Психоневрологический интернат № 3"/жилые корп. №3 и №6 Тамбовская обл., Моршанский район, пос. Зеленый</t>
  </si>
  <si>
    <t>ТОГБСУ СОН "Психоневрологический интернат № 3"/котельная Тамбовская обл., Тамбовский р-н, с. Кузьмина Гать</t>
  </si>
  <si>
    <t xml:space="preserve">ТОГБСУ СОН "Уваровский дом-интернат для престарелых и инвалидов"/здание дома-интерната Тамбовская обл., г. Уварово, ул. Дачная, д.1                 </t>
  </si>
  <si>
    <t xml:space="preserve">ТОГБСУ СОН "Уваровский дом-интернат для престарелых и инвалидов"/здание дома-интерната Тамбовская обл, г. Уварово, ул. Дачная, д.1                 </t>
  </si>
  <si>
    <t xml:space="preserve">ТОГБСУ СОН "Абакумовский дом-интернат для престарелых и инвалидов"/здание дом-интернат Тамбовская обл., Токаревский р-н, д. Абакумовка, ул. Мира, д.63                </t>
  </si>
  <si>
    <t xml:space="preserve">ТОГБСУ СОН "Абакумовский дом-интернат для престарелых и инвалидов"/ст. обезжилезивания Тамбовская обл., Токаревский р-н, д .Абакумовка, ул. Мира, д.63                </t>
  </si>
  <si>
    <t xml:space="preserve">ТОГБСУ СОН "Сосновский  дом-интернат для престарелых и инвалидов"/жилой корп. Тамбовская обл., Сосновский р-н, р.п. Сосновка,  ул. Высотная, д.4                </t>
  </si>
  <si>
    <t xml:space="preserve">ТОГБСУ СОН "Сосновский  дом-интернат для престарелых и инвалидов"/жилой корп. Тамбовская обл., Сосновский р-н, р.п. Сосновка, ул. Высотная, д.4                </t>
  </si>
  <si>
    <t xml:space="preserve">ТОГБСУ СОН "Сосновский  дом-интернат для престарелых и инвалидов"/банная-прачечная Тамбовская обл., Сосновский р-н, р.п. Сосновка, ул. Высотная, д.4                </t>
  </si>
  <si>
    <t xml:space="preserve">ТОГБСУ СОН "Сосновский  дом-интернат для престарелых и инвалидов"/жилой корп. Тамбовская обл., Сосновский р-он, р.п. Сосновка,  ул. Высотная, д.4                </t>
  </si>
  <si>
    <t xml:space="preserve">ТОГБСУ СОН "Сосновский  дом-интернат для престарелых и инвалидов"/банная-прачечная Тамбовская обл., Сосновский район, р.п. Сосновка, ул. Высотная, д.4                </t>
  </si>
  <si>
    <t>ТОГБСУ СОН "Тамбовский дом-интернат для ветеранов войны и труда"/геронтологич. отд. (2 оч.) г. Тамбов, Пригородный лес,  ул. Маршала Малиновского, д. 4</t>
  </si>
  <si>
    <t>ТОГБСУ СОН "Тамбовский дом-интернат для ветеранов войны и труда"/геронтологич. отд. (1 оч.) г. Тамбов, Пригородный лес, ул. Маршала Малиновского, д. 4</t>
  </si>
  <si>
    <t>ТОГБСУ СОН "Тамбовский дом-интернат для ветеранов войны и труда"/жил. корп.  Тамбовская обл., Тамбов. р-н, Тамбовский лесхоз, ул. Лесная  д. 1</t>
  </si>
  <si>
    <t>ТОГБСУ СОН "Тамбовский дом-интернат для ветеранов войны и труда"/морг Тамбовская обл., Тамбовский р-н, Тамбовский лесхоз, ул. Лесная д. 1</t>
  </si>
  <si>
    <t>ТОГБСУ СОН "Тамбовский дом-интернат для ветеранов войны и труда"/геронтологич. отделение (1 оч.) г. Тамбов, Пригородный лес, ул. Маршала Малиновского, д. 4</t>
  </si>
  <si>
    <t>ТОГБСУ СОН "Тамбовский дом-интернат для ветеранов войны и труда"/жилой корп. Тамбовская обл., Тамбовский р-н, Тамбовский лесхоз, ул. Лесная д. 1</t>
  </si>
  <si>
    <t>ТОГКУ СО Детский дом-интернат для детей с серьезными нарушениями в интелектуальном развитии "Мишутка"/станция биологической очистки сточных вод Тамбовская обл., Сампурский р-н, с. Гавриловка,  ул. Сиреневая, д. 14</t>
  </si>
  <si>
    <t>ТОГКУ СО Детский дом-интернат для детей с серьезными нарушениями в интелектуальном развитии "Мишутка"/жилой корпус  Тамбовская область, Сампурский р-н, с. Гавриловка,  ул. Сиреневая, д. 14</t>
  </si>
  <si>
    <t xml:space="preserve">ТОГКУ СО "Центр социальной помощи семье и детям "Жемчужина леса"/жил.корп. №4 Тамбовская обл.,Тамбовский р-н, с. Большая Липовица, ул. Коноплиновка, д. 100 </t>
  </si>
  <si>
    <t xml:space="preserve">ТОГКУ СО "Центр социальной помощи семье и детям "Жемчужина леса"/досуговый центр Тамбовская обл., Тамбовский р-н, с. Большая Липовица, ул. Коноплиновка, д. 100 </t>
  </si>
  <si>
    <t xml:space="preserve">ТОГКУ СО "Центр социальной помощи семье и детям "Жемчужина леса"/водонапорная башня Тамбовская обл., Тамбовский р-н, с. Большая Липовица, ул. Коноплиновка, д. 100 </t>
  </si>
  <si>
    <t>ТОГКСУ СО "Социальный приют для детей "Орешек"/жилой корпус г. Тамбов, ул. Менделеева, д.11</t>
  </si>
  <si>
    <t>ТОГКСУ СО "Реабилитационный центр для детей и подростков с ограниченными возможностями "Росинка"/жилой корп. №7  Тамбовская обл., Тамбовский р-н, пос. Новая Ляда</t>
  </si>
  <si>
    <t>ТОГКСУ СО "Реабилитационный центр для детей и подростков с ограниченными возможностями "Росинка"/пищеблок Тамбовская обл., Тамбовский р-н, пос. Новая Ляда</t>
  </si>
  <si>
    <t>ТОГКСУ СО "Реабилитационный центр для детей и подростков с ограниченными возможностями "Росинка"/водоснабжение Тамбовская обл., Тамбовский р-н, пос. Новая Ляда</t>
  </si>
  <si>
    <t>ТОГКСУ СО "Реабилитационный центр для детей и подростков с ограниченными возможностями "Росинка"/котельная Тамбовская обл., Тамбовский р-н, пос. Новая Ляда</t>
  </si>
  <si>
    <t>ТОГКСУ СО "Реабилитационный центр для детей и подростков с ограниченными возможностями "Росинка"/электрообеспечение Тамбовская обл., Тамбовский р-н, пос. Новая Ляда</t>
  </si>
  <si>
    <t>Тульская область</t>
  </si>
  <si>
    <t>ГУ «Красивский психоневрологический интернат», Тульская обл., Чернский р-он, д. Красивка, жилой корпус</t>
  </si>
  <si>
    <t>Ярославская область</t>
  </si>
  <si>
    <t>2019/2017</t>
  </si>
  <si>
    <t xml:space="preserve">30 
</t>
  </si>
  <si>
    <t>Проектирование и строительство спального корпуса с очистными сооружениями ГБУСО Ярославской обл."Кривецкий специальный дом-интернат для престарелых и инвалидов"</t>
  </si>
  <si>
    <t xml:space="preserve">город Москва </t>
  </si>
  <si>
    <t xml:space="preserve">ГБУ Психоневрологи-ческий интернат № 4;
г. Москва, улица Полосухина д.3; 
</t>
  </si>
  <si>
    <t xml:space="preserve">ГБУ Пансионат для ветеранов труда № 6; г.Москва, ул. Островитянова д.10 с.1                                        
</t>
  </si>
  <si>
    <t xml:space="preserve">ГБУ Пансионат для ветеранов труда № 1;г. Москва, Правобережная улица д.4 к.1                                           
</t>
  </si>
  <si>
    <t xml:space="preserve">ГБУ Пансионат для ветеранов труда № 9;г. Москва, ул. Вилиса Лациса д.2                                                   
</t>
  </si>
  <si>
    <t xml:space="preserve">ГБУ Пансионат для ветеранов труда № 17; г. Москва,Ставропольская ул., д.27А с.1                                    
</t>
  </si>
  <si>
    <t xml:space="preserve">ГБУ Пансионат для ветеранов труда № 19;г. Москва, 16-я Парковая ул., д.16                                        </t>
  </si>
  <si>
    <t xml:space="preserve">ГБУ Пансионат для ветеранов труда № 29; г.Москва, Нежинская ул. д.2 
</t>
  </si>
  <si>
    <t xml:space="preserve">ГБУ Пансионат для ве-теранов труда № 31;г. Москва, ул. Островитянова д.16 к.5                              
</t>
  </si>
  <si>
    <t xml:space="preserve">ГБУ Пансионат ветеранов войны и труда   "Турист "; Московская обл., Дмитровский р-н, п. Деденево, ул. Советская, д. 32а                                        
</t>
  </si>
  <si>
    <t xml:space="preserve">ГБУ Пансионат для ветеранов войны «Коньково»;
г. Москва,                       Профсоюзная улица д.140 к.6;                                           </t>
  </si>
  <si>
    <t xml:space="preserve">ГБУ  "Дом ветеранов сцены им. А. А. Яблочкиной"; г. Москва, шоссе Энтузиастов д.88                                                </t>
  </si>
  <si>
    <t xml:space="preserve">ГБУ Пансионат «Никольский парк»;г. Москва, Никольский проезд д.5                                                </t>
  </si>
  <si>
    <t xml:space="preserve">ГБУ  "Пансионат для инвалидов по зрению" ; Московская обл., Ступинский р-н, с.п. Аксиньинское,в районе д. Карпово;                                                      </t>
  </si>
  <si>
    <t>ГБУ Психоневрологи-ческий интернат № 2; Московская обл., Серпуховской район, пос. Данки</t>
  </si>
  <si>
    <t xml:space="preserve">ГБУ Психоневрологи-ческий интернат № 3;Московская обл, Дмитровский р-н,сел. поселение Куликовское, пос. Луговой 
</t>
  </si>
  <si>
    <t xml:space="preserve">ГБУ Психоневрологи-ческий интернат № 5; г. Москва, поселение Филимонковское, пос.  Филимонки
</t>
  </si>
  <si>
    <t>ГАУ СО "Адоевщинский психоневрологический интернат". Строительство спального корпуса на 50 мест. с. Адоевщина, Базарно-Карабулакский район</t>
  </si>
  <si>
    <t>ГБУ "Красавский дом-интернат для престарелых и инвалидов" Строительство спального корпуса на 50 мест. С.Красавка, ул. Коммунистическая, 42</t>
  </si>
  <si>
    <t xml:space="preserve">ГАУ СО "Алексеевский ДИ для престарелых и инвалидов" Хвалынский р-н,
п. Алексеевка, ул. Чапаева, д.2а
</t>
  </si>
  <si>
    <t>ГАУ СО "Аткарский ДИ для престарелых и инвалидов" г. Аткарск, ул. Верхне-Красавская, 1</t>
  </si>
  <si>
    <t>ГАУ СО "Балаковский ДИ для престарелых и инвалидов"г. Балаково, ул. 30 лет Победы, д. 71</t>
  </si>
  <si>
    <t>ГАУ СО "Балашовский ДИ для престарелых и инвалидов", г. Балашов, ул. Нефтяная, 54</t>
  </si>
  <si>
    <t>ГБУ СО "Белогорновский ДИ для престарелых и инвалидов"  с. Белогорное, ул. Красная, д. 112А</t>
  </si>
  <si>
    <t>ГБУ СО "Красавский ДИ для престарелых и инвалидов", Самойловский район, с. Красавка, ул. Коммунистическая, 42, п. Самойловка, пер. Луговой, 17</t>
  </si>
  <si>
    <t>ГАУ СО "Новоузенский ДИ для престарелых и инвалидов" г. Новоузенск, ул. Первомайская, 16</t>
  </si>
  <si>
    <t>ГАУ СО "Подлесновский ДИ для престарелых и инвалидов"с. Подлесное, ул. Школьная, 12</t>
  </si>
  <si>
    <t xml:space="preserve">ГАУ СО "Саратовский ДИ для престарелых и инвалидов" г. Саратов, ул. Клочкова, 79
</t>
  </si>
  <si>
    <t xml:space="preserve">ГАУ СО "Столыпинский ДИ для ветеранов" Балтайский район, 
с. Столыпино, ул. Колхозная, 26
</t>
  </si>
  <si>
    <t xml:space="preserve">ГАУ СО "Хвалынский ДИ для престарелых и инвалидов" г. Хвалынск, ул. Достоевского, 1
</t>
  </si>
  <si>
    <t>ГАУ СО "Энгельсский ДИ для престарелых и инвалидов" г. Энгельс, ул. Санаторная, 3</t>
  </si>
  <si>
    <t>ГАУ СО "Адоевщинский психоневрологический интернат" с. Адоевщина, Базарно-Карабулакский район</t>
  </si>
  <si>
    <t>ГБУ СО "Вязовский психоневрологический интернат" с. Вязовка, ул. Советская, 30</t>
  </si>
  <si>
    <t>ГАУ СО "Колоярский психоневрологический интернат" Вольский район, с. Колояр, ул. Садовая, д.1</t>
  </si>
  <si>
    <t>ГАУ СО "Лысогорский психоневрологический интернат", р.п. Лысые Горы, ул. Верхняя, 1</t>
  </si>
  <si>
    <t xml:space="preserve">ГБУ СО "Михайловский психоневрологический интернат" Саратовская обл.
п. Михайловский, ул. Химиков, 16
</t>
  </si>
  <si>
    <t xml:space="preserve">ГБУ СО "Озерный психоневрологический интернат" Аткарский район,
с. Озерное, ул. Ленина, 5
</t>
  </si>
  <si>
    <t xml:space="preserve">ГАУ СО "Сосновский психоневрологический интернат" Красноармейский район, 
с. Сосновка,
ул. Красноармейская, 30
</t>
  </si>
  <si>
    <t>ГАУ СО "Хватовский психоневрологический интернат"с. Хватовка, ул. Кирова, 40</t>
  </si>
  <si>
    <t>ГАУ СО "Черкасский психоневрологический интернат" р.п. Черкасское, ул. Московская, д. 18</t>
  </si>
  <si>
    <t>ГАУ СО "Шиханский психоневрологический интернат" г. Шиханы, ул. Школьная, 6</t>
  </si>
  <si>
    <t xml:space="preserve">ГБУ СО "Базарно-Карабулакский ДДИ для УОД" р.п. Базарный Карабулак,ул. К. Маркса, д. 1
</t>
  </si>
  <si>
    <t xml:space="preserve">ГБУ СО "Дергачевский ДДИ для УОД" р.п. Дергачи,
ул. Л. Толстого, д.67
</t>
  </si>
  <si>
    <t xml:space="preserve">ГБУ СО "Орловский ДДИ для УОД" Марксовский район,с. Орловское
</t>
  </si>
  <si>
    <t>ГАУ СО "ЦСЗН Дергачевского района" р.п. Дергачи, ул. Советская, 52</t>
  </si>
  <si>
    <t>ГАУ СО "КЦСОН Балаковского района" г. Балаково, ул. Пролетарская, д.62</t>
  </si>
  <si>
    <t>ГАУ СО "КЦСОН Балашовского района" г. Балашов, ул. Степана Разина, д. 3</t>
  </si>
  <si>
    <t>ГАУ СО "КЦСОН г. Саратова", филиал по Ленинскому району, ул. Чемодурова, д. 7А</t>
  </si>
  <si>
    <t>ГАУ СО "КЦСОН Энгельсского района", г. Энгельс, ул. Брянская, д.8</t>
  </si>
  <si>
    <t xml:space="preserve">ГБУ СО "СРЦ для несовершеннолетних "Волжанка" г. Вольск,ул. Школьная, 13
</t>
  </si>
  <si>
    <t xml:space="preserve">ГБУ СО"Новоузенский ЦСП СиД "Семья" с СП для детей  г. Новоузенск, ул. Хайкина, 25
</t>
  </si>
  <si>
    <t xml:space="preserve">ГБУ СО"Балаковский ЦСП СиД  "Семья" г. Балаково, 
ул. Набережная Леонова, 26б
</t>
  </si>
  <si>
    <t xml:space="preserve">ГБУ СО "ЦСП СиД г. Саратова" г. Саратов, ул. Зенитная, 14
</t>
  </si>
  <si>
    <t xml:space="preserve">ГБУ СО "Красноармейский ЦСП СиД  "Семья"г. Красноармейск
ул. Б.Хмельницкого, 2 «д»
</t>
  </si>
  <si>
    <r>
      <t>АСУСОН Тюменской области</t>
    </r>
    <r>
      <rPr>
        <b/>
        <sz val="7"/>
        <color indexed="8"/>
        <rFont val="Times New Roman"/>
        <family val="1"/>
        <charset val="204"/>
      </rPr>
      <t xml:space="preserve"> "Лесновский психоневрологический интренат". </t>
    </r>
    <r>
      <rPr>
        <i/>
        <sz val="7"/>
        <color indexed="8"/>
        <rFont val="Times New Roman"/>
        <family val="1"/>
        <charset val="204"/>
      </rPr>
      <t>Адрес: Юргинский р-н, с. Лесное, ул. Ленина, 41.</t>
    </r>
  </si>
  <si>
    <r>
      <t xml:space="preserve">АСУСОН Тюменской области </t>
    </r>
    <r>
      <rPr>
        <b/>
        <sz val="7"/>
        <color indexed="8"/>
        <rFont val="Times New Roman"/>
        <family val="1"/>
        <charset val="204"/>
      </rPr>
      <t xml:space="preserve">«Винзилинский психоневрологический интернат», </t>
    </r>
    <r>
      <rPr>
        <i/>
        <sz val="7"/>
        <color indexed="8"/>
        <rFont val="Times New Roman"/>
        <family val="1"/>
        <charset val="204"/>
      </rPr>
      <t xml:space="preserve">Адрес: Тюменский р-н, 27 км Ялуторовского тракта, строение 9. </t>
    </r>
  </si>
  <si>
    <t xml:space="preserve">  Комплекс: спальный корп. на 120 мест, спальный корпус на 80 мест , этажность 2, площадь: общая – 2685,8 кв. м, строение 9</t>
  </si>
  <si>
    <r>
      <t xml:space="preserve">АСУСОН Тюменской области </t>
    </r>
    <r>
      <rPr>
        <b/>
        <sz val="7"/>
        <color indexed="8"/>
        <rFont val="Times New Roman"/>
        <family val="1"/>
        <charset val="204"/>
      </rPr>
      <t xml:space="preserve">«Щучинский психоневрологический интернат».  </t>
    </r>
    <r>
      <rPr>
        <i/>
        <sz val="7"/>
        <color indexed="8"/>
        <rFont val="Times New Roman"/>
        <family val="1"/>
        <charset val="204"/>
      </rPr>
      <t xml:space="preserve">Адрес: Тюменская область, Заводоуковский район, д. Щучье, ул. Приозерная, 1. </t>
    </r>
  </si>
  <si>
    <r>
      <t xml:space="preserve">АСУСОН Тюменской области </t>
    </r>
    <r>
      <rPr>
        <b/>
        <sz val="7"/>
        <color indexed="8"/>
        <rFont val="Times New Roman"/>
        <family val="1"/>
        <charset val="204"/>
      </rPr>
      <t xml:space="preserve">«Вагайский дом-интернат для престарелых и инвалидов». </t>
    </r>
    <r>
      <rPr>
        <i/>
        <sz val="7"/>
        <color indexed="8"/>
        <rFont val="Times New Roman"/>
        <family val="1"/>
        <charset val="204"/>
      </rPr>
      <t>Адрес: Тюменская обл., Омутинский р-н, с. Вагай, ул. Совхозная, 40.</t>
    </r>
  </si>
  <si>
    <r>
      <t xml:space="preserve">АСУСОН Тюменской области </t>
    </r>
    <r>
      <rPr>
        <b/>
        <sz val="7"/>
        <color indexed="8"/>
        <rFont val="Times New Roman"/>
        <family val="1"/>
        <charset val="204"/>
      </rPr>
      <t xml:space="preserve"> "Пансионат для ветеранов войны и труда", А</t>
    </r>
    <r>
      <rPr>
        <i/>
        <sz val="7"/>
        <color indexed="8"/>
        <rFont val="Times New Roman"/>
        <family val="1"/>
        <charset val="204"/>
      </rPr>
      <t>дрес: Тюменская обл., г.Тюмень, ул. Минская,  д.86.</t>
    </r>
  </si>
  <si>
    <r>
      <t xml:space="preserve">АСУСОН Тюменской области </t>
    </r>
    <r>
      <rPr>
        <b/>
        <sz val="7"/>
        <color indexed="8"/>
        <rFont val="Times New Roman"/>
        <family val="1"/>
        <charset val="204"/>
      </rPr>
      <t xml:space="preserve">«Детский психоневрологический дом-интернат», </t>
    </r>
    <r>
      <rPr>
        <i/>
        <sz val="7"/>
        <color indexed="8"/>
        <rFont val="Times New Roman"/>
        <family val="1"/>
        <charset val="204"/>
      </rPr>
      <t>Адрес: Тюменская обл., Тюменский р-н, 296 км. Федеральной автомобильной дороги «Екатеринбург-Тюмень».</t>
    </r>
  </si>
  <si>
    <r>
      <t>АСУСОН Тюменской области</t>
    </r>
    <r>
      <rPr>
        <b/>
        <sz val="7"/>
        <color indexed="8"/>
        <rFont val="Times New Roman"/>
        <family val="1"/>
        <charset val="204"/>
      </rPr>
      <t xml:space="preserve"> «Зареченский психоневрологический интернат». </t>
    </r>
    <r>
      <rPr>
        <i/>
        <sz val="7"/>
        <color indexed="8"/>
        <rFont val="Times New Roman"/>
        <family val="1"/>
        <charset val="204"/>
      </rPr>
      <t xml:space="preserve">Адрес:  Тюменская обл., Вагайский р-н, п. Заречный, ул. Школьная, д. 2. </t>
    </r>
  </si>
  <si>
    <r>
      <t>АСУСОН</t>
    </r>
    <r>
      <rPr>
        <sz val="7"/>
        <color indexed="8"/>
        <rFont val="Times New Roman"/>
        <family val="1"/>
        <charset val="204"/>
      </rPr>
      <t xml:space="preserve"> Тюменской области</t>
    </r>
    <r>
      <rPr>
        <b/>
        <sz val="7"/>
        <color indexed="8"/>
        <rFont val="Times New Roman"/>
        <family val="1"/>
        <charset val="204"/>
      </rPr>
      <t xml:space="preserve"> "Ишимский геронтологический центр". </t>
    </r>
    <r>
      <rPr>
        <i/>
        <sz val="7"/>
        <color indexed="8"/>
        <rFont val="Times New Roman"/>
        <family val="1"/>
        <charset val="204"/>
      </rPr>
      <t>Адрес: Тюменская обл., г. Ишим, ул. Заречная, 16.</t>
    </r>
  </si>
  <si>
    <t xml:space="preserve">   Спальный корп. № 2, 2 - этажное, общая площадь 849,7 кв.м.              </t>
  </si>
  <si>
    <t xml:space="preserve">АСУСОН Тюменской области " Михайловский специальный дом-интернат для престарелых и инвалидов". Адрес: Тюменская обл., Тобольский р-н, д. Михайловка, № 17. </t>
  </si>
  <si>
    <r>
      <t>АСУСОН Тюменской области</t>
    </r>
    <r>
      <rPr>
        <b/>
        <sz val="7"/>
        <color indexed="8"/>
        <rFont val="Times New Roman"/>
        <family val="1"/>
        <charset val="204"/>
      </rPr>
      <t xml:space="preserve"> "Таловский психоневрологический интернат". </t>
    </r>
    <r>
      <rPr>
        <i/>
        <sz val="7"/>
        <color indexed="8"/>
        <rFont val="Times New Roman"/>
        <family val="1"/>
        <charset val="204"/>
      </rPr>
      <t>Адрес: Тюменская обл., Ишимский р-н, д. Таловка, ул. Интернатская, 15.</t>
    </r>
  </si>
  <si>
    <r>
      <rPr>
        <sz val="7"/>
        <color indexed="8"/>
        <rFont val="Times New Roman"/>
        <family val="1"/>
        <charset val="204"/>
      </rPr>
      <t>АСУСОН Тюменской области</t>
    </r>
    <r>
      <rPr>
        <b/>
        <sz val="7"/>
        <color indexed="8"/>
        <rFont val="Times New Roman"/>
        <family val="1"/>
        <charset val="204"/>
      </rPr>
      <t xml:space="preserve">  "Ярковский дом-интернат для престарелых и инвалидов".</t>
    </r>
    <r>
      <rPr>
        <i/>
        <sz val="7"/>
        <color indexed="8"/>
        <rFont val="Times New Roman"/>
        <family val="1"/>
        <charset val="204"/>
      </rPr>
      <t xml:space="preserve"> Адрес: Ярковский р-н, п. Светлоозерский, ул. Центральная, 13.</t>
    </r>
  </si>
  <si>
    <r>
      <t xml:space="preserve">АСУСОН Тюменской области "Истошинский дом-интернат для престарелых и инвалидов". </t>
    </r>
    <r>
      <rPr>
        <i/>
        <sz val="7"/>
        <color indexed="8"/>
        <rFont val="Times New Roman"/>
        <family val="1"/>
        <charset val="204"/>
      </rPr>
      <t>Адрес: Тюменская обл., Бердюжский р-н, д. Шабурова, ул. Мира, 35.</t>
    </r>
  </si>
  <si>
    <t>АСУСОН Тюменской области "Ялуторовский психоневрологический интернат". Адрес: Тюменская обл., г. Ялуторовск, ул. Бахтиярова, 64.</t>
  </si>
  <si>
    <t>Сибирский федеральный округ</t>
  </si>
  <si>
    <t>Республика Алтай</t>
  </si>
  <si>
    <t>2018 г</t>
  </si>
  <si>
    <t>Республика Бурятия</t>
  </si>
  <si>
    <t>АУСО РБ "Мухоршибирский психоневрологический интернат", Республика Бурятия, Мухоршибирский район, с. Новый Заган, ул. Новая, 5</t>
  </si>
  <si>
    <t>ГБУСО "Окинский социально-реабилитационный центр для несовершеннолетних", Республика Бурятия, Окинский район, с. Саяны, ул Ухэригская, 1</t>
  </si>
  <si>
    <t>АУ РБ "Республиканский клинический госпиталь для ветеранов войн", Республика Бурятия, г.Улан-Удэ, ул. Пирогова, 30а</t>
  </si>
  <si>
    <t>2018-2020гг.</t>
  </si>
  <si>
    <t>АУСО РБ "Республиканский центр адаптации для лиц без определенного места жительства и занятий "Шанс", Республика Бурятия, г. Улан-Удэ, ул. Советская, 1а</t>
  </si>
  <si>
    <t>2019-2020гг.</t>
  </si>
  <si>
    <t>Стоительство пансионата для престарелых и инвалидов на 200 мест в п. Забайкальский г. Улан-Удэ</t>
  </si>
  <si>
    <t>2019-2020г</t>
  </si>
  <si>
    <t>Республика Тыва</t>
  </si>
  <si>
    <t xml:space="preserve">ГБУ РТ "Хайыраканский дом-интернат для престарелых и инвалидов с психоневрологическим отделением" 668236, Россия, Республика Тыва, Улуг-Хемский кожуун, с.Хайыракан, ул. Адыг-Тюлюш, 19. тел. 8-(394-36)2-12-89
Проведение работ по капитальному ремонту в женском корпусе психоневрологического отделения </t>
  </si>
  <si>
    <t>ГБУ РТ "Буренский психоневрологический дом-инетрнат" 668412, Республика Тыва, Каа-Хемский кожуун, с. Авыйган, ул. Юбилейная, д.1 тел. 8-(394-32)5-02-88
Ремонт наружных сетей отопления и холодного водоснабжения.</t>
  </si>
  <si>
    <t>ГБУ РТ "Буренский психоневрологический дом-инетрнат" 668412, Республика Тыва, Каа-Хемский кожуун, с. Авыйган, ул. Юбилейная, д.1 тел. 8-(394-32)5-02-88
Проведение капитального ремонта в мужском усиленном корпусе</t>
  </si>
  <si>
    <t>ГБУ РТ "Буренский психоневрологический дом-инетрнат" 668412, Республика Тыва, Каа-Хемский кожуун, с. Авыйган, ул. Юбилейная, д.1 тел. 8-(394-32)5-02-88
Проведение капитального ремонта в туберкулезном корпусе</t>
  </si>
  <si>
    <t>ГБУ РТ "Хайыраканский дом-интернат для престарелых и инвалидов с психоневрологическим отделением" 668236, Россия, Республика Тыва, Улуг-Хемский кожуун, с.Хайыракан, ул. Адыг-Тюлюш, 19. тел. 8-(394-36)2-12-89
Ремонт внутренних систем отопления основного корпуса</t>
  </si>
  <si>
    <t>ГБУ РТ "Буренский психоневрологический дом-инетрнат" 668412, Республика Тыва, Каа-Хемский кожуун, с. Авыйган, ул. Юбилейная, д.1 тел. 8-(394-32)5-02-88
Проведение капитального ремонта в женском корпусе</t>
  </si>
  <si>
    <t>ГБУ РТ "Буренский психоневрологический дом-инетрнат" 668412, Республика Тыва, Каа-Хемский кожуун, с. Авыйган, ул. Юбилейная, д.1 тел. 8-(394-32)5-02-88
Проведение капитального ремонта в усиленном женском корпусе</t>
  </si>
  <si>
    <t>Республика Хакасия</t>
  </si>
  <si>
    <t>ГАУ РХ "Объединение "Абаканский пансионат ветеранов", 655017 Республика Хакасия, г. Абакан, ул. Белоярская, д.68/ Капитальный ремонт жилой секции № 9 жилого корпуса № 2</t>
  </si>
  <si>
    <t>ГБУ РХ "Республиканский дом-интернат для умственно отсталых детей "Теремок" 655009, Республика Хакасия, г. Абакан, ул. Белоярская, д.110/ Капитальный ремонт жилого корпуса № 3</t>
  </si>
  <si>
    <t>ГБУ РХ "Бельтырский психоневрологический интернат" 655700, Республика Хакасия, Аскизский район, с. Бельтирское, ул. Школьная, д.10/Капитальный ремонт жилого корпуса № 3</t>
  </si>
  <si>
    <t>ГБУ РХ "Абазинский психоневрологический интернат", Республика Хакасия, г. Абаза, ул. Солнечная, д. 15/ жилой корпус</t>
  </si>
  <si>
    <t>2017-2020</t>
  </si>
  <si>
    <t>ГБУ РХ "Туимский психоневрологический интернат", 655425, Республика Хакасия, Ширинский район, с. Туим, ул. Тихонова, д. 19/Строительство объекта "Жилой корпус на 200 мест в с. Верхний Туим, 655225, Республика Хакасия, Ширинский район, с. Верхний Туим, ул. Центральная, д. 3А*</t>
  </si>
  <si>
    <t>Алтайский край</t>
  </si>
  <si>
    <t>Забайкальский край</t>
  </si>
  <si>
    <t>2018/2018, 2020/2020</t>
  </si>
  <si>
    <t>Пансионат на 100 мест, Читинский район, жилой корпус</t>
  </si>
  <si>
    <t>ГСУСО "Петровск-Забайкальский детский дом-интернат для умственно-отсталых детей" Забайкальский край, г. Петровск-Забайкальский, ул. Таежная 1, жилой корпус</t>
  </si>
  <si>
    <t>2016/2016, 2018/2018, 2020/2020</t>
  </si>
  <si>
    <t>ГСУСО пансионат "Ингода" Забайкальского края, Забайкальский край, Шилкинский район, пгт. Первомайский, а/я 15 "Ингода", жилой корпус</t>
  </si>
  <si>
    <t>2016/2016, 2020/2020</t>
  </si>
  <si>
    <t>ГАУСО "Хапчерангинсий психоневрологический дом-интернат" Забайкальского края, Забайкальский край, Кыринский район, с. Хапчеранга, ул. Смирнова, 1, пищеблок</t>
  </si>
  <si>
    <t>2016/2016, 2019/2019</t>
  </si>
  <si>
    <t>ГАУСО "Хапчерангинский психоневрологический дом-интернат" Забайкальского края, Кыринский район, с. Хапчеранга, ул. Смирнова, д. 1, жилые корпуса</t>
  </si>
  <si>
    <t>ГАУСО "Атамановский дом-интернат для престарелых и инвалидов" Забайкальского края, Забайкальский край, Читинский район, пгт. Атамановка, ул. Целинная, 26, жилой корпус отделения "Центральное"</t>
  </si>
  <si>
    <t>ГУСО "Шерловогорский центр помощи детям, оставшимся без попечения родителей "Аквамарин" Забайкальского края, Забайкальский край, п. Шерловая Гора, ул. Большое садовое кольцо, 7,  жилой корпус</t>
  </si>
  <si>
    <t>2017/2016, 2018/2018</t>
  </si>
  <si>
    <t>2016/2016, 2019/2019, 2020/2020</t>
  </si>
  <si>
    <t>ГУСО "Балейский центр помощи детям, оставшимся без попечения родителей, "Маяк" Забайкальского края, Забайкальский край, г. Балей, ул. Дарасунская, 7, жилой копрпус</t>
  </si>
  <si>
    <t>ГУСО "Петровск-Забайкальский центр помощи детям, оставшимся без попечения родителей, "Единство" Забайкальского края, Забайкальский край, г. Петровск-Забайкальский, ул. Мысовая, 1, жилой корпус</t>
  </si>
  <si>
    <t>2016/2016, 2018/2018</t>
  </si>
  <si>
    <t>ГУСО "Сретенский социально-реабилитационный центр для несовершеннолетних "Березка" Забайкальского края, Сретенский район, г. Сретенск, ул. 2-ая Железнодорожная, 1,  жилой корпус</t>
  </si>
  <si>
    <t>ГУСО "Краснокаменский социально-реабилитационный центр для несовершеннолетних "Доброта" Забайкальского края, Забайкальский край, г. Краснокаменск, 111</t>
  </si>
  <si>
    <t>2017/2016, 2020/2020</t>
  </si>
  <si>
    <t>ГСБУСО "Шилкинский психоневрологический дом-интернат" Забайкальского края, жилой корпус</t>
  </si>
  <si>
    <t>ГУСО "Бадинский социально-реабилитационный центр для несовершеннолетних "Искра" Забайкальского края, Хилокский район, с. Бада, ул. Геологическая,31, жилой корпус</t>
  </si>
  <si>
    <t>ГУСО "Билитуйский социально-реабилитационный центр для несовершеннолетних "Подросток" Забайкальского края, Забайкальский район, с. Билитуй, пер. Степной, 2, жилой корпус</t>
  </si>
  <si>
    <t>ГУСО "Дульдургинский комплексный центр социального обслуживания населения "Наран" Забайкальского края, Дульдургинский район, с. Дульдурга, ул. 40 лет Октября, 6, жилой корпус</t>
  </si>
  <si>
    <t>ГУСО "Калганский социально-реабилитационный центр для несовершеннолетних "Улыбка" Забайкальского края.</t>
  </si>
  <si>
    <t>ГУСО "Могочинский центр помощи детям, оставшимся без попечения родителей "Журавленок" Забайкальского края, Могочинский р-н, п. Давенда, ул. Комсомольская, 7, жилой корпус</t>
  </si>
  <si>
    <t>ГУСО "Нерчинский социально-реабилитационный центр для несовершеннолетних"Гарант" Забайкальского края, Нерчинский район, г. Нерчинск, ул. Сибирская, 16 «а», жилой корпус</t>
  </si>
  <si>
    <t>ГУСО "Приаргунский комплексный центр социального обслуживания населения "Солнышко" Забайкальского края, Кыринский район, с. Кыра, ул. Ленина, 21, жилой корпус</t>
  </si>
  <si>
    <t>ГУСО "Черновский комплексный центр социального обслуживания населения "Берегиня" Забайкальского края, г. Чита-30, КСК, ул. Труда, 7-а, жилой корпус</t>
  </si>
  <si>
    <t>ГУСО "Шилкинский социально-реабилитационный центр для несовершеннолетних "Сибиряк" Забайкальского края, г. Шилка, ул. Ленина, 94, жилой корпус</t>
  </si>
  <si>
    <t>ГАУСО "Первомайский психоневрологический дом-интернат" Забайкальского края, Шилкинский район, пгт.Первомайский, мкр., д. 20, жилой корпус</t>
  </si>
  <si>
    <t>ГАУСО "Шерловогорский реабилитационный центр "Топаз" Забайкальского края, пгт.Шерловая Гора, ул. Шахтёрская, д. 4-а, жилой корпус</t>
  </si>
  <si>
    <t>ГАУСО "Читинский психоневрологический дом-интернат" Забайкальского края, г. Чита, ул. Вертолётная, 6, жилой корпус</t>
  </si>
  <si>
    <t>ГУСО "Карымский центр помощи детям, оставшимся без попечения родителей, "Прометей" Забайкальского края, Забайкальский край, п. Карымское, ул. Верхняя, 9, жилой корпус</t>
  </si>
  <si>
    <t>ГБСУСО "Социально-реабилитационный центр для несовершеннолетних "Надежда" Забайкальского края, г. Чита, п. КСК, 4 мкр., д. 36 «а», жилой корпус</t>
  </si>
  <si>
    <t>Красноярский край</t>
  </si>
  <si>
    <t>˗</t>
  </si>
  <si>
    <t>Иркутская область</t>
  </si>
  <si>
    <t>ОГАУСО"Марковский геронтологический центр" (664528, Иркутская область, р/п Марково,            ул. Лесная, 2)</t>
  </si>
  <si>
    <t>ОГБУСО"Саянский детский дом-интернат для умственно отсталых детей" (666304, Иркутская область, г. Саянск, м-н Благовещенский, 6)</t>
  </si>
  <si>
    <t xml:space="preserve">ОГБУСО "Социально-реабилитационный центр для несовершеннолетних Иркутского района" (664531, Иркутская область, Иркутский район, с. Урик, 
ул. Ленина, 2)                                                           </t>
  </si>
  <si>
    <t>ОГКУСО "Социально-реабилитационный центр  для несовершеннолетних Усольского района" 665483, Иркутская область, 
п. Железнодорожный, 
пр. Мира и Дружбы, д. 2.</t>
  </si>
  <si>
    <t xml:space="preserve">ОГКУСО"Социально-реабилитационный центр для несовершеннолетних п. Лесогорска" ( 665500, Иркутская область, Чунский район, п. Лесогорск, 
ул. Шастина, 8)                                                            </t>
  </si>
  <si>
    <t>2018-2020</t>
  </si>
  <si>
    <t xml:space="preserve">ОГБУСО " КЦСОН Мамско-Чуйского района" (666811, Иркутская область, Мамско-Чуйский район, п. Луговский, ул. Спортивная, д. 13)                                                                 </t>
  </si>
  <si>
    <t xml:space="preserve">ОГБУСО "Центр помощи детям,оставшимся без попечения родителей,"Гармония" г.Черемхово" (665413, Иркутская область, г. Черемхово, ул. Ленина, 18)  </t>
  </si>
  <si>
    <t xml:space="preserve">ОГКУСО "Центр помощи детям,оставшимся без попечения родителей г. Ангарск" (665812, Иркутская область, г. Ангарск, 15 микрорайон, дом 14 )                                          </t>
  </si>
  <si>
    <t xml:space="preserve">ОГКУСО "Центр помощи детям,оставшимся без попечения родителей Правобережного округа г.Иркутска"   (664001,              г. Иркутск, ул. Баррикад, 34 )                                        </t>
  </si>
  <si>
    <t xml:space="preserve">ОГКУСО "Центр помощи детям,оставшимся без попечения родителей Усть-Кутского района" (666764, Иркутская область, г. Усть-Кут, ул. Молодежная, 3)                                       </t>
  </si>
  <si>
    <t>2019-2020</t>
  </si>
  <si>
    <t xml:space="preserve">ОГКУСО "Центр помощи детям,оставшимся без попечения родителей г.Усолье-Сибирское" (665459, Иркутская область, г. Усолье-Сибирское, Комсомольский пр-т, 58)                                            </t>
  </si>
  <si>
    <t>Кемеровская область</t>
  </si>
  <si>
    <t>ГАУ НСО ССО "Новосибирский дом ветеранов"</t>
  </si>
  <si>
    <t>ГАУССО НСО "Успенский психоневрологический интернат"</t>
  </si>
  <si>
    <t>ГАУСО НСО "Областной комплексный центр социальной адаптации граждан"</t>
  </si>
  <si>
    <t>ГАУСО НСО "Обский психоневрологический интернат"</t>
  </si>
  <si>
    <t>ГАУСО НСО "Каменский психоневрологический интернат"</t>
  </si>
  <si>
    <t>ГАУСО НСО "Болотнинский психоневрологический интернат"</t>
  </si>
  <si>
    <t>ГАУСО НСО "Завьяловский психоневрологический интернат"</t>
  </si>
  <si>
    <t>ГАУСО НСО "Тогучинский психоневрологический интернат"</t>
  </si>
  <si>
    <t>ГАУ НСО "Комплексный центр социальной адаптации инвалидов"</t>
  </si>
  <si>
    <t>ГАУ НСО "Чулымский специальный дом-интернат для престарелых и инвалидов"</t>
  </si>
  <si>
    <t>ГАУ НСО "Дом ветеранов Новосибирской области"</t>
  </si>
  <si>
    <t>ГАУССО НСО "Бердский пансионат ветеранов труда им. М.И. Калинина"</t>
  </si>
  <si>
    <t>ГАУССО НСО "Реабилитационный центр для детей и подростков с ограниченными возможностями"</t>
  </si>
  <si>
    <t>ГБУ НСО  "Центр "Виктория"</t>
  </si>
  <si>
    <t>2016/2017</t>
  </si>
  <si>
    <t>ГАУ "ОЦСПСи Д "Морской залив"</t>
  </si>
  <si>
    <t>ГАСУСО НСО "Ояшинский детский дом-интернат для умственно отсталых детей"</t>
  </si>
  <si>
    <t>ГБУ НСО "Радуга"</t>
  </si>
  <si>
    <t>ГБУ НСО "Центр "Рассвет"</t>
  </si>
  <si>
    <t>ГАУ НСО "ЦСПСД "Семья"</t>
  </si>
  <si>
    <t>ГБУ НСО СРЦН г.Татарск</t>
  </si>
  <si>
    <t>ГБУСО НСО СРЦН "Снегири"</t>
  </si>
  <si>
    <t>Омская область</t>
  </si>
  <si>
    <t>административный корпус с приемно-карантинным отделением</t>
  </si>
  <si>
    <t xml:space="preserve">БСУСО "Пушкинский психоневрологический интернат", 644540, Омская область, Омский район, 
пос. Хвойный, 
ул. Хвойная, д. 1а/ жилые корпуса № 1 и № 2 в пос. Хвойный
</t>
  </si>
  <si>
    <t>склад пищевых продуктов в пос. Андреевский</t>
  </si>
  <si>
    <t>кровля корпуса № 6  в пос. Андреевский</t>
  </si>
  <si>
    <t xml:space="preserve">АСУСО "Тарский психоневрологический интернат", 646530, Омская область,
г. Тара, 
ул. Транспортная, д. 22/главный корпус (блоки "В" и "Г", столовая) 
</t>
  </si>
  <si>
    <t xml:space="preserve">БСУСО "Кировский детский дом-интернат для умственно отсталых детей", 644903, г. Омск, мкр. Входной, ул. Челябинская, д. баня и приточно-вытяжная вентиляция в отделении милосердия главного корпуса </t>
  </si>
  <si>
    <t xml:space="preserve">БСУСО "Большекулачинский специальный дом-интернат для престарелых и инвалидов", 644517, Омская область, Омский район, пос. Дачный, ул. Дачная,             д. 30/спальноый корпус  и склад для овощей       
</t>
  </si>
  <si>
    <t xml:space="preserve"> банно-прачечный комплекс </t>
  </si>
  <si>
    <t xml:space="preserve">АСУСО "Куйбышевский дом-интернат для престарелых и инвалидов", 644009, г. Омск, 
ул. 10 лет Октября, д. 194/ жилые помещения главного корпуса
</t>
  </si>
  <si>
    <t>Томская область</t>
  </si>
  <si>
    <t>2020г./ПСД есть</t>
  </si>
  <si>
    <t>БУ Республики Алтай «Дом-интернат для престарелых и инвалидов № 3»</t>
  </si>
  <si>
    <t>АУСО РБ "Комплексный центр социального обслуживания населения "Баянгол", Респ. Бурятия, Закаменский р-н, с. Баянгол, ул. Набережная, 24а</t>
  </si>
  <si>
    <t>АУСО РБ "Бабушкинский психоневрологический интернат", Респ. Бурятия, Кабанский р-н, г. Бабушкин, ул. III интернационала, 81</t>
  </si>
  <si>
    <t>ГБУСО "Хоринский социально-реабилитационный центр для несовершеннолетних", Республика Бурятия, Хоринский р-н, с. Санномыск, ул. Октябрьская, 7</t>
  </si>
  <si>
    <t>Проведение кап. ремонта в орг- соц. обслуж., оказывающих соц. услуги детям-сиротам и детям, оставшимся без попечения родителей</t>
  </si>
  <si>
    <t xml:space="preserve">ГБУ Республики Тыва (далее - ГБУ РТ) "Дерзиг-аксынский психоневрологический дом-интернат с детским отделением". 668414 Респ. Тыва, Каа-Хемский кожуун, с.Дерзиг-Аксы, ул.Рабочая, д.1. факс: 8-(394-32)99-167. 
Подготовка проектно-сметной документации и строительство объекта строительства "Жилой корпус Дерзиг-Аксынского психоневрологического дома-интерната с детским отделением" </t>
  </si>
  <si>
    <t>ГБУ РТ "Хайыраканский дом-интернат для престарелых и инвалидов с психоневрологическим отделением" Респ. Тыва, Улуг Хемский кожуун, с.Хайыракан, ул. Адыг-Тюлюш, 19. тел. 8-(394-36)2-12-89
Проведение работ по кап. ремонту мужского корп. психоневрологического отделения</t>
  </si>
  <si>
    <t>ГАУСО "Сохондинский специальный дом-интернат для престарелых и инвалидов" Забайкальский край, Читинский р-н, ст. Сохондо, п. Ягодный, ул. Набережная, 2, 2 жилых корпуса</t>
  </si>
  <si>
    <t xml:space="preserve">ГАУСО "Сохондинский специальный дом-интернат для престарелых и инвалидов" Забайкальского края, Читинский р-н, п. Ягодный, ул. Набережная, д. 1, 6 жилых корпусов </t>
  </si>
  <si>
    <t>ГАУСО Реабилитационный центр "Шиванда" , Забайкальский край, Шилкинский р-н, санаторий «Шиванда», жилой корпус</t>
  </si>
  <si>
    <t>ГАУСО Реабилитационный центр "Шиванда" , Забайкальский край, Балейский р-н, с. Ургучан, пищеблок в отделении "Санаторий  Ургучан"</t>
  </si>
  <si>
    <t>ГСУСО "Хадабулакский психоневрологический дом-интернат" , Оловяннинский р-н, п.ст. Хада-Булак, ул. Центральная, д. 2, жилые корпуса</t>
  </si>
  <si>
    <t>ГАУСО "Хадабулакский психоневрологический дом-интернат" , Забайкальский край,Оловяннинский р-н, п.ст. Хада-Булак, ул. Центральная, д.2, жилой корпус отделения в г. Борзя</t>
  </si>
  <si>
    <t>ГСУСО пансионат "Ингода" , Забайкальский край, Шилкинский р-н, пгт. Первомайский, а/я 15 "Ингода", жилые корпуса</t>
  </si>
  <si>
    <t>ГУСО "Ингодинский комплексный центр социального обслуживания населения "Милосердие", Забайкальский край, г. Чита, ул. Лазо, 28, отделение "Специализированный дом ветеранов войны и труда"</t>
  </si>
  <si>
    <t>ГУСО "Читинский центр помощи детям, оставшимся без попечения родителей, имени В.Н. Подгорбунского" , Забайкальский край, г. Чита, ул. Нагорная, 84, жил. корп.</t>
  </si>
  <si>
    <t>ГУСО "Читинский центр помощи детям, оставшимся без попечения родителей, имени В.Н. Подгорбунского" Забайкальского края, г. Чита, ул. Нагорная, 84, жил. корп.</t>
  </si>
  <si>
    <t xml:space="preserve">ГУСО "Черновский центр помощи детям, оставшимся без попечения родителей, "Восточный", Забайкальский край, г. Чита, ул. Губина, 24, жилой корпус в отд. п. Колочное </t>
  </si>
  <si>
    <t>ГУСО "Сретенский социально-реабилитационный центр для несовершеннолетних "Березка", Забайкальский край, г. Сретенск, ул. 2-ая Железнодорожная, 1, жилой корпус в отделении "Кокуйское"</t>
  </si>
  <si>
    <t>ГУСО "Улетовский социально-реабилитационный центр для несовершеннолетних "Кедр", Забайкальский край, с. Улеты, ул. Школьная, 2а, жилой корпус</t>
  </si>
  <si>
    <t>ГАУСО "Социальный приют" , Забайкальский край, г. Чита, п. КСК, ул. Труда, 15, жилой корпус</t>
  </si>
  <si>
    <t>ГУСО "Шилкинский центр помощи детям, оставшимся без попечения родителей, "Жаворонок", Забайкальский край, г. Шилка, ул. Вокзальная, 4, жилой корпус</t>
  </si>
  <si>
    <t>ГУСО "Первомайский центр помощи детям, оставшимся без попечения родителей, "Родник", Забайкальский край, Шилкинский р-н, п. Первомайский, ул.Чкалова, 4, жилой корпус</t>
  </si>
  <si>
    <t>ГУСО "Маккавеевский центр помощи детям, оставшимся без попечения родителей, "Импульс" , Забайкальский край, с. Маккавеево, ул. Молодежная, 66/1, жилой корпус</t>
  </si>
  <si>
    <r>
      <t>52.</t>
    </r>
    <r>
      <rPr>
        <sz val="7"/>
        <color indexed="8"/>
        <rFont val="Times New Roman"/>
        <family val="1"/>
        <charset val="204"/>
      </rPr>
      <t> </t>
    </r>
    <r>
      <rPr>
        <sz val="7"/>
        <rFont val="Times New Roman"/>
        <family val="1"/>
        <charset val="204"/>
      </rPr>
      <t>"Вершино-Шахтаминский центр помощи детям, оставшимся без попечения родителей, "Маленькая страна" , Забайкальский край, Шелопугинский р-н, с. Вершино-Шахтаминский, ул. Школьная, 2, жилой корпус</t>
    </r>
  </si>
  <si>
    <t>ГСУСО пансионат "Яснинский" Забайкальского края", Оловяннинский р-н, п. Ясная, жилые корпуса</t>
  </si>
  <si>
    <t>ГУСО "Борзинский центр помощи детям, оставшимся без попечения родителей, "Светлячок", Забайкальский край г.Борзя, п. Переездный, 19, жилой корпус</t>
  </si>
  <si>
    <t xml:space="preserve">ГАУСО "Реабилитационный центр для детей и подростков с ограниченными возможностями "Спасатель", Читинский р-н, пгт.Новокручининский, ул. Дружбы, д. 4, жилой корпус </t>
  </si>
  <si>
    <t>ГУСО "Чернышевский социально-реабилитационный центр для несовершеннолетних "Дружба" , Чернышевский р-н,  пгт.Чернышевск, ул. Интернатная, 17, жилой корпус</t>
  </si>
  <si>
    <t>ГУСО "Новоширокинский социально-реабилитационный центр для несовершеннолетних "Семья", Газимуро-Заводский р-н, п. Новоширокинский, д. 35, жилой корпус</t>
  </si>
  <si>
    <t xml:space="preserve">ГУСО "Могойтуйский комплексный центр социального обслуживания населения "Элбэг" , Могойтуйский р-н, п. Могойтуй, ул. Кооперативная, 5, жилой корпус  </t>
  </si>
  <si>
    <t>ГУСО "Красночикойский комплексный центр социального обслуживания населения "Черемушки", Красночикойский р-н, с. Красный Чикой, ул. Советская, 22, жилой корпус</t>
  </si>
  <si>
    <t>ГУСО "Верхнецасучейский социально-реабилитационный центр для несовершеннолетних "Росинка" , Ононский р-н, с. Верхний Цасучей, ул. Школьная, 5, жилой корпус</t>
  </si>
  <si>
    <t>ГУСО "Акшинский социально-реабилитационный центр для несовершеннолетних "Задор", Акшинский р-н, с. Акша, ул. Лазо, 14, жилой корпус</t>
  </si>
  <si>
    <t>ГУСО "Кыринский социально-реабилитационный центр для несовершеннолетних "Перекресток" , Кыринский р-н, с. Кыра, ул. Ленина, 29, жилой корпус</t>
  </si>
  <si>
    <t>ГУСО "Малетинский социально-реабилитационный центр для несовершеннолетних "Гармония", Петровск-Забайкальский р-н,  с. Малета, пер. Комсомольский, жилой корпус</t>
  </si>
  <si>
    <t>ГУСО "Ново-Акатуйский комплексный центр социального обслуживания населения" , Александрово-Заводский район,с. Новый Акатуй, ул. Комсомольская, 15, жилой корпус</t>
  </si>
  <si>
    <t>ГСУСО "Солонеченский специальный дом-интернат для престарелых и инвалидов", Газимуро-Заводский район, н.п. рудник Солонечный, 32 а, жилой корпус</t>
  </si>
  <si>
    <t>ГСУСО "Комплексный центр социального обслуживания населения "Ясногорский", Оловяннинский р-н, пгт.Ясногорск, ул. Мира, 13, жилой корпус</t>
  </si>
  <si>
    <t>ГСУСО "Зыковский психоневрологический дом-интернат", г. Чита, Черновский район, с. Зыково, жилой корпус</t>
  </si>
  <si>
    <t xml:space="preserve">ГАУСО "Балейский комплексный центр социального обслуживания населения "Золотинка", г. Балей, ул. Чернышевского, жилой корпус </t>
  </si>
  <si>
    <t>ГАУСО "Петровск-Забайкальский комплексный центр социального обслуживания населения "Ветеран" , г. Петровск-Забайкальский, мкр. 1, д. 27, жилой корпус</t>
  </si>
  <si>
    <r>
      <t xml:space="preserve">ГАУСО </t>
    </r>
    <r>
      <rPr>
        <sz val="7"/>
        <color indexed="8"/>
        <rFont val="Times New Roman"/>
        <family val="1"/>
        <charset val="204"/>
      </rPr>
      <t>"Комплексный центр социального обслуживания населения "Орловский", Агинский район, пгт. Новоорловск, жилой корпус</t>
    </r>
  </si>
  <si>
    <t>ГУСО "Линёвоозёрский центр помощи детям, оставшимся без попечения родителей, "Созвездие" , Забайкальский край, Хилокский район, с. Л-Озеро, ул. Комсомольская, 8, жилой корпус</t>
  </si>
  <si>
    <t xml:space="preserve">КГБУСО  "Канский  психоневрологический интернат", Красноярский край, 
г. Канск,                                    ул. Муромская, 10
 </t>
  </si>
  <si>
    <t xml:space="preserve">КГБУСО  "Красноярский дом-интернат  для  инвалидов",                              г. Красноярск, 
ул. 2-ая Ботаническая, 9
  </t>
  </si>
  <si>
    <t xml:space="preserve">КГБУСО  "Пансионат для граждан пожилого возраста и инвалидов "Ветеран", г. Красноярск, 
ул. Е. Стасовой, 28
   </t>
  </si>
  <si>
    <t xml:space="preserve">КГБУСО  "Специальный дом-интернат для граждан пожилого возраста и инвалидов "Уярский", Красноярский край, Уярский район, г. Уяр, 
ул. Деповская, 3/1
 </t>
  </si>
  <si>
    <t xml:space="preserve">КГБУСО "Боготольский психоневрологический интернат", Красноярский край, Боготольский район, с.Боготол,                               ул. Советская, д. 16  </t>
  </si>
  <si>
    <t>КГБУСО   "Дзержинский психоневрологический интернат",                Красноярский край, Дзержинский р-н, д. Улюколь, ул. Озерная, 2</t>
  </si>
  <si>
    <t xml:space="preserve">КГАУСО "Маганский психоневрологический интернат",  Красноярский край, Березовский р-н,                         пос. Березовский,                   ул. Победы д.1              </t>
  </si>
  <si>
    <t xml:space="preserve">КГБУСО "Петропавловский психоневрологический интернат",                                Красноярский край, Ирбейский р-н, д.Петропавловка-1, ул. Советская , 51.
</t>
  </si>
  <si>
    <t>КГБУСО "Психоневрологический интернат для детей "Подсолнух",                                г.Красноярск, ул.Сады, 12</t>
  </si>
  <si>
    <t xml:space="preserve">КГБУСО  "Ачинский психоневрологический интернат",                                Краснояский край, Ачинский р-н, с.Ястребово, ул.Новая д.6
</t>
  </si>
  <si>
    <t xml:space="preserve">КГБУСО "Каратузский дом-интернат  для  инвалидов",                                Красноярский край, Каратузский р-н, 
с. Каратузское, 
ул. Хлебная, 26
</t>
  </si>
  <si>
    <t xml:space="preserve">КГБУСО "Красноярский дом-интернат № 1 для граждан пожилого возраста и инвалидов", г. Красноярск, 
ул. Курчатова, 5
</t>
  </si>
  <si>
    <t xml:space="preserve">КГБУСО "Психоневрологический интернат для детей "Солнышко"", Красноярский край, Березовский р-н, 
пгт. Березовка, 
ул. Некрасова, 2А
</t>
  </si>
  <si>
    <t xml:space="preserve">КГБУСО "Канский дом-интернат для граждан пожилого возраста и инвалидов", Красноярский край, Канский р-н, 
с. Филимоново, ул.Западная, 5
</t>
  </si>
  <si>
    <t xml:space="preserve">КГБУСО "Минусинский дом-интернат для граждан пожилого возраста и инвалидов", Красноярский край,            г. Минусинск, 
ул. Советская, 2 «г»
 </t>
  </si>
  <si>
    <t xml:space="preserve">КГБУСО "Пансионат для граждан пожилого возраста и инвалидов "Солнечный"",                       г. Красноярск,                      ул. Славы, 
10
</t>
  </si>
  <si>
    <t xml:space="preserve">КГБУСО "Психоневрологический  интернат для детей "Журавлик",                             г. Красноярск, 
ул. Сады, 4 Ж
</t>
  </si>
  <si>
    <t>КГБУСО  "Тинской психоневрологический интернат", Красноярский край Нижнеингашский р-н, п.Тинской,                 ул. Лазо,75</t>
  </si>
  <si>
    <t xml:space="preserve">КГБУСО  "Шилинский психоневрологический интернат", Красноярский край, Сухобузимский р-н, п. Шилинка,                          ул. Озерная,11 </t>
  </si>
  <si>
    <t xml:space="preserve">КГБУСО "Шарыповский психоневрологический интернат", Красноярский край, Шарыповский р-н, 
д. Гляден, ул. Гагарина, 10
  </t>
  </si>
  <si>
    <t xml:space="preserve">КГБУСО "Енисейский психоневрологический интернат", Красноярский край, 
г. Лесосибирск,
 ул. Рябиновая, 1
</t>
  </si>
  <si>
    <t xml:space="preserve">КГБУСО  "Богучанский дом-интернат для граждан пожилого возраста и инвалидов", Красноярский край, Богучанский р-н, пос. Пинчуга, 
ул. Ленина, 1Г
</t>
  </si>
  <si>
    <t>ОГБУСО "Усть-Илимский дом-интернат для престарелых и инвалидов "Лидер" (665770, Иркутская обл.,  г. Усть-Илимск, ул. Братское Шоссе, 41)</t>
  </si>
  <si>
    <t>ОГАУСО "Ангарский психоневрологический интернат"                                 (665841, Иркутская обл.,  г. Ангарск, 17 м-н, д. 9)</t>
  </si>
  <si>
    <t>ОГБУСО "Психоневрологический интернат п.Водопадный" (665114, Иркутская обл., Нижнеудинский р-н, п. Водопадный, ул. Молодежная, 1)</t>
  </si>
  <si>
    <t>ОГБУСО "Сергинский психоневрологический интернат"(отд-я учр-я, расположенное в п. Чунский Иркутской обл.)</t>
  </si>
  <si>
    <t xml:space="preserve">ОГБУСО "Тулунский психоневрологический интернат"                                    ( 665214, Иркутская обл., 9-й км автодороги Тулун – Братск – Усть-Кут)                        </t>
  </si>
  <si>
    <t>ОГБУСО "Черемховский психоневрологический интернат" (665401, Иркутская обл., г. Черемхово, ул. Дударского, 9А)</t>
  </si>
  <si>
    <t>ОГБУСО "Баракшинский психоневрологический интернат" (665250, Иркутская обл., Тулунский р-, с. Уйгат)</t>
  </si>
  <si>
    <t xml:space="preserve">ОГБУСО "Саянский психоневрологический интернат" (666301, Иркутская обл., Зиминский р-н, г. Саянск, Промузел, кв. 14А)                                     </t>
  </si>
  <si>
    <t xml:space="preserve">ОГБУСО"Бодайинский  дом интернат для престарелых и инвалидов" (666911, Иркутская обл., Бодайбинский р-н, п. Мамакан, ул. Советская, 12)                                            </t>
  </si>
  <si>
    <t xml:space="preserve">ОГБУСО"Братский дом интернат для престарелых и инвалидов"665717, Иркутская обл., г.Братск, ул. Курчатова, 6                                             </t>
  </si>
  <si>
    <t xml:space="preserve">ОГБУСО"Шебертинский    дом интернат для престарелых и инвалидов" (665136, Иркутская обл., Нижнеудинский р-н, с. Шеберта,ул.Московская 1А)                                            </t>
  </si>
  <si>
    <t>ОГБУСО "Иркутский детский дом-интернат №1 для умственно отсталых детей" (664059, Иркутская обл., г. Иркутск, 6-й Поселок ГЭС, д. 3А)</t>
  </si>
  <si>
    <t xml:space="preserve">ОГБУСО "Иркутский детский дом-интернат №2 для умственно отсталых детей" ( 664056, Иркутская обл.,г. Иркутск, ул. Багратиона, 52)                                                             </t>
  </si>
  <si>
    <t xml:space="preserve">ОГБУСО "Реабилитационный центр для детей и подростков с ограниченными возможностями "Сосновая горка" (665359, Иркутская обл., Зиминский р-он, с. Самара)           </t>
  </si>
  <si>
    <t>ОГБУСО "Реабилитационный центр  для детей и подростков с ограниченными возможностями" (664043, Иркутская обл., г. Иркутск, ул. М.Конева,  д. 86)</t>
  </si>
  <si>
    <t xml:space="preserve">ОГБУСО "Социально-реабилитационный центр для несовершеннолетних Братского района" (665776, Иркутская обл., Братский р-н, п. Зяба, ул. Цветочная, 1)                                                        </t>
  </si>
  <si>
    <t xml:space="preserve">ОГКУСО "Центр помощи детям,оставшимся без попечения родителей  г.Шелехов" (666032, Иркутская обл., г. Шелехов, ул. Орловских комсомольцев, 44)                                          </t>
  </si>
  <si>
    <t xml:space="preserve">ОГКУСО "Центр помощи детям,оставшимся без попечения родителей г.Тулуна" ( 665268, Иркутская обл., г.Тулун, ул. Песочная 76)                                         </t>
  </si>
  <si>
    <t xml:space="preserve">ОГКУСО"Социально-реабилитационный центр для несовершеннолетних  п. Залари" (666321, Иркутская обл. п. Залари, ул. Дзержинского, 54А)
                                                             </t>
  </si>
  <si>
    <t xml:space="preserve">ОГКУСО"Социально-реабилитационный центр для несовершеннолетних г. Иркутска" (664020, Иркутская обл., г. Иркутск, ул. Ленинградская, 91)                                                   </t>
  </si>
  <si>
    <t>ГАСУСО «Юргинский психоневрологический интернат», Кемеровская область, г. Юрга,  ул.Шоссейная,34/ новый жилой корпус на 114 мест</t>
  </si>
  <si>
    <t xml:space="preserve">ГБУ«Анжеро-Судженский психоневрологический  интернат», Кемеровская обл., г.  Анжеро-Судженск, ул. Гайдара, д. 3 / пищеблок </t>
  </si>
  <si>
    <t>ГБУ «Благовещенский специальный дом-интернат для престарелых и инвалидов», Кемеровская обл., Мариинский р-н, с. Благовещенка, ул. Речная, 130 / пищеблок, мед.часть</t>
  </si>
  <si>
    <t>ГАСУСО «Кемеровский дом-интернат для престарелых и инвалидов», г. Кемерово, ул. Космическая, д. 14 / пищеблок</t>
  </si>
  <si>
    <t xml:space="preserve">БСУСО "Атакский психоневрологический интернат", 646511, Омская обл., Тарский р-н, пос. Атак, ул. Горская, д. 6/здание изолятора с устройством прачечной
</t>
  </si>
  <si>
    <t xml:space="preserve">АСУСО "Драгунский психоневрологический интернат", Омская обл., Любинский р-н, пос. Алексеевский, ул. Лесная, д. 13/котельная, теплотрасса в пос. Алексеевский
</t>
  </si>
  <si>
    <t xml:space="preserve">АСУСО "Екатерининский психоневрологический интернат им. В.П. Ярушкина", 646510, Омская обл., Тарский р-н, с. Екатерининское, ул. Интернатовская/ кровля  и отделения милосердия глав. корпуса
</t>
  </si>
  <si>
    <t>АСУСО "Омский психоневрологический интернат", 644068, г. Омск, пос. Северный/спальный корпус  на 100 мест со столовой, спортивным и культурно-досуговым блоками</t>
  </si>
  <si>
    <t xml:space="preserve">БСУСО "Марьяновский психоневрологический интернат", 646040, Омская обл., Марьяновский р-н, р.п. Марьяновка, ул. Северная, д. 9а/банно-прачечный комплекс  
</t>
  </si>
  <si>
    <t xml:space="preserve">АСУСО "Крутинский психоневрологический интернат", 646130, Омская обл., Крутинский р-н, р.п. Крутинка, ул. Красный путь, д. 196/кровля актового зала главного корпуса (блок "Г"), жилые блоки "А" и "В" глав. корпуса, коттедж
</t>
  </si>
  <si>
    <t xml:space="preserve">БСУСО "Такмыкский психоневрологический интернат", 646694, Омская обл., Большереченский р-н, с. Такмык,  ул. Красногвардейская, д. 1/вентиляция в спальном корпусе и бане-прачечной
</t>
  </si>
  <si>
    <t xml:space="preserve">АСУСО "Нежинский геронтологический центр", 644120, г. Омск, ул. 3-я Ленинградская, д. 50;фундамент и стены жил. корпуса по адресу: 644014, г. Омск, ул. 5-я Марьяновская, 46
</t>
  </si>
  <si>
    <t xml:space="preserve">БУ  "Комплексный центр социального обслуживания населения Омской области Исилькульского района",646025, Омская обл., Исилькульский р-н, г. Исилькуль, ул. К. Маркса, 25/жилые помещения отделения милосердия главного корпуса 
</t>
  </si>
  <si>
    <t>ОГБУ "Итатский дом-интернат для престарелых и инвалидов" расположенное по адресу: Томская обл., Томский р-н, с. Итатка, ул. Северная, 3/спальный корпус</t>
  </si>
  <si>
    <t>Дальневосточный федеральный округ</t>
  </si>
  <si>
    <t>Республика Саха (Якутия)</t>
  </si>
  <si>
    <t>Томмотский психоневрологический дом-интернат на 395 мест в г. Томмот Алданского района</t>
  </si>
  <si>
    <t>Спальный корпус на 150 мест Вилюйского психоневрологического дома-интерната в с. Сосновка Вилюйского района</t>
  </si>
  <si>
    <t>Спальный корпус на 200 мест Олекминского психоневрологического дома-интерната (2 очередь), г. Олекминск Олекминского улуса</t>
  </si>
  <si>
    <t>Камчатский край</t>
  </si>
  <si>
    <t>Дом-интернат для психически больных на 400 мест (в том числе проектные работы). Камчатский край, Елизовский р-н,/для постоянного и временного проживания граждан</t>
  </si>
  <si>
    <t xml:space="preserve">Строительство нового корпуса КГАСУ СО "Паратунский дом-интернат для престарелых и инвалидов" п. Термальный/для постоянного и временного проживания граждан
</t>
  </si>
  <si>
    <r>
      <t xml:space="preserve">2019/ </t>
    </r>
    <r>
      <rPr>
        <sz val="7"/>
        <color indexed="8"/>
        <rFont val="Times New Roman"/>
        <family val="1"/>
        <charset val="204"/>
      </rPr>
      <t>разработана</t>
    </r>
  </si>
  <si>
    <t>Амурская область</t>
  </si>
  <si>
    <t>2020 г./ ПСД 2019 г.</t>
  </si>
  <si>
    <t>Главный корпус</t>
  </si>
  <si>
    <t>Жилой корпус</t>
  </si>
  <si>
    <t>филиал – пансионат «Таежный»,           Ромненский район, с. Новый Быт</t>
  </si>
  <si>
    <t>2019 г. (1 очередь),  2021 г.                (2 очередь)/ ПСД имеется (корректиров-ка ПСД - 2018г.)</t>
  </si>
  <si>
    <t>здание дома-интерната</t>
  </si>
  <si>
    <t>2022 г./ПСД 2019 г.</t>
  </si>
  <si>
    <t>жилой корпус   Литер А3</t>
  </si>
  <si>
    <t>2021 г./ ПСД 2020 г.</t>
  </si>
  <si>
    <t>жилой корпус            Литер А</t>
  </si>
  <si>
    <t>2022 г./ ПСД 2021 г.</t>
  </si>
  <si>
    <t>спальный корпус "В"</t>
  </si>
  <si>
    <t>2018 г./ПСД имеется</t>
  </si>
  <si>
    <t>корпус "Б"</t>
  </si>
  <si>
    <t>корпус "Г"</t>
  </si>
  <si>
    <t>Административно-хозяйственный корпус</t>
  </si>
  <si>
    <t>Отделение № 1</t>
  </si>
  <si>
    <t>Отделение № 4</t>
  </si>
  <si>
    <t>жилой дом</t>
  </si>
  <si>
    <t>Магаданская область</t>
  </si>
  <si>
    <t>МОГКСУСОН "Психоневрологический интернат", г. Магадан, ул. Арманская, 24, стационарная организация социального обслуживания психоневрологического профиля</t>
  </si>
  <si>
    <t>МОГКСУСОН "Психоневрологический интернат "Снежное", г. Магадан, п. Снежная Долина, ул. Пионерская, 10В, стационарная организация социального обслуживания психоневрологического профиля</t>
  </si>
  <si>
    <t>МОГКСУСОН " Дом-интернат общего типа для престарелых и  инвалидов", г. Магадан, ул. Арманская, 26, стационарная организация социального обслуживания</t>
  </si>
  <si>
    <t>Сахалинская область</t>
  </si>
  <si>
    <t xml:space="preserve">ГАУСО «Архаринский дом-интернат для престарелых и инвалидов», Амурская обл.,  Архаринский район,  п. Архара,  ул. Первомайская, 113                </t>
  </si>
  <si>
    <t xml:space="preserve">ГАУСО Амурской области «Белогорский психоневрологический интернат», г. Белогорск, ул. Никольское шоссе, 170                                                                              </t>
  </si>
  <si>
    <t xml:space="preserve">ГАУСО Амурской области «Благовещенский дом-интернат», г. Благовещенск, ул. Чайковского, 307     </t>
  </si>
  <si>
    <t>ГАУСО Амурской области пансионат «Приозёрье» для престарелых и инвалидов,  Тамбовский район, с. Козьмодемьяновка, ул. Комсомольская, 56  здание пансионата</t>
  </si>
  <si>
    <t>ГАУСО Амурской области «Малиновский дом-интернат для умственно отсталых детей»,  Бурейский р-н, с. Малиновка, ул. Красноармейская, 3</t>
  </si>
  <si>
    <t xml:space="preserve">ГАУСО Амурской области Райчихинский дом-интернат  для престарелых и инвалидов»,  г. Райчихинск,  ул. Курсовая, 3 Столовая                    </t>
  </si>
  <si>
    <t>ГАУСО Амурской области «Усть-Ивановский психоневрологический интернат», Благовещенский р-н, с. Усть-Ивановка, ул. Больничная, 2</t>
  </si>
  <si>
    <t>2022 г./ ПСД имеется (требуется коррек-ка-2021 г.)</t>
  </si>
  <si>
    <t>ГБУ Амурской области «Белогорский комплексный центр социального обслуживания населения», г. Белогорск, ул. 9 мая, 177-б     структурное подразделение – специальный дом для одиноких престарелых,  ул. Красноармейская, 31</t>
  </si>
  <si>
    <t>ГБУ Амурской области «Благовещенский специальный дом для одиноких престарелых «Ветеран», г.Благвоещенск, ул.Театральная, 96</t>
  </si>
  <si>
    <t>Еврейская автономная  область</t>
  </si>
  <si>
    <t>ОГБУ "Биробиджанский психоневрологический интернат"</t>
  </si>
  <si>
    <t>Чукотский автономный округ</t>
  </si>
  <si>
    <t>Строит-во пристройки эвакуационной лестницы  в муницип. учр. «Комплексный центр социального обслуживания населения «Милосердие» г. Тутаева</t>
  </si>
  <si>
    <t>Проектирование и строит-во спального корп., общей мощностью 200 койко-мест с  инженерными коммуник. (модульная газовая котельная и очистные сооружения) в ГБУСО Ярославской обл. Бурмакинский психоневрологический интернат</t>
  </si>
  <si>
    <t>Центральный федеральный округ</t>
  </si>
  <si>
    <t>ОГБУ "Александровский психоневрологический интернат" 399778 Липецкая обл.,Елецкий р-н, ст.Телегино, п.Капани</t>
  </si>
  <si>
    <r>
      <t xml:space="preserve">ОАУСО "Маловишерский психоневрологический интернат "Оксочи"; Маловишерский р-н, д.Подгорное; строит-во объекта "Психоневрологический интернат на 200 мест в д.Подгорное Маловишерского р-на", в проекте  предусмотрено </t>
    </r>
    <r>
      <rPr>
        <u/>
        <sz val="6"/>
        <color indexed="8"/>
        <rFont val="Times New Roman"/>
        <family val="1"/>
        <charset val="204"/>
      </rPr>
      <t>строительство</t>
    </r>
    <r>
      <rPr>
        <sz val="6"/>
        <rFont val="Times New Roman"/>
        <family val="1"/>
        <charset val="204"/>
      </rPr>
      <t xml:space="preserve">: з-х жилых корп. на 200 мест; приемно-карантинного отделения с адм-ми помещениями; мед. блока; котельной и сетей теплоснабжения ; насосной станции хозяйственно-питьевого водоснабж., очистных сооруж.; инженер. сетей жизнеобеспечения;  сетей противопожар. водоснабж.; </t>
    </r>
    <r>
      <rPr>
        <u/>
        <sz val="6"/>
        <color indexed="8"/>
        <rFont val="Times New Roman"/>
        <family val="1"/>
        <charset val="204"/>
      </rPr>
      <t>реконстр.</t>
    </r>
    <r>
      <rPr>
        <sz val="6"/>
        <rFont val="Times New Roman"/>
        <family val="1"/>
        <charset val="204"/>
      </rPr>
      <t>:  блока помещений   культурно-массового обслуживания и здания прачечной.</t>
    </r>
  </si>
  <si>
    <t>Российская Федерация</t>
  </si>
  <si>
    <t>Проведение капитального ремонта в ГКУ РК «Социально-реабилитационный центр для несовершеннолетних города Сыктывкара»</t>
  </si>
  <si>
    <t>Проведение капитального ремонта ГКУ РК «Социально-реабилитационный центр для несовершеннолетних города Воркуты»</t>
  </si>
  <si>
    <t>ремонт</t>
  </si>
  <si>
    <t>в т.ч.:</t>
  </si>
  <si>
    <t>ГБУСОН "Круглолесский психоневрологический интернат"</t>
  </si>
  <si>
    <t>2021/2021</t>
  </si>
  <si>
    <t>ГБПОУ "Ессентукский центр реабилитации инвалидов и лиц с ограниченными возможностями здоровья"</t>
  </si>
  <si>
    <t>ГБУСО "Минераловодский центр социального обслуживания"</t>
  </si>
  <si>
    <t>ГБУСОН "Ипатовский психоневрологический интернат"</t>
  </si>
  <si>
    <t>ГБУСОН "Балахоновский психоневрологический интернат"</t>
  </si>
  <si>
    <t>2022/2022</t>
  </si>
  <si>
    <t>ГБУСО "Краевой центр социального обслуживания граждан пожилого возраста и инвалидов"</t>
  </si>
  <si>
    <t>Спальный корпус с очистными сооружениями ГБУСО "Соль-Илецкий ПНИ" (Оренбургская область, Соль-Илецкий район, пос.Шахтный, ул.Веселая,дом2)</t>
  </si>
  <si>
    <t>Спальный корпус ГБУСО "Соль-Илецкий ПНИ" (Оренбургская область, Соль-Илецкий район, пос.Шахтный, ул.Веселая,дом2)</t>
  </si>
  <si>
    <t xml:space="preserve">Спальный корпус психоневрологического интерната в с.Никольском Сакмарского района,  Оренбургская область,
Сакмарский район, с. Никольское, ул. Почтовая, д. 4  </t>
  </si>
  <si>
    <t>ГБУСО «Соль-Илецкий психоневрологический интернат», 
Оренбургская область, 
Соль-Илецкий  район, пос. Шахтный, ул. Веселая, д. 2 (переоборудование 1-го этажа корпуса №1 под стационарное отделение)</t>
  </si>
  <si>
    <t xml:space="preserve">ГБУСО  «Гайский детский дом-интернат для умственно отсталых детей», 
Оренбургская область, 
г. Гай, ул. Челябинская, д.119 ,
2018 год -  ремонт пищеблока, замена окон, ремонт отделений № 10,№11, 2019 год -ремонт отделений № 3,4,5,13, ремонт кинозала, 2020-2022 года- устройство вентиляции в отделениях, утепление фасада здания учреждения
</t>
  </si>
  <si>
    <t xml:space="preserve">ГБУСОН  «Социально-реабилитационный центр для несовершеннолетних «Гармония»,
Оренбургская область, 
г. Оренбург,  ул. Волгоградская, д.42/1,
2018 год - ремонт кровли учреждения,  ремонт основного здания   </t>
  </si>
  <si>
    <t>ГАУСО «Орский дом-интернат для престарелых и инвалидов «Надежда» 
Оренбургская   область,
 г. Орск, ул. Новая Биофабрика, д.77    
2018 - 2022 год - ремонт  отделений главного корпуса</t>
  </si>
  <si>
    <t xml:space="preserve">ГБУСО «Сакмарский психоневрологический интернат», 
Оренбургская область,
Сакмарский район, с. Никольское, ул. Почтовая, д. 4,
2018 год - ремонт корпуса № 3, 2020-2021 года -ремонт жилых корпусов
</t>
  </si>
  <si>
    <t>ГБУСО Оренбургской области «Геронтологический центр «Долголетие», 
Оренбургская область,
 г. Оренбург, ул. Мало-Восточная, д.1 
2018 год ремонт кровли корпуса № 3, 2019 год - ремонт внутреннего ГВС жилых корпусов, 
2020 год - 2021 год - ремонт жилых корпусов</t>
  </si>
  <si>
    <t xml:space="preserve">ГБУСО «Новотроицкий психоневрологический интернат», 
юридический адрес:462363, Оренбургская область, г. Новотроицк, пр. Комсомольский, д. 7 .
2019 -2020 года-ремонт палат одно-четырехэтажного жилого корпуса, 2020-2022 года ремонт кровли учреждения
</t>
  </si>
  <si>
    <t xml:space="preserve">ГБУСО «Мустаевский психоневрологический интернат», 
Оренбургская область,
Илекский  район, с. Заживное, ул. Центральная, д. 7 ,
2020 год - 2021 год -ремонт
жилых корпусов
</t>
  </si>
  <si>
    <t>ГАУСО «Реабилитационно - оздоровительный центр «Русь», 
юридический адрес: 460551, Оренбургская область, Оренбургский  район, с. Старица, 
2018 год-ремонт системы отопления  и водоснабжения главного корпуса, 2019-ремонт  жилых помещений главного корпуса, 2021 -2022 года -ремонт жилых помещений главного корпуса, прачечной,спортзала,
бассейна</t>
  </si>
  <si>
    <t xml:space="preserve">ГБУСО «Социально-реабилитационный центр для несовершеннолетних «Аистенок» в Бугуруслане, 
юридический адрес: 461630, Оренбургская область,
 г. Бугуруслан, ул. С.Разина, д. 63а, 2020 год - ремонт основного здания
</t>
  </si>
  <si>
    <t>ГБУСО «Бузулукский дом-интернат для престарелых и инвалидов 
Оренбургская область, 
г.Бузулук, ул.Фрунзе, д.102,
2020 год - 2022 год -ремонт жилых корпусов, № 1- № 3, бани</t>
  </si>
  <si>
    <t xml:space="preserve">ГБУСО «Соль-Илецкий психоневрологический интернат», 
Оренбургская область, 
Соль-Илецкий  район, пос. Шахтный, ул. Веселая, д. 2,
2020год -2022 год - ремонт  жилых корпусов №2, №1
</t>
  </si>
  <si>
    <t>ГБУСО «Имангуловский специальный дом-интернат для престарелых и инвалидов» 
Российская Федерация, Оренбургская область, Октябрьский район, п. Салмыш, ул. Набережная, д.10,
2020 год-2022 год - ремонт жилых корпусов</t>
  </si>
  <si>
    <t>ГБУСО «Реабилитационный центр для инвалидов «Бодрость» в г. Медногорске, 
Оренбургская область, г. Медногорск, 
ул. Комсомольская, д. 25а,
2018 год- ремонт кровли жилого корпуса,замена оконных блоков</t>
  </si>
  <si>
    <t>МСУСО "Дом-интернат для престарелых и инвалидов с. Новобурино" Кунашакского муницип. р-а</t>
  </si>
  <si>
    <t>МБУ "Дом-интернат для умственно отсталых детей" Озерского г.о.</t>
  </si>
  <si>
    <t>МСУСОССЗН "Озерский дом-интернат для престарелых и инвалидов" Озерского г.о.</t>
  </si>
  <si>
    <t xml:space="preserve">МУ "Дом-интернат для престарелых и инвалидов" Трехгорного г. о. </t>
  </si>
  <si>
    <t>МБСУСО "Тарутинский дом престарелых" Чесменского муницип. р-а</t>
  </si>
  <si>
    <t>Объем капитальных вложений в реальных ценах          (тыс. руб.)</t>
  </si>
  <si>
    <t xml:space="preserve">ОГКУСО "Центр помощи детям,оставшимся без попечения родителей Куйтунского района " 665344, Иркутская обл., Куйтунский р-н, с. Карымск, ул. Октябрьская, 3                                           </t>
  </si>
  <si>
    <t xml:space="preserve">За счет средств бюджета субъектов Российской Федерации                 (местных бюджетов) </t>
  </si>
  <si>
    <t>Новосибирская область</t>
  </si>
  <si>
    <t xml:space="preserve"> </t>
  </si>
  <si>
    <t>Наименование объекта вводимого в эксплуатацию</t>
  </si>
  <si>
    <t>Планируемое за счет проведения мероприятий по строительству увеличение количества мест</t>
  </si>
  <si>
    <t xml:space="preserve">Вид плани-руемых работ </t>
  </si>
  <si>
    <t>текущий ремонт</t>
  </si>
  <si>
    <t>Планируемое за счет проведения мероприятий по текущему ремонту увеличения количества мест</t>
  </si>
  <si>
    <t>капитальный ремонт</t>
  </si>
  <si>
    <t>Функциональное назначение объекта вводимого в эксплуатацию</t>
  </si>
  <si>
    <t>Вид плани-руемых работ строит-во</t>
  </si>
  <si>
    <t>Объем средств необходимый для разработки проектно-сметной документации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</si>
</sst>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#,##0.0"/>
    <numFmt numFmtId="166" formatCode="0.0"/>
    <numFmt numFmtId="167" formatCode="#,##0.000"/>
    <numFmt numFmtId="168" formatCode="#,##0_ ;\-#,##0\ "/>
    <numFmt numFmtId="169" formatCode="#,##0.00\ _₽"/>
    <numFmt numFmtId="170" formatCode="_-* #,##0.000_р_._-;\-* #,##0.000_р_._-;_-* &quot;-&quot;??_р_._-;_-@_-"/>
  </numFmts>
  <fonts count="7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sz val="7"/>
      <color indexed="8"/>
      <name val="Times New Roman"/>
      <family val="1"/>
      <charset val="204"/>
    </font>
    <font>
      <sz val="7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Roman"/>
      <family val="1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35" fillId="0" borderId="0"/>
    <xf numFmtId="0" fontId="35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16">
    <xf numFmtId="0" fontId="0" fillId="0" borderId="0" xfId="0"/>
    <xf numFmtId="0" fontId="2" fillId="0" borderId="0" xfId="40"/>
    <xf numFmtId="0" fontId="23" fillId="0" borderId="10" xfId="0" applyFont="1" applyBorder="1" applyAlignment="1">
      <alignment vertical="center" wrapText="1"/>
    </xf>
    <xf numFmtId="0" fontId="23" fillId="0" borderId="10" xfId="0" applyNumberFormat="1" applyFont="1" applyBorder="1" applyAlignment="1">
      <alignment vertical="center" wrapText="1"/>
    </xf>
    <xf numFmtId="4" fontId="23" fillId="0" borderId="11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4" fontId="23" fillId="0" borderId="12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23" fillId="0" borderId="12" xfId="0" applyNumberFormat="1" applyFont="1" applyBorder="1" applyAlignment="1">
      <alignment vertical="center" wrapText="1"/>
    </xf>
    <xf numFmtId="4" fontId="23" fillId="0" borderId="15" xfId="0" applyNumberFormat="1" applyFont="1" applyBorder="1" applyAlignment="1">
      <alignment vertical="center" wrapText="1"/>
    </xf>
    <xf numFmtId="165" fontId="23" fillId="0" borderId="10" xfId="0" applyNumberFormat="1" applyFont="1" applyBorder="1" applyAlignment="1">
      <alignment vertical="center" wrapText="1"/>
    </xf>
    <xf numFmtId="165" fontId="23" fillId="0" borderId="11" xfId="0" applyNumberFormat="1" applyFont="1" applyBorder="1" applyAlignment="1">
      <alignment vertical="center" wrapText="1"/>
    </xf>
    <xf numFmtId="165" fontId="23" fillId="0" borderId="12" xfId="0" applyNumberFormat="1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0" fontId="26" fillId="0" borderId="11" xfId="0" applyFont="1" applyBorder="1" applyAlignment="1">
      <alignment vertical="center" wrapText="1"/>
    </xf>
    <xf numFmtId="0" fontId="0" fillId="0" borderId="10" xfId="0" applyBorder="1"/>
    <xf numFmtId="0" fontId="26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0" fillId="0" borderId="16" xfId="0" applyBorder="1"/>
    <xf numFmtId="0" fontId="26" fillId="0" borderId="1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0" fillId="0" borderId="0" xfId="0" applyBorder="1"/>
    <xf numFmtId="4" fontId="32" fillId="0" borderId="12" xfId="0" applyNumberFormat="1" applyFont="1" applyFill="1" applyBorder="1" applyAlignment="1">
      <alignment vertical="top"/>
    </xf>
    <xf numFmtId="0" fontId="21" fillId="0" borderId="12" xfId="0" applyFont="1" applyBorder="1"/>
    <xf numFmtId="165" fontId="32" fillId="0" borderId="12" xfId="0" applyNumberFormat="1" applyFont="1" applyFill="1" applyBorder="1" applyAlignment="1">
      <alignment horizontal="center" vertical="top" wrapText="1"/>
    </xf>
    <xf numFmtId="165" fontId="32" fillId="0" borderId="18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right" vertical="center" wrapText="1"/>
    </xf>
    <xf numFmtId="165" fontId="23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65" fontId="32" fillId="0" borderId="12" xfId="0" applyNumberFormat="1" applyFont="1" applyBorder="1" applyAlignment="1">
      <alignment horizontal="center" vertical="center" wrapText="1"/>
    </xf>
    <xf numFmtId="165" fontId="32" fillId="0" borderId="12" xfId="0" applyNumberFormat="1" applyFont="1" applyBorder="1" applyAlignment="1">
      <alignment horizontal="right" vertical="center"/>
    </xf>
    <xf numFmtId="165" fontId="32" fillId="0" borderId="10" xfId="0" applyNumberFormat="1" applyFont="1" applyBorder="1" applyAlignment="1">
      <alignment horizontal="right" vertical="center"/>
    </xf>
    <xf numFmtId="4" fontId="32" fillId="0" borderId="10" xfId="0" applyNumberFormat="1" applyFont="1" applyBorder="1" applyAlignment="1">
      <alignment horizontal="right" vertical="center"/>
    </xf>
    <xf numFmtId="4" fontId="32" fillId="0" borderId="10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165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wrapText="1"/>
    </xf>
    <xf numFmtId="165" fontId="32" fillId="0" borderId="10" xfId="0" applyNumberFormat="1" applyFont="1" applyBorder="1" applyAlignment="1">
      <alignment vertical="center" wrapText="1"/>
    </xf>
    <xf numFmtId="165" fontId="32" fillId="0" borderId="12" xfId="0" applyNumberFormat="1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41" fillId="0" borderId="10" xfId="0" applyFont="1" applyBorder="1"/>
    <xf numFmtId="0" fontId="42" fillId="0" borderId="10" xfId="0" applyFont="1" applyBorder="1"/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5" fontId="43" fillId="0" borderId="10" xfId="0" applyNumberFormat="1" applyFont="1" applyBorder="1" applyAlignment="1">
      <alignment vertical="center"/>
    </xf>
    <xf numFmtId="165" fontId="4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4" fontId="0" fillId="0" borderId="0" xfId="0" applyNumberFormat="1"/>
    <xf numFmtId="165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5" fontId="0" fillId="0" borderId="0" xfId="0" applyNumberFormat="1"/>
    <xf numFmtId="165" fontId="23" fillId="24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justify" vertical="center" wrapText="1"/>
    </xf>
    <xf numFmtId="0" fontId="26" fillId="0" borderId="19" xfId="0" applyFont="1" applyBorder="1" applyAlignment="1">
      <alignment horizontal="justify" vertical="center" wrapText="1"/>
    </xf>
    <xf numFmtId="0" fontId="0" fillId="0" borderId="18" xfId="0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justify" wrapText="1"/>
    </xf>
    <xf numFmtId="0" fontId="26" fillId="0" borderId="12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50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justify" wrapText="1"/>
    </xf>
    <xf numFmtId="0" fontId="51" fillId="24" borderId="10" xfId="0" applyFont="1" applyFill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4" fontId="43" fillId="24" borderId="12" xfId="0" applyNumberFormat="1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165" fontId="43" fillId="24" borderId="12" xfId="0" applyNumberFormat="1" applyFont="1" applyFill="1" applyBorder="1" applyAlignment="1">
      <alignment horizontal="center" vertical="center" wrapText="1"/>
    </xf>
    <xf numFmtId="165" fontId="43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165" fontId="51" fillId="0" borderId="10" xfId="0" applyNumberFormat="1" applyFont="1" applyFill="1" applyBorder="1" applyAlignment="1">
      <alignment horizontal="center" vertical="center" wrapText="1"/>
    </xf>
    <xf numFmtId="165" fontId="51" fillId="0" borderId="10" xfId="0" applyNumberFormat="1" applyFont="1" applyBorder="1" applyAlignment="1">
      <alignment horizontal="center" vertical="center" wrapText="1"/>
    </xf>
    <xf numFmtId="165" fontId="51" fillId="0" borderId="11" xfId="0" applyNumberFormat="1" applyFont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/>
    </xf>
    <xf numFmtId="0" fontId="23" fillId="24" borderId="10" xfId="0" applyFont="1" applyFill="1" applyBorder="1" applyAlignment="1">
      <alignment horizontal="justify" vertical="center" wrapText="1"/>
    </xf>
    <xf numFmtId="165" fontId="23" fillId="24" borderId="10" xfId="0" applyNumberFormat="1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 applyProtection="1">
      <alignment horizontal="right" vertical="center" wrapText="1"/>
    </xf>
    <xf numFmtId="165" fontId="23" fillId="0" borderId="10" xfId="0" applyNumberFormat="1" applyFont="1" applyFill="1" applyBorder="1" applyAlignment="1" applyProtection="1">
      <alignment vertical="center"/>
    </xf>
    <xf numFmtId="165" fontId="23" fillId="0" borderId="10" xfId="0" applyNumberFormat="1" applyFont="1" applyFill="1" applyBorder="1" applyAlignment="1" applyProtection="1">
      <alignment vertical="center" wrapText="1"/>
    </xf>
    <xf numFmtId="165" fontId="23" fillId="24" borderId="10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166" fontId="40" fillId="24" borderId="12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166" fontId="4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/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/>
    <xf numFmtId="0" fontId="51" fillId="24" borderId="10" xfId="0" applyFont="1" applyFill="1" applyBorder="1"/>
    <xf numFmtId="0" fontId="19" fillId="24" borderId="10" xfId="0" applyFont="1" applyFill="1" applyBorder="1" applyAlignment="1">
      <alignment horizontal="center" vertical="center"/>
    </xf>
    <xf numFmtId="0" fontId="0" fillId="0" borderId="11" xfId="0" applyBorder="1"/>
    <xf numFmtId="0" fontId="27" fillId="0" borderId="10" xfId="0" applyFont="1" applyBorder="1" applyAlignment="1">
      <alignment horizontal="left" vertical="top" wrapText="1"/>
    </xf>
    <xf numFmtId="165" fontId="23" fillId="24" borderId="11" xfId="0" applyNumberFormat="1" applyFont="1" applyFill="1" applyBorder="1" applyAlignment="1">
      <alignment horizontal="center" vertical="center"/>
    </xf>
    <xf numFmtId="165" fontId="23" fillId="24" borderId="10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165" fontId="23" fillId="0" borderId="11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5" fontId="19" fillId="0" borderId="12" xfId="0" applyNumberFormat="1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16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165" fontId="19" fillId="26" borderId="10" xfId="0" applyNumberFormat="1" applyFont="1" applyFill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wrapText="1"/>
    </xf>
    <xf numFmtId="169" fontId="26" fillId="0" borderId="10" xfId="0" applyNumberFormat="1" applyFont="1" applyBorder="1" applyAlignment="1">
      <alignment horizontal="left" vertical="top" wrapText="1"/>
    </xf>
    <xf numFmtId="169" fontId="26" fillId="0" borderId="11" xfId="0" applyNumberFormat="1" applyFont="1" applyBorder="1" applyAlignment="1">
      <alignment horizontal="left" vertical="top" wrapText="1"/>
    </xf>
    <xf numFmtId="0" fontId="59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 horizontal="center" vertical="top" wrapText="1"/>
    </xf>
    <xf numFmtId="169" fontId="60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/>
    </xf>
    <xf numFmtId="4" fontId="60" fillId="0" borderId="10" xfId="0" applyNumberFormat="1" applyFont="1" applyBorder="1"/>
    <xf numFmtId="0" fontId="59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3" fontId="23" fillId="24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59" fillId="27" borderId="10" xfId="0" applyFont="1" applyFill="1" applyBorder="1" applyAlignment="1">
      <alignment vertical="center" wrapText="1"/>
    </xf>
    <xf numFmtId="0" fontId="62" fillId="27" borderId="10" xfId="0" applyFont="1" applyFill="1" applyBorder="1" applyAlignment="1">
      <alignment horizontal="center" vertical="center" wrapText="1"/>
    </xf>
    <xf numFmtId="0" fontId="63" fillId="27" borderId="10" xfId="0" applyFont="1" applyFill="1" applyBorder="1" applyAlignment="1">
      <alignment horizontal="center" vertical="center" wrapText="1"/>
    </xf>
    <xf numFmtId="165" fontId="63" fillId="27" borderId="10" xfId="0" applyNumberFormat="1" applyFont="1" applyFill="1" applyBorder="1" applyAlignment="1">
      <alignment horizontal="center" vertical="center" wrapText="1"/>
    </xf>
    <xf numFmtId="0" fontId="63" fillId="27" borderId="10" xfId="0" applyFont="1" applyFill="1" applyBorder="1" applyAlignment="1">
      <alignment vertical="center" wrapText="1"/>
    </xf>
    <xf numFmtId="165" fontId="63" fillId="27" borderId="10" xfId="0" applyNumberFormat="1" applyFont="1" applyFill="1" applyBorder="1" applyAlignment="1">
      <alignment vertical="center" wrapText="1"/>
    </xf>
    <xf numFmtId="0" fontId="64" fillId="27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49" fontId="59" fillId="0" borderId="10" xfId="0" applyNumberFormat="1" applyFont="1" applyBorder="1" applyAlignment="1">
      <alignment horizontal="left" vertical="center" wrapText="1"/>
    </xf>
    <xf numFmtId="1" fontId="23" fillId="26" borderId="10" xfId="0" applyNumberFormat="1" applyFont="1" applyFill="1" applyBorder="1" applyAlignment="1">
      <alignment horizontal="center" vertical="center" wrapText="1"/>
    </xf>
    <xf numFmtId="166" fontId="23" fillId="26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166" fontId="60" fillId="26" borderId="10" xfId="0" applyNumberFormat="1" applyFont="1" applyFill="1" applyBorder="1" applyAlignment="1">
      <alignment vertical="center"/>
    </xf>
    <xf numFmtId="1" fontId="23" fillId="26" borderId="10" xfId="0" applyNumberFormat="1" applyFont="1" applyFill="1" applyBorder="1" applyAlignment="1">
      <alignment horizontal="center" wrapText="1"/>
    </xf>
    <xf numFmtId="165" fontId="60" fillId="26" borderId="10" xfId="0" applyNumberFormat="1" applyFont="1" applyFill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169" fontId="60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vertical="center"/>
    </xf>
    <xf numFmtId="4" fontId="59" fillId="0" borderId="10" xfId="0" applyNumberFormat="1" applyFont="1" applyBorder="1" applyAlignment="1">
      <alignment vertical="center"/>
    </xf>
    <xf numFmtId="165" fontId="0" fillId="0" borderId="10" xfId="0" applyNumberForma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6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165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165" fontId="6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/>
    <xf numFmtId="0" fontId="23" fillId="0" borderId="10" xfId="0" applyFont="1" applyFill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horizontal="right"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168" fontId="60" fillId="0" borderId="10" xfId="0" applyNumberFormat="1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left"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165" fontId="23" fillId="0" borderId="15" xfId="0" applyNumberFormat="1" applyFont="1" applyBorder="1" applyAlignment="1">
      <alignment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165" fontId="43" fillId="0" borderId="11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165" fontId="60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165" fontId="23" fillId="26" borderId="10" xfId="38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/>
    </xf>
    <xf numFmtId="0" fontId="60" fillId="0" borderId="10" xfId="0" applyFont="1" applyFill="1" applyBorder="1" applyAlignment="1">
      <alignment horizontal="right" vertical="center"/>
    </xf>
    <xf numFmtId="165" fontId="60" fillId="0" borderId="10" xfId="0" applyNumberFormat="1" applyFont="1" applyBorder="1" applyAlignment="1">
      <alignment horizontal="right" vertical="center"/>
    </xf>
    <xf numFmtId="165" fontId="60" fillId="0" borderId="10" xfId="0" applyNumberFormat="1" applyFont="1" applyBorder="1" applyAlignment="1">
      <alignment horizontal="right"/>
    </xf>
    <xf numFmtId="165" fontId="60" fillId="0" borderId="10" xfId="0" applyNumberFormat="1" applyFont="1" applyFill="1" applyBorder="1" applyAlignment="1">
      <alignment horizontal="right" vertical="center"/>
    </xf>
    <xf numFmtId="165" fontId="43" fillId="0" borderId="12" xfId="0" applyNumberFormat="1" applyFont="1" applyBorder="1" applyAlignment="1">
      <alignment horizontal="center" vertical="center" wrapText="1"/>
    </xf>
    <xf numFmtId="0" fontId="0" fillId="26" borderId="0" xfId="0" applyFill="1" applyBorder="1"/>
    <xf numFmtId="0" fontId="0" fillId="26" borderId="10" xfId="0" applyFill="1" applyBorder="1"/>
    <xf numFmtId="0" fontId="0" fillId="26" borderId="22" xfId="0" applyFill="1" applyBorder="1"/>
    <xf numFmtId="0" fontId="43" fillId="0" borderId="11" xfId="0" applyFont="1" applyBorder="1" applyAlignment="1">
      <alignment horizontal="center" vertical="center"/>
    </xf>
    <xf numFmtId="0" fontId="19" fillId="0" borderId="11" xfId="40" applyFont="1" applyBorder="1" applyAlignment="1">
      <alignment horizontal="center" vertical="top" wrapText="1"/>
    </xf>
    <xf numFmtId="165" fontId="29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25" fillId="26" borderId="0" xfId="40" applyFont="1" applyFill="1" applyBorder="1" applyAlignment="1">
      <alignment horizontal="left" vertical="top" wrapText="1"/>
    </xf>
    <xf numFmtId="0" fontId="19" fillId="26" borderId="0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horizontal="center" vertical="center" wrapText="1"/>
    </xf>
    <xf numFmtId="4" fontId="49" fillId="24" borderId="10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5" fontId="23" fillId="24" borderId="11" xfId="0" applyNumberFormat="1" applyFont="1" applyFill="1" applyBorder="1" applyAlignment="1">
      <alignment horizontal="center" vertical="center" wrapText="1"/>
    </xf>
    <xf numFmtId="165" fontId="23" fillId="24" borderId="12" xfId="0" applyNumberFormat="1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right" vertical="center" wrapText="1"/>
    </xf>
    <xf numFmtId="165" fontId="46" fillId="24" borderId="11" xfId="0" applyNumberFormat="1" applyFont="1" applyFill="1" applyBorder="1" applyAlignment="1">
      <alignment horizontal="center" vertical="center" wrapText="1"/>
    </xf>
    <xf numFmtId="165" fontId="46" fillId="24" borderId="12" xfId="0" applyNumberFormat="1" applyFont="1" applyFill="1" applyBorder="1" applyAlignment="1">
      <alignment horizontal="center" vertical="center" wrapText="1"/>
    </xf>
    <xf numFmtId="165" fontId="46" fillId="24" borderId="15" xfId="0" applyNumberFormat="1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center" vertical="center" wrapText="1"/>
    </xf>
    <xf numFmtId="165" fontId="30" fillId="0" borderId="10" xfId="0" applyNumberFormat="1" applyFont="1" applyBorder="1" applyAlignment="1">
      <alignment horizontal="center"/>
    </xf>
    <xf numFmtId="165" fontId="19" fillId="26" borderId="10" xfId="0" applyNumberFormat="1" applyFont="1" applyFill="1" applyBorder="1" applyAlignment="1">
      <alignment horizontal="center" vertical="center" wrapText="1"/>
    </xf>
    <xf numFmtId="0" fontId="0" fillId="0" borderId="20" xfId="0" applyBorder="1"/>
    <xf numFmtId="165" fontId="23" fillId="26" borderId="10" xfId="0" applyNumberFormat="1" applyFont="1" applyFill="1" applyBorder="1" applyAlignment="1">
      <alignment horizontal="center" vertical="center"/>
    </xf>
    <xf numFmtId="165" fontId="23" fillId="26" borderId="10" xfId="0" applyNumberFormat="1" applyFont="1" applyFill="1" applyBorder="1" applyAlignment="1" applyProtection="1">
      <alignment horizontal="right" vertical="center" wrapText="1"/>
    </xf>
    <xf numFmtId="3" fontId="23" fillId="26" borderId="10" xfId="0" applyNumberFormat="1" applyFont="1" applyFill="1" applyBorder="1" applyAlignment="1" applyProtection="1">
      <alignment horizontal="right" vertical="center" wrapText="1"/>
    </xf>
    <xf numFmtId="0" fontId="39" fillId="26" borderId="10" xfId="0" applyNumberFormat="1" applyFont="1" applyFill="1" applyBorder="1" applyAlignment="1" applyProtection="1">
      <alignment horizontal="right" vertical="top" wrapText="1"/>
    </xf>
    <xf numFmtId="4" fontId="23" fillId="0" borderId="0" xfId="0" applyNumberFormat="1" applyFont="1" applyBorder="1" applyAlignment="1">
      <alignment vertical="center" wrapText="1"/>
    </xf>
    <xf numFmtId="165" fontId="43" fillId="0" borderId="0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horizontal="center" vertical="center" wrapText="1"/>
    </xf>
    <xf numFmtId="165" fontId="43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26" borderId="12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vertical="center" wrapText="1"/>
    </xf>
    <xf numFmtId="0" fontId="26" fillId="26" borderId="11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66" fontId="23" fillId="0" borderId="10" xfId="0" applyNumberFormat="1" applyFont="1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0" fillId="0" borderId="16" xfId="0" applyFont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vertical="top" wrapText="1"/>
    </xf>
    <xf numFmtId="49" fontId="19" fillId="26" borderId="11" xfId="0" applyNumberFormat="1" applyFont="1" applyFill="1" applyBorder="1" applyAlignment="1">
      <alignment horizontal="center" vertical="center" wrapText="1"/>
    </xf>
    <xf numFmtId="165" fontId="19" fillId="26" borderId="11" xfId="0" applyNumberFormat="1" applyFont="1" applyFill="1" applyBorder="1" applyAlignment="1">
      <alignment horizontal="center" vertical="center"/>
    </xf>
    <xf numFmtId="165" fontId="60" fillId="0" borderId="11" xfId="0" applyNumberFormat="1" applyFont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left" vertical="center" wrapText="1"/>
    </xf>
    <xf numFmtId="168" fontId="60" fillId="0" borderId="11" xfId="0" applyNumberFormat="1" applyFont="1" applyBorder="1" applyAlignment="1">
      <alignment horizontal="center" vertical="center" wrapText="1"/>
    </xf>
    <xf numFmtId="164" fontId="60" fillId="0" borderId="11" xfId="0" applyNumberFormat="1" applyFont="1" applyBorder="1" applyAlignment="1">
      <alignment horizontal="center" vertical="center" wrapText="1"/>
    </xf>
    <xf numFmtId="165" fontId="60" fillId="26" borderId="10" xfId="0" applyNumberFormat="1" applyFont="1" applyFill="1" applyBorder="1" applyAlignment="1">
      <alignment horizontal="right" vertical="center" wrapText="1"/>
    </xf>
    <xf numFmtId="0" fontId="60" fillId="26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165" fontId="32" fillId="0" borderId="11" xfId="0" applyNumberFormat="1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5" fontId="23" fillId="24" borderId="12" xfId="0" applyNumberFormat="1" applyFont="1" applyFill="1" applyBorder="1" applyAlignment="1">
      <alignment horizontal="right"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165" fontId="23" fillId="24" borderId="11" xfId="0" applyNumberFormat="1" applyFont="1" applyFill="1" applyBorder="1" applyAlignment="1">
      <alignment horizontal="right" vertical="center" wrapText="1"/>
    </xf>
    <xf numFmtId="165" fontId="24" fillId="0" borderId="10" xfId="0" applyNumberFormat="1" applyFont="1" applyBorder="1" applyAlignment="1">
      <alignment vertical="center" wrapText="1"/>
    </xf>
    <xf numFmtId="165" fontId="24" fillId="0" borderId="12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4" fontId="24" fillId="0" borderId="27" xfId="0" applyNumberFormat="1" applyFont="1" applyBorder="1" applyAlignment="1">
      <alignment vertical="center" wrapText="1"/>
    </xf>
    <xf numFmtId="165" fontId="24" fillId="0" borderId="11" xfId="0" applyNumberFormat="1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65" fontId="19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center" vertical="center"/>
    </xf>
    <xf numFmtId="0" fontId="29" fillId="0" borderId="12" xfId="0" applyFont="1" applyBorder="1"/>
    <xf numFmtId="0" fontId="29" fillId="0" borderId="15" xfId="0" applyFont="1" applyBorder="1"/>
    <xf numFmtId="0" fontId="26" fillId="24" borderId="28" xfId="0" applyFont="1" applyFill="1" applyBorder="1" applyAlignment="1">
      <alignment horizontal="left" vertical="center" wrapText="1"/>
    </xf>
    <xf numFmtId="165" fontId="30" fillId="0" borderId="12" xfId="0" applyNumberFormat="1" applyFont="1" applyBorder="1" applyAlignment="1">
      <alignment horizontal="center"/>
    </xf>
    <xf numFmtId="0" fontId="19" fillId="0" borderId="15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justify" vertical="center" wrapText="1"/>
    </xf>
    <xf numFmtId="0" fontId="58" fillId="0" borderId="0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65" fontId="19" fillId="26" borderId="12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justify" vertical="center" wrapText="1"/>
    </xf>
    <xf numFmtId="0" fontId="43" fillId="24" borderId="12" xfId="0" applyFont="1" applyFill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 wrapText="1"/>
    </xf>
    <xf numFmtId="165" fontId="19" fillId="0" borderId="17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65" fontId="51" fillId="0" borderId="12" xfId="0" applyNumberFormat="1" applyFont="1" applyFill="1" applyBorder="1" applyAlignment="1">
      <alignment horizontal="center" vertical="center" wrapText="1"/>
    </xf>
    <xf numFmtId="165" fontId="51" fillId="0" borderId="12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165" fontId="23" fillId="24" borderId="12" xfId="0" applyNumberFormat="1" applyFont="1" applyFill="1" applyBorder="1" applyAlignment="1">
      <alignment horizontal="right" vertical="center"/>
    </xf>
    <xf numFmtId="165" fontId="26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5" fontId="43" fillId="26" borderId="10" xfId="0" applyNumberFormat="1" applyFont="1" applyFill="1" applyBorder="1" applyAlignment="1">
      <alignment horizontal="center" vertical="center" wrapText="1"/>
    </xf>
    <xf numFmtId="0" fontId="43" fillId="26" borderId="11" xfId="0" applyFont="1" applyFill="1" applyBorder="1" applyAlignment="1">
      <alignment horizontal="center" vertical="center" wrapText="1"/>
    </xf>
    <xf numFmtId="165" fontId="22" fillId="0" borderId="29" xfId="0" applyNumberFormat="1" applyFont="1" applyBorder="1" applyAlignment="1">
      <alignment vertical="center" wrapText="1"/>
    </xf>
    <xf numFmtId="0" fontId="43" fillId="26" borderId="12" xfId="0" applyFont="1" applyFill="1" applyBorder="1" applyAlignment="1">
      <alignment horizontal="center" vertical="center" wrapText="1"/>
    </xf>
    <xf numFmtId="165" fontId="43" fillId="26" borderId="12" xfId="0" applyNumberFormat="1" applyFont="1" applyFill="1" applyBorder="1" applyAlignment="1">
      <alignment horizontal="center" vertical="center" wrapText="1"/>
    </xf>
    <xf numFmtId="4" fontId="19" fillId="26" borderId="12" xfId="0" applyNumberFormat="1" applyFont="1" applyFill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/>
    </xf>
    <xf numFmtId="165" fontId="23" fillId="0" borderId="12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wrapText="1"/>
    </xf>
    <xf numFmtId="4" fontId="32" fillId="26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left" vertical="center" wrapText="1"/>
    </xf>
    <xf numFmtId="169" fontId="26" fillId="0" borderId="12" xfId="0" applyNumberFormat="1" applyFont="1" applyBorder="1" applyAlignment="1">
      <alignment horizontal="left" vertical="top" wrapText="1"/>
    </xf>
    <xf numFmtId="169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64" fillId="27" borderId="12" xfId="0" applyFont="1" applyFill="1" applyBorder="1" applyAlignment="1">
      <alignment horizontal="center" vertical="center" wrapText="1"/>
    </xf>
    <xf numFmtId="165" fontId="63" fillId="27" borderId="12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left" vertical="center" wrapText="1"/>
    </xf>
    <xf numFmtId="1" fontId="23" fillId="26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170" fontId="26" fillId="0" borderId="12" xfId="46" applyNumberFormat="1" applyFont="1" applyBorder="1" applyAlignment="1">
      <alignment horizontal="left" vertical="center"/>
    </xf>
    <xf numFmtId="0" fontId="59" fillId="0" borderId="12" xfId="0" applyFont="1" applyBorder="1" applyAlignment="1">
      <alignment horizontal="justify" vertical="top" wrapText="1"/>
    </xf>
    <xf numFmtId="0" fontId="60" fillId="0" borderId="12" xfId="0" applyFont="1" applyBorder="1" applyAlignment="1">
      <alignment horizontal="center" vertical="center" wrapText="1"/>
    </xf>
    <xf numFmtId="169" fontId="60" fillId="0" borderId="12" xfId="0" applyNumberFormat="1" applyFont="1" applyBorder="1" applyAlignment="1">
      <alignment horizontal="center" vertical="center" wrapText="1"/>
    </xf>
    <xf numFmtId="169" fontId="59" fillId="0" borderId="12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top" wrapText="1"/>
    </xf>
    <xf numFmtId="4" fontId="60" fillId="0" borderId="12" xfId="0" applyNumberFormat="1" applyFont="1" applyBorder="1" applyAlignment="1">
      <alignment vertical="center"/>
    </xf>
    <xf numFmtId="0" fontId="69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 wrapText="1"/>
    </xf>
    <xf numFmtId="165" fontId="60" fillId="26" borderId="10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165" fontId="60" fillId="0" borderId="12" xfId="0" applyNumberFormat="1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  <protection locked="0" hidden="1"/>
    </xf>
    <xf numFmtId="165" fontId="23" fillId="0" borderId="12" xfId="0" applyNumberFormat="1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top" wrapText="1"/>
    </xf>
    <xf numFmtId="0" fontId="26" fillId="0" borderId="32" xfId="19" applyFont="1" applyBorder="1" applyAlignment="1">
      <alignment horizontal="left" vertical="center" wrapText="1"/>
    </xf>
    <xf numFmtId="0" fontId="19" fillId="0" borderId="32" xfId="19" applyFont="1" applyBorder="1" applyAlignment="1">
      <alignment horizontal="center" vertical="center" wrapText="1"/>
    </xf>
    <xf numFmtId="0" fontId="19" fillId="0" borderId="32" xfId="19" applyFont="1" applyBorder="1" applyAlignment="1">
      <alignment horizontal="center" vertical="center"/>
    </xf>
    <xf numFmtId="4" fontId="19" fillId="0" borderId="32" xfId="19" applyNumberFormat="1" applyFont="1" applyBorder="1" applyAlignment="1">
      <alignment horizontal="center" vertical="center" wrapText="1"/>
    </xf>
    <xf numFmtId="4" fontId="19" fillId="0" borderId="32" xfId="19" applyNumberFormat="1" applyFont="1" applyBorder="1" applyAlignment="1">
      <alignment horizontal="center" vertical="center"/>
    </xf>
    <xf numFmtId="0" fontId="19" fillId="0" borderId="33" xfId="19" applyFont="1" applyBorder="1" applyAlignment="1">
      <alignment horizontal="center" vertical="center"/>
    </xf>
    <xf numFmtId="0" fontId="19" fillId="0" borderId="10" xfId="19" applyFont="1" applyBorder="1" applyAlignment="1">
      <alignment horizontal="center" vertical="center"/>
    </xf>
    <xf numFmtId="164" fontId="59" fillId="0" borderId="12" xfId="0" applyNumberFormat="1" applyFont="1" applyBorder="1" applyAlignment="1">
      <alignment horizontal="left" vertical="center" wrapText="1"/>
    </xf>
    <xf numFmtId="168" fontId="60" fillId="0" borderId="12" xfId="0" applyNumberFormat="1" applyFont="1" applyBorder="1" applyAlignment="1">
      <alignment horizontal="center" vertical="center" wrapText="1"/>
    </xf>
    <xf numFmtId="164" fontId="60" fillId="0" borderId="12" xfId="0" applyNumberFormat="1" applyFont="1" applyBorder="1" applyAlignment="1">
      <alignment horizontal="center" vertical="center" wrapText="1"/>
    </xf>
    <xf numFmtId="165" fontId="60" fillId="0" borderId="12" xfId="0" applyNumberFormat="1" applyFont="1" applyBorder="1" applyAlignment="1">
      <alignment horizontal="center" vertical="center" wrapText="1"/>
    </xf>
    <xf numFmtId="165" fontId="60" fillId="0" borderId="15" xfId="0" applyNumberFormat="1" applyFont="1" applyBorder="1" applyAlignment="1">
      <alignment horizontal="center" vertical="center" wrapText="1"/>
    </xf>
    <xf numFmtId="165" fontId="24" fillId="0" borderId="27" xfId="0" applyNumberFormat="1" applyFont="1" applyBorder="1" applyAlignment="1">
      <alignment vertical="center" wrapText="1"/>
    </xf>
    <xf numFmtId="0" fontId="60" fillId="0" borderId="12" xfId="0" applyFont="1" applyBorder="1" applyAlignment="1">
      <alignment horizontal="right" vertical="center" wrapText="1"/>
    </xf>
    <xf numFmtId="165" fontId="60" fillId="0" borderId="12" xfId="0" applyNumberFormat="1" applyFont="1" applyBorder="1" applyAlignment="1">
      <alignment horizontal="right" vertical="center" wrapText="1"/>
    </xf>
    <xf numFmtId="165" fontId="60" fillId="0" borderId="12" xfId="46" applyNumberFormat="1" applyFont="1" applyBorder="1" applyAlignment="1">
      <alignment horizontal="right" vertical="center" wrapText="1"/>
    </xf>
    <xf numFmtId="165" fontId="60" fillId="0" borderId="12" xfId="0" applyNumberFormat="1" applyFont="1" applyBorder="1" applyAlignment="1">
      <alignment horizontal="right" vertical="center"/>
    </xf>
    <xf numFmtId="0" fontId="58" fillId="28" borderId="0" xfId="0" applyFont="1" applyFill="1" applyBorder="1" applyAlignment="1">
      <alignment vertical="center" wrapText="1"/>
    </xf>
    <xf numFmtId="0" fontId="24" fillId="28" borderId="0" xfId="0" applyFont="1" applyFill="1" applyBorder="1" applyAlignment="1">
      <alignment vertical="center" wrapText="1"/>
    </xf>
    <xf numFmtId="0" fontId="22" fillId="28" borderId="26" xfId="0" applyFont="1" applyFill="1" applyBorder="1" applyAlignment="1">
      <alignment vertical="center" wrapText="1"/>
    </xf>
    <xf numFmtId="0" fontId="24" fillId="28" borderId="26" xfId="0" applyFont="1" applyFill="1" applyBorder="1" applyAlignment="1">
      <alignment vertical="center" wrapText="1"/>
    </xf>
    <xf numFmtId="4" fontId="24" fillId="28" borderId="10" xfId="0" applyNumberFormat="1" applyFont="1" applyFill="1" applyBorder="1" applyAlignment="1">
      <alignment vertical="center" wrapText="1"/>
    </xf>
    <xf numFmtId="4" fontId="24" fillId="28" borderId="12" xfId="0" applyNumberFormat="1" applyFont="1" applyFill="1" applyBorder="1" applyAlignment="1">
      <alignment vertical="center" wrapText="1"/>
    </xf>
    <xf numFmtId="4" fontId="24" fillId="28" borderId="11" xfId="0" applyNumberFormat="1" applyFont="1" applyFill="1" applyBorder="1" applyAlignment="1">
      <alignment vertical="center" wrapText="1"/>
    </xf>
    <xf numFmtId="165" fontId="62" fillId="27" borderId="12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65" fontId="23" fillId="26" borderId="12" xfId="0" applyNumberFormat="1" applyFont="1" applyFill="1" applyBorder="1" applyAlignment="1">
      <alignment horizontal="center" vertical="center"/>
    </xf>
    <xf numFmtId="165" fontId="23" fillId="26" borderId="15" xfId="0" applyNumberFormat="1" applyFont="1" applyFill="1" applyBorder="1" applyAlignment="1">
      <alignment horizontal="center" vertical="center" wrapText="1"/>
    </xf>
    <xf numFmtId="165" fontId="23" fillId="26" borderId="12" xfId="0" applyNumberFormat="1" applyFont="1" applyFill="1" applyBorder="1" applyAlignment="1">
      <alignment horizontal="center" vertical="center" wrapText="1"/>
    </xf>
    <xf numFmtId="165" fontId="23" fillId="26" borderId="11" xfId="0" applyNumberFormat="1" applyFont="1" applyFill="1" applyBorder="1" applyAlignment="1">
      <alignment horizontal="center" vertical="center" wrapText="1"/>
    </xf>
    <xf numFmtId="165" fontId="62" fillId="27" borderId="15" xfId="0" applyNumberFormat="1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3" fillId="27" borderId="12" xfId="0" applyFont="1" applyFill="1" applyBorder="1" applyAlignment="1">
      <alignment horizontal="center" vertical="center" wrapText="1"/>
    </xf>
    <xf numFmtId="165" fontId="24" fillId="0" borderId="11" xfId="0" applyNumberFormat="1" applyFont="1" applyFill="1" applyBorder="1" applyAlignment="1">
      <alignment vertical="center" wrapText="1"/>
    </xf>
    <xf numFmtId="4" fontId="24" fillId="26" borderId="0" xfId="0" applyNumberFormat="1" applyFont="1" applyFill="1" applyBorder="1" applyAlignment="1">
      <alignment vertical="center" wrapText="1"/>
    </xf>
    <xf numFmtId="4" fontId="24" fillId="26" borderId="10" xfId="0" applyNumberFormat="1" applyFont="1" applyFill="1" applyBorder="1" applyAlignment="1">
      <alignment vertical="center" wrapText="1"/>
    </xf>
    <xf numFmtId="4" fontId="22" fillId="0" borderId="26" xfId="0" applyNumberFormat="1" applyFont="1" applyBorder="1" applyAlignment="1">
      <alignment vertical="center" wrapText="1"/>
    </xf>
    <xf numFmtId="0" fontId="22" fillId="28" borderId="16" xfId="0" applyFont="1" applyFill="1" applyBorder="1" applyAlignment="1">
      <alignment vertical="center" wrapText="1"/>
    </xf>
    <xf numFmtId="4" fontId="0" fillId="26" borderId="0" xfId="0" applyNumberFormat="1" applyFill="1" applyBorder="1"/>
    <xf numFmtId="4" fontId="24" fillId="28" borderId="12" xfId="0" applyNumberFormat="1" applyFont="1" applyFill="1" applyBorder="1" applyAlignment="1">
      <alignment horizontal="right" vertical="center" wrapText="1"/>
    </xf>
    <xf numFmtId="0" fontId="24" fillId="29" borderId="34" xfId="0" applyFont="1" applyFill="1" applyBorder="1" applyAlignment="1">
      <alignment vertical="center" wrapText="1"/>
    </xf>
    <xf numFmtId="4" fontId="24" fillId="26" borderId="27" xfId="0" applyNumberFormat="1" applyFont="1" applyFill="1" applyBorder="1" applyAlignment="1">
      <alignment vertical="center" wrapText="1"/>
    </xf>
    <xf numFmtId="165" fontId="24" fillId="26" borderId="10" xfId="0" applyNumberFormat="1" applyFont="1" applyFill="1" applyBorder="1" applyAlignment="1">
      <alignment vertical="center" wrapText="1"/>
    </xf>
    <xf numFmtId="165" fontId="24" fillId="0" borderId="27" xfId="0" applyNumberFormat="1" applyFont="1" applyFill="1" applyBorder="1" applyAlignment="1">
      <alignment vertical="center" wrapText="1"/>
    </xf>
    <xf numFmtId="4" fontId="20" fillId="29" borderId="35" xfId="40" applyNumberFormat="1" applyFont="1" applyFill="1" applyBorder="1" applyAlignment="1">
      <alignment vertical="top" wrapText="1"/>
    </xf>
    <xf numFmtId="0" fontId="19" fillId="0" borderId="36" xfId="40" applyFont="1" applyBorder="1" applyAlignment="1">
      <alignment horizontal="center" vertical="top" wrapText="1"/>
    </xf>
    <xf numFmtId="4" fontId="20" fillId="29" borderId="38" xfId="40" applyNumberFormat="1" applyFont="1" applyFill="1" applyBorder="1" applyAlignment="1">
      <alignment vertical="top" wrapText="1"/>
    </xf>
    <xf numFmtId="0" fontId="22" fillId="28" borderId="39" xfId="0" applyFont="1" applyFill="1" applyBorder="1" applyAlignment="1">
      <alignment vertical="center" wrapText="1"/>
    </xf>
    <xf numFmtId="4" fontId="24" fillId="28" borderId="40" xfId="0" applyNumberFormat="1" applyFont="1" applyFill="1" applyBorder="1" applyAlignment="1">
      <alignment horizontal="right" vertical="center" wrapText="1"/>
    </xf>
    <xf numFmtId="0" fontId="22" fillId="28" borderId="41" xfId="0" applyFont="1" applyFill="1" applyBorder="1" applyAlignment="1">
      <alignment vertical="center" wrapText="1"/>
    </xf>
    <xf numFmtId="0" fontId="22" fillId="28" borderId="24" xfId="0" applyFont="1" applyFill="1" applyBorder="1" applyAlignment="1">
      <alignment vertical="center" wrapText="1"/>
    </xf>
    <xf numFmtId="4" fontId="20" fillId="29" borderId="42" xfId="40" applyNumberFormat="1" applyFont="1" applyFill="1" applyBorder="1" applyAlignment="1">
      <alignment vertical="top" wrapText="1"/>
    </xf>
    <xf numFmtId="0" fontId="22" fillId="29" borderId="43" xfId="0" applyFont="1" applyFill="1" applyBorder="1" applyAlignment="1">
      <alignment vertical="center" wrapText="1"/>
    </xf>
    <xf numFmtId="0" fontId="58" fillId="29" borderId="44" xfId="0" applyFont="1" applyFill="1" applyBorder="1" applyAlignment="1">
      <alignment vertical="center" wrapText="1"/>
    </xf>
    <xf numFmtId="0" fontId="24" fillId="29" borderId="44" xfId="0" applyFont="1" applyFill="1" applyBorder="1" applyAlignment="1">
      <alignment vertical="center" wrapText="1"/>
    </xf>
    <xf numFmtId="0" fontId="22" fillId="29" borderId="44" xfId="0" applyFont="1" applyFill="1" applyBorder="1" applyAlignment="1">
      <alignment vertical="center" wrapText="1"/>
    </xf>
    <xf numFmtId="4" fontId="24" fillId="28" borderId="18" xfId="0" applyNumberFormat="1" applyFont="1" applyFill="1" applyBorder="1" applyAlignment="1">
      <alignment horizontal="right" vertical="center" wrapText="1"/>
    </xf>
    <xf numFmtId="0" fontId="22" fillId="29" borderId="45" xfId="0" applyFont="1" applyFill="1" applyBorder="1" applyAlignment="1">
      <alignment vertical="center" wrapText="1"/>
    </xf>
    <xf numFmtId="165" fontId="22" fillId="29" borderId="34" xfId="0" applyNumberFormat="1" applyFont="1" applyFill="1" applyBorder="1" applyAlignment="1">
      <alignment vertical="center" wrapText="1"/>
    </xf>
    <xf numFmtId="4" fontId="20" fillId="29" borderId="46" xfId="40" applyNumberFormat="1" applyFont="1" applyFill="1" applyBorder="1" applyAlignment="1">
      <alignment vertical="top" wrapText="1"/>
    </xf>
    <xf numFmtId="4" fontId="20" fillId="29" borderId="31" xfId="40" applyNumberFormat="1" applyFont="1" applyFill="1" applyBorder="1" applyAlignment="1">
      <alignment vertical="top" wrapText="1"/>
    </xf>
    <xf numFmtId="4" fontId="20" fillId="29" borderId="47" xfId="40" applyNumberFormat="1" applyFont="1" applyFill="1" applyBorder="1" applyAlignment="1">
      <alignment vertical="top" wrapText="1"/>
    </xf>
    <xf numFmtId="4" fontId="20" fillId="28" borderId="14" xfId="40" applyNumberFormat="1" applyFont="1" applyFill="1" applyBorder="1" applyAlignment="1">
      <alignment horizontal="right" vertical="top" wrapText="1"/>
    </xf>
    <xf numFmtId="4" fontId="20" fillId="28" borderId="23" xfId="40" applyNumberFormat="1" applyFont="1" applyFill="1" applyBorder="1" applyAlignment="1">
      <alignment horizontal="right" vertical="top" wrapText="1"/>
    </xf>
    <xf numFmtId="0" fontId="24" fillId="28" borderId="16" xfId="0" applyFont="1" applyFill="1" applyBorder="1" applyAlignment="1">
      <alignment vertical="center" wrapText="1"/>
    </xf>
    <xf numFmtId="0" fontId="22" fillId="28" borderId="48" xfId="0" applyFont="1" applyFill="1" applyBorder="1" applyAlignment="1">
      <alignment vertical="center" wrapText="1"/>
    </xf>
    <xf numFmtId="0" fontId="58" fillId="28" borderId="49" xfId="0" applyFont="1" applyFill="1" applyBorder="1" applyAlignment="1">
      <alignment vertical="center" wrapText="1"/>
    </xf>
    <xf numFmtId="0" fontId="24" fillId="28" borderId="49" xfId="0" applyFont="1" applyFill="1" applyBorder="1" applyAlignment="1">
      <alignment vertical="center" wrapText="1"/>
    </xf>
    <xf numFmtId="4" fontId="24" fillId="28" borderId="42" xfId="0" applyNumberFormat="1" applyFont="1" applyFill="1" applyBorder="1" applyAlignment="1">
      <alignment horizontal="right" vertical="center" wrapText="1"/>
    </xf>
    <xf numFmtId="4" fontId="24" fillId="28" borderId="35" xfId="0" applyNumberFormat="1" applyFont="1" applyFill="1" applyBorder="1" applyAlignment="1">
      <alignment horizontal="right" vertical="center" wrapText="1"/>
    </xf>
    <xf numFmtId="4" fontId="24" fillId="28" borderId="38" xfId="0" applyNumberFormat="1" applyFont="1" applyFill="1" applyBorder="1" applyAlignment="1">
      <alignment horizontal="right" vertical="center" wrapText="1"/>
    </xf>
    <xf numFmtId="4" fontId="24" fillId="28" borderId="50" xfId="0" applyNumberFormat="1" applyFont="1" applyFill="1" applyBorder="1" applyAlignment="1">
      <alignment horizontal="right" vertical="center" wrapText="1"/>
    </xf>
    <xf numFmtId="4" fontId="24" fillId="28" borderId="51" xfId="0" applyNumberFormat="1" applyFont="1" applyFill="1" applyBorder="1" applyAlignment="1">
      <alignment horizontal="right" vertical="center" wrapText="1"/>
    </xf>
    <xf numFmtId="4" fontId="24" fillId="28" borderId="52" xfId="0" applyNumberFormat="1" applyFont="1" applyFill="1" applyBorder="1" applyAlignment="1">
      <alignment horizontal="right" vertical="center" wrapText="1"/>
    </xf>
    <xf numFmtId="0" fontId="22" fillId="28" borderId="53" xfId="0" applyFont="1" applyFill="1" applyBorder="1" applyAlignment="1">
      <alignment vertical="center" wrapText="1"/>
    </xf>
    <xf numFmtId="165" fontId="22" fillId="28" borderId="54" xfId="0" applyNumberFormat="1" applyFont="1" applyFill="1" applyBorder="1" applyAlignment="1">
      <alignment vertical="center" wrapText="1"/>
    </xf>
    <xf numFmtId="0" fontId="24" fillId="28" borderId="54" xfId="0" applyFont="1" applyFill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0" fillId="0" borderId="40" xfId="0" applyBorder="1"/>
    <xf numFmtId="0" fontId="19" fillId="0" borderId="56" xfId="0" applyFont="1" applyBorder="1" applyAlignment="1">
      <alignment vertical="center" wrapText="1"/>
    </xf>
    <xf numFmtId="0" fontId="0" fillId="0" borderId="57" xfId="0" applyBorder="1"/>
    <xf numFmtId="0" fontId="19" fillId="0" borderId="36" xfId="0" applyFont="1" applyBorder="1" applyAlignment="1">
      <alignment vertical="center" wrapText="1"/>
    </xf>
    <xf numFmtId="0" fontId="0" fillId="0" borderId="37" xfId="0" applyBorder="1"/>
    <xf numFmtId="0" fontId="22" fillId="0" borderId="56" xfId="0" applyFont="1" applyBorder="1" applyAlignment="1">
      <alignment vertical="center" wrapText="1"/>
    </xf>
    <xf numFmtId="165" fontId="24" fillId="0" borderId="57" xfId="0" applyNumberFormat="1" applyFont="1" applyBorder="1" applyAlignment="1">
      <alignment vertical="center" wrapText="1"/>
    </xf>
    <xf numFmtId="165" fontId="24" fillId="0" borderId="40" xfId="0" applyNumberFormat="1" applyFont="1" applyBorder="1" applyAlignment="1">
      <alignment vertical="center" wrapText="1"/>
    </xf>
    <xf numFmtId="165" fontId="24" fillId="0" borderId="37" xfId="0" applyNumberFormat="1" applyFont="1" applyBorder="1" applyAlignment="1">
      <alignment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166" fontId="31" fillId="0" borderId="57" xfId="0" applyNumberFormat="1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19" fillId="0" borderId="56" xfId="0" applyFont="1" applyBorder="1" applyAlignment="1">
      <alignment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justify" vertical="center" wrapText="1"/>
    </xf>
    <xf numFmtId="0" fontId="19" fillId="0" borderId="55" xfId="0" applyFont="1" applyBorder="1" applyAlignment="1">
      <alignment horizontal="left" vertical="center" wrapText="1"/>
    </xf>
    <xf numFmtId="0" fontId="29" fillId="0" borderId="58" xfId="0" applyFont="1" applyBorder="1"/>
    <xf numFmtId="0" fontId="29" fillId="0" borderId="59" xfId="0" applyFont="1" applyBorder="1"/>
    <xf numFmtId="0" fontId="19" fillId="24" borderId="58" xfId="0" applyFont="1" applyFill="1" applyBorder="1" applyAlignment="1">
      <alignment horizontal="center" vertical="center" wrapText="1"/>
    </xf>
    <xf numFmtId="165" fontId="32" fillId="0" borderId="40" xfId="0" applyNumberFormat="1" applyFont="1" applyFill="1" applyBorder="1" applyAlignment="1">
      <alignment horizontal="center" vertical="top" wrapText="1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8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0" fillId="0" borderId="60" xfId="0" applyBorder="1"/>
    <xf numFmtId="4" fontId="24" fillId="28" borderId="40" xfId="0" applyNumberFormat="1" applyFont="1" applyFill="1" applyBorder="1" applyAlignment="1">
      <alignment vertical="center" wrapText="1"/>
    </xf>
    <xf numFmtId="4" fontId="24" fillId="28" borderId="57" xfId="0" applyNumberFormat="1" applyFont="1" applyFill="1" applyBorder="1" applyAlignment="1">
      <alignment vertical="center" wrapText="1"/>
    </xf>
    <xf numFmtId="165" fontId="19" fillId="0" borderId="40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vertical="center" wrapText="1"/>
    </xf>
    <xf numFmtId="0" fontId="0" fillId="24" borderId="40" xfId="0" applyFill="1" applyBorder="1"/>
    <xf numFmtId="0" fontId="0" fillId="24" borderId="57" xfId="0" applyFill="1" applyBorder="1"/>
    <xf numFmtId="0" fontId="22" fillId="28" borderId="58" xfId="0" applyFont="1" applyFill="1" applyBorder="1" applyAlignment="1">
      <alignment vertical="center" wrapText="1"/>
    </xf>
    <xf numFmtId="0" fontId="22" fillId="28" borderId="36" xfId="0" applyFont="1" applyFill="1" applyBorder="1" applyAlignment="1">
      <alignment vertical="center" wrapText="1"/>
    </xf>
    <xf numFmtId="165" fontId="23" fillId="0" borderId="57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/>
    </xf>
    <xf numFmtId="0" fontId="43" fillId="0" borderId="56" xfId="0" applyFont="1" applyBorder="1" applyAlignment="1">
      <alignment horizontal="center" vertical="center"/>
    </xf>
    <xf numFmtId="0" fontId="23" fillId="24" borderId="56" xfId="0" applyFont="1" applyFill="1" applyBorder="1" applyAlignment="1">
      <alignment horizontal="center" vertical="center"/>
    </xf>
    <xf numFmtId="0" fontId="21" fillId="24" borderId="56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3" fillId="26" borderId="0" xfId="0" applyFont="1" applyFill="1" applyBorder="1" applyAlignment="1">
      <alignment horizontal="right" vertical="center"/>
    </xf>
    <xf numFmtId="0" fontId="23" fillId="26" borderId="0" xfId="0" applyFont="1" applyFill="1" applyBorder="1" applyAlignment="1">
      <alignment vertical="center"/>
    </xf>
    <xf numFmtId="4" fontId="24" fillId="28" borderId="37" xfId="0" applyNumberFormat="1" applyFont="1" applyFill="1" applyBorder="1" applyAlignment="1">
      <alignment vertical="center" wrapText="1"/>
    </xf>
    <xf numFmtId="0" fontId="19" fillId="0" borderId="55" xfId="0" applyFont="1" applyBorder="1" applyAlignment="1">
      <alignment horizontal="justify" vertical="center" wrapText="1"/>
    </xf>
    <xf numFmtId="0" fontId="29" fillId="0" borderId="55" xfId="0" applyFont="1" applyBorder="1"/>
    <xf numFmtId="0" fontId="23" fillId="26" borderId="55" xfId="0" applyFont="1" applyFill="1" applyBorder="1" applyAlignment="1">
      <alignment vertical="center" wrapText="1"/>
    </xf>
    <xf numFmtId="0" fontId="23" fillId="26" borderId="56" xfId="0" applyFont="1" applyFill="1" applyBorder="1" applyAlignment="1">
      <alignment vertical="center" wrapText="1"/>
    </xf>
    <xf numFmtId="0" fontId="19" fillId="0" borderId="36" xfId="0" applyFont="1" applyBorder="1" applyAlignment="1">
      <alignment horizontal="justify" vertical="center" wrapText="1"/>
    </xf>
    <xf numFmtId="0" fontId="0" fillId="0" borderId="36" xfId="0" applyBorder="1"/>
    <xf numFmtId="166" fontId="60" fillId="0" borderId="57" xfId="0" applyNumberFormat="1" applyFont="1" applyBorder="1" applyAlignment="1">
      <alignment horizontal="right" vertical="center" wrapText="1"/>
    </xf>
    <xf numFmtId="1" fontId="23" fillId="0" borderId="56" xfId="0" applyNumberFormat="1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/>
    </xf>
    <xf numFmtId="0" fontId="67" fillId="0" borderId="57" xfId="0" applyFont="1" applyBorder="1" applyAlignment="1">
      <alignment horizontal="center"/>
    </xf>
    <xf numFmtId="0" fontId="60" fillId="0" borderId="57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53" fillId="0" borderId="55" xfId="37" applyFont="1" applyFill="1" applyBorder="1" applyAlignment="1">
      <alignment horizontal="center" vertical="center" wrapText="1"/>
    </xf>
    <xf numFmtId="0" fontId="53" fillId="0" borderId="56" xfId="37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/>
    </xf>
    <xf numFmtId="165" fontId="0" fillId="0" borderId="57" xfId="0" applyNumberFormat="1" applyBorder="1"/>
    <xf numFmtId="0" fontId="23" fillId="0" borderId="58" xfId="0" applyFont="1" applyBorder="1" applyAlignment="1">
      <alignment vertical="center" wrapText="1"/>
    </xf>
    <xf numFmtId="0" fontId="0" fillId="0" borderId="57" xfId="0" applyFill="1" applyBorder="1"/>
    <xf numFmtId="0" fontId="19" fillId="0" borderId="36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68" fillId="27" borderId="55" xfId="0" applyFont="1" applyFill="1" applyBorder="1" applyAlignment="1">
      <alignment vertical="center" wrapText="1"/>
    </xf>
    <xf numFmtId="0" fontId="23" fillId="0" borderId="55" xfId="0" applyFont="1" applyBorder="1" applyAlignment="1">
      <alignment vertical="center" wrapText="1"/>
    </xf>
    <xf numFmtId="0" fontId="23" fillId="0" borderId="55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0" fontId="27" fillId="0" borderId="56" xfId="0" applyFont="1" applyBorder="1" applyAlignment="1">
      <alignment horizontal="right" vertical="center" wrapText="1"/>
    </xf>
    <xf numFmtId="0" fontId="19" fillId="0" borderId="56" xfId="0" applyFont="1" applyBorder="1" applyAlignment="1">
      <alignment horizontal="left" vertical="center" wrapText="1"/>
    </xf>
    <xf numFmtId="4" fontId="24" fillId="26" borderId="60" xfId="0" applyNumberFormat="1" applyFont="1" applyFill="1" applyBorder="1" applyAlignment="1">
      <alignment vertical="center" wrapText="1"/>
    </xf>
    <xf numFmtId="4" fontId="24" fillId="26" borderId="61" xfId="0" applyNumberFormat="1" applyFont="1" applyFill="1" applyBorder="1" applyAlignment="1">
      <alignment vertical="center" wrapText="1"/>
    </xf>
    <xf numFmtId="165" fontId="24" fillId="0" borderId="37" xfId="0" applyNumberFormat="1" applyFont="1" applyFill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60" fillId="0" borderId="41" xfId="0" applyFont="1" applyBorder="1" applyAlignment="1">
      <alignment horizontal="center" vertical="center" wrapText="1"/>
    </xf>
    <xf numFmtId="0" fontId="63" fillId="27" borderId="56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vertical="center"/>
    </xf>
    <xf numFmtId="165" fontId="43" fillId="0" borderId="40" xfId="0" applyNumberFormat="1" applyFont="1" applyBorder="1" applyAlignment="1">
      <alignment horizontal="center" vertical="center" wrapText="1"/>
    </xf>
    <xf numFmtId="165" fontId="43" fillId="0" borderId="57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center"/>
    </xf>
    <xf numFmtId="0" fontId="22" fillId="0" borderId="62" xfId="0" applyFont="1" applyBorder="1" applyAlignment="1">
      <alignment vertical="center" wrapText="1"/>
    </xf>
    <xf numFmtId="0" fontId="22" fillId="0" borderId="63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165" fontId="24" fillId="0" borderId="63" xfId="0" applyNumberFormat="1" applyFont="1" applyBorder="1" applyAlignment="1">
      <alignment vertical="center" wrapText="1"/>
    </xf>
    <xf numFmtId="165" fontId="24" fillId="0" borderId="64" xfId="0" applyNumberFormat="1" applyFont="1" applyBorder="1" applyAlignment="1">
      <alignment vertical="center" wrapText="1"/>
    </xf>
    <xf numFmtId="165" fontId="19" fillId="0" borderId="40" xfId="0" applyNumberFormat="1" applyFont="1" applyBorder="1" applyAlignment="1">
      <alignment horizontal="center" vertical="center"/>
    </xf>
    <xf numFmtId="4" fontId="0" fillId="0" borderId="0" xfId="0" applyNumberFormat="1" applyBorder="1"/>
    <xf numFmtId="165" fontId="0" fillId="0" borderId="0" xfId="0" applyNumberFormat="1" applyBorder="1"/>
    <xf numFmtId="0" fontId="25" fillId="25" borderId="44" xfId="40" applyFont="1" applyFill="1" applyBorder="1" applyAlignment="1">
      <alignment vertical="top" wrapText="1"/>
    </xf>
    <xf numFmtId="0" fontId="25" fillId="25" borderId="66" xfId="40" applyFont="1" applyFill="1" applyBorder="1" applyAlignment="1">
      <alignment vertical="top" wrapText="1"/>
    </xf>
    <xf numFmtId="0" fontId="25" fillId="25" borderId="34" xfId="40" applyFont="1" applyFill="1" applyBorder="1" applyAlignment="1">
      <alignment vertical="top" wrapText="1"/>
    </xf>
    <xf numFmtId="0" fontId="25" fillId="25" borderId="67" xfId="40" applyFont="1" applyFill="1" applyBorder="1" applyAlignment="1">
      <alignment vertical="top" wrapText="1"/>
    </xf>
    <xf numFmtId="0" fontId="25" fillId="25" borderId="0" xfId="40" applyFont="1" applyFill="1" applyBorder="1" applyAlignment="1">
      <alignment vertical="top" wrapText="1"/>
    </xf>
    <xf numFmtId="0" fontId="25" fillId="25" borderId="60" xfId="40" applyFont="1" applyFill="1" applyBorder="1" applyAlignment="1">
      <alignment vertical="top" wrapText="1"/>
    </xf>
    <xf numFmtId="0" fontId="25" fillId="25" borderId="68" xfId="40" applyFont="1" applyFill="1" applyBorder="1" applyAlignment="1">
      <alignment vertical="top" wrapText="1"/>
    </xf>
    <xf numFmtId="0" fontId="25" fillId="25" borderId="69" xfId="40" applyFont="1" applyFill="1" applyBorder="1" applyAlignment="1">
      <alignment vertical="top" wrapText="1"/>
    </xf>
    <xf numFmtId="0" fontId="25" fillId="25" borderId="16" xfId="40" applyFont="1" applyFill="1" applyBorder="1" applyAlignment="1">
      <alignment vertical="top" wrapText="1"/>
    </xf>
    <xf numFmtId="0" fontId="25" fillId="25" borderId="71" xfId="40" applyFont="1" applyFill="1" applyBorder="1" applyAlignment="1">
      <alignment vertical="top" wrapText="1"/>
    </xf>
    <xf numFmtId="0" fontId="25" fillId="25" borderId="65" xfId="40" applyFont="1" applyFill="1" applyBorder="1" applyAlignment="1">
      <alignment vertical="top" wrapText="1"/>
    </xf>
    <xf numFmtId="0" fontId="25" fillId="25" borderId="72" xfId="40" applyFont="1" applyFill="1" applyBorder="1" applyAlignment="1">
      <alignment vertical="top" wrapText="1"/>
    </xf>
    <xf numFmtId="2" fontId="23" fillId="0" borderId="10" xfId="0" applyNumberFormat="1" applyFont="1" applyBorder="1" applyAlignment="1">
      <alignment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vertical="center" wrapText="1"/>
    </xf>
    <xf numFmtId="1" fontId="2" fillId="0" borderId="0" xfId="40" applyNumberFormat="1"/>
    <xf numFmtId="1" fontId="25" fillId="25" borderId="44" xfId="40" applyNumberFormat="1" applyFont="1" applyFill="1" applyBorder="1" applyAlignment="1">
      <alignment vertical="top" wrapText="1"/>
    </xf>
    <xf numFmtId="1" fontId="19" fillId="0" borderId="12" xfId="0" applyNumberFormat="1" applyFont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vertical="center" wrapText="1"/>
    </xf>
    <xf numFmtId="1" fontId="25" fillId="25" borderId="34" xfId="40" applyNumberFormat="1" applyFont="1" applyFill="1" applyBorder="1" applyAlignment="1">
      <alignment vertical="top" wrapText="1"/>
    </xf>
    <xf numFmtId="1" fontId="27" fillId="0" borderId="12" xfId="0" applyNumberFormat="1" applyFont="1" applyBorder="1" applyAlignment="1">
      <alignment vertical="center" wrapText="1"/>
    </xf>
    <xf numFmtId="1" fontId="27" fillId="0" borderId="10" xfId="0" applyNumberFormat="1" applyFont="1" applyBorder="1" applyAlignment="1">
      <alignment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26" fillId="0" borderId="12" xfId="0" applyNumberFormat="1" applyFont="1" applyBorder="1" applyAlignment="1">
      <alignment horizontal="left" vertical="center" wrapText="1"/>
    </xf>
    <xf numFmtId="1" fontId="26" fillId="0" borderId="12" xfId="0" applyNumberFormat="1" applyFont="1" applyBorder="1" applyAlignment="1">
      <alignment horizontal="justify" vertical="center" wrapText="1"/>
    </xf>
    <xf numFmtId="1" fontId="26" fillId="0" borderId="10" xfId="0" applyNumberFormat="1" applyFont="1" applyBorder="1" applyAlignment="1">
      <alignment horizontal="justify" vertical="center" wrapText="1"/>
    </xf>
    <xf numFmtId="1" fontId="48" fillId="0" borderId="12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1" fontId="29" fillId="0" borderId="15" xfId="0" applyNumberFormat="1" applyFont="1" applyBorder="1"/>
    <xf numFmtId="1" fontId="21" fillId="0" borderId="12" xfId="0" applyNumberFormat="1" applyFont="1" applyBorder="1"/>
    <xf numFmtId="1" fontId="19" fillId="0" borderId="12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1" fontId="25" fillId="25" borderId="0" xfId="40" applyNumberFormat="1" applyFont="1" applyFill="1" applyBorder="1" applyAlignment="1">
      <alignment vertical="top" wrapText="1"/>
    </xf>
    <xf numFmtId="1" fontId="29" fillId="0" borderId="10" xfId="0" applyNumberFormat="1" applyFont="1" applyBorder="1" applyAlignment="1">
      <alignment horizontal="center" vertical="center" wrapText="1"/>
    </xf>
    <xf numFmtId="1" fontId="43" fillId="24" borderId="12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/>
    </xf>
    <xf numFmtId="1" fontId="41" fillId="0" borderId="12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" fontId="25" fillId="25" borderId="68" xfId="40" applyNumberFormat="1" applyFont="1" applyFill="1" applyBorder="1" applyAlignment="1">
      <alignment vertical="top" wrapText="1"/>
    </xf>
    <xf numFmtId="1" fontId="23" fillId="0" borderId="12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1" fontId="51" fillId="0" borderId="12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/>
    </xf>
    <xf numFmtId="1" fontId="23" fillId="24" borderId="12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 applyProtection="1">
      <alignment horizontal="center" vertical="center" wrapText="1"/>
    </xf>
    <xf numFmtId="1" fontId="27" fillId="24" borderId="12" xfId="0" applyNumberFormat="1" applyFont="1" applyFill="1" applyBorder="1" applyAlignment="1">
      <alignment horizontal="center"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Border="1"/>
    <xf numFmtId="1" fontId="23" fillId="26" borderId="11" xfId="0" applyNumberFormat="1" applyFont="1" applyFill="1" applyBorder="1" applyAlignment="1">
      <alignment horizontal="center" vertical="center" wrapText="1"/>
    </xf>
    <xf numFmtId="1" fontId="23" fillId="26" borderId="15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justify" vertical="center" wrapText="1"/>
    </xf>
    <xf numFmtId="1" fontId="0" fillId="0" borderId="12" xfId="0" applyNumberFormat="1" applyBorder="1" applyAlignment="1">
      <alignment horizontal="center"/>
    </xf>
    <xf numFmtId="1" fontId="25" fillId="25" borderId="16" xfId="40" applyNumberFormat="1" applyFont="1" applyFill="1" applyBorder="1" applyAlignment="1">
      <alignment vertical="top" wrapText="1"/>
    </xf>
    <xf numFmtId="1" fontId="23" fillId="0" borderId="10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25" fillId="25" borderId="65" xfId="40" applyNumberFormat="1" applyFont="1" applyFill="1" applyBorder="1" applyAlignment="1">
      <alignment vertical="top" wrapText="1"/>
    </xf>
    <xf numFmtId="1" fontId="19" fillId="0" borderId="12" xfId="0" applyNumberFormat="1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 wrapText="1"/>
    </xf>
    <xf numFmtId="1" fontId="19" fillId="0" borderId="15" xfId="0" applyNumberFormat="1" applyFont="1" applyFill="1" applyBorder="1" applyAlignment="1">
      <alignment horizontal="center" wrapText="1"/>
    </xf>
    <xf numFmtId="1" fontId="19" fillId="0" borderId="12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left" vertical="center" wrapText="1"/>
    </xf>
    <xf numFmtId="1" fontId="19" fillId="26" borderId="10" xfId="0" applyNumberFormat="1" applyFont="1" applyFill="1" applyBorder="1" applyAlignment="1">
      <alignment horizontal="center" vertical="center"/>
    </xf>
    <xf numFmtId="1" fontId="20" fillId="26" borderId="10" xfId="0" applyNumberFormat="1" applyFont="1" applyFill="1" applyBorder="1" applyAlignment="1">
      <alignment horizontal="center" vertical="center"/>
    </xf>
    <xf numFmtId="1" fontId="19" fillId="26" borderId="11" xfId="0" applyNumberFormat="1" applyFont="1" applyFill="1" applyBorder="1" applyAlignment="1">
      <alignment horizontal="center" vertical="center"/>
    </xf>
    <xf numFmtId="1" fontId="60" fillId="0" borderId="12" xfId="0" applyNumberFormat="1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top" wrapText="1"/>
    </xf>
    <xf numFmtId="1" fontId="69" fillId="0" borderId="12" xfId="0" applyNumberFormat="1" applyFont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60" fillId="0" borderId="12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1" fontId="63" fillId="27" borderId="12" xfId="0" applyNumberFormat="1" applyFont="1" applyFill="1" applyBorder="1" applyAlignment="1">
      <alignment horizontal="center" vertical="center" wrapText="1"/>
    </xf>
    <xf numFmtId="1" fontId="63" fillId="27" borderId="10" xfId="0" applyNumberFormat="1" applyFont="1" applyFill="1" applyBorder="1" applyAlignment="1">
      <alignment horizontal="center" vertical="center" wrapText="1"/>
    </xf>
    <xf numFmtId="1" fontId="63" fillId="27" borderId="10" xfId="0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1" fontId="59" fillId="0" borderId="12" xfId="0" applyNumberFormat="1" applyFont="1" applyBorder="1" applyAlignment="1">
      <alignment horizontal="center" vertical="center" wrapText="1"/>
    </xf>
    <xf numFmtId="1" fontId="59" fillId="0" borderId="12" xfId="0" applyNumberFormat="1" applyFont="1" applyBorder="1" applyAlignment="1">
      <alignment vertical="center" wrapText="1"/>
    </xf>
    <xf numFmtId="1" fontId="59" fillId="0" borderId="10" xfId="0" applyNumberFormat="1" applyFont="1" applyFill="1" applyBorder="1" applyAlignment="1">
      <alignment vertical="center" wrapText="1"/>
    </xf>
    <xf numFmtId="1" fontId="59" fillId="0" borderId="10" xfId="0" applyNumberFormat="1" applyFont="1" applyBorder="1" applyAlignment="1">
      <alignment vertical="center" wrapText="1"/>
    </xf>
    <xf numFmtId="1" fontId="41" fillId="0" borderId="10" xfId="0" applyNumberFormat="1" applyFont="1" applyBorder="1" applyAlignment="1">
      <alignment vertical="center" wrapText="1"/>
    </xf>
    <xf numFmtId="1" fontId="41" fillId="0" borderId="11" xfId="0" applyNumberFormat="1" applyFont="1" applyBorder="1" applyAlignment="1">
      <alignment vertical="center" wrapText="1"/>
    </xf>
    <xf numFmtId="1" fontId="25" fillId="26" borderId="0" xfId="40" applyNumberFormat="1" applyFont="1" applyFill="1" applyBorder="1" applyAlignment="1">
      <alignment horizontal="left" vertical="top" wrapText="1"/>
    </xf>
    <xf numFmtId="1" fontId="0" fillId="26" borderId="0" xfId="0" applyNumberFormat="1" applyFill="1" applyBorder="1"/>
    <xf numFmtId="1" fontId="0" fillId="0" borderId="0" xfId="0" applyNumberFormat="1" applyBorder="1"/>
    <xf numFmtId="1" fontId="0" fillId="0" borderId="0" xfId="0" applyNumberFormat="1"/>
    <xf numFmtId="4" fontId="20" fillId="26" borderId="35" xfId="40" applyNumberFormat="1" applyFont="1" applyFill="1" applyBorder="1" applyAlignment="1">
      <alignment vertical="top" wrapText="1"/>
    </xf>
    <xf numFmtId="0" fontId="22" fillId="30" borderId="56" xfId="0" applyFont="1" applyFill="1" applyBorder="1" applyAlignment="1">
      <alignment vertical="center" wrapText="1"/>
    </xf>
    <xf numFmtId="0" fontId="24" fillId="30" borderId="10" xfId="0" applyFont="1" applyFill="1" applyBorder="1" applyAlignment="1">
      <alignment vertical="center" wrapText="1"/>
    </xf>
    <xf numFmtId="1" fontId="24" fillId="30" borderId="10" xfId="0" applyNumberFormat="1" applyFont="1" applyFill="1" applyBorder="1" applyAlignment="1">
      <alignment vertical="center" wrapText="1"/>
    </xf>
    <xf numFmtId="4" fontId="24" fillId="30" borderId="10" xfId="0" applyNumberFormat="1" applyFont="1" applyFill="1" applyBorder="1" applyAlignment="1">
      <alignment vertical="center" wrapText="1"/>
    </xf>
    <xf numFmtId="165" fontId="24" fillId="30" borderId="10" xfId="0" applyNumberFormat="1" applyFont="1" applyFill="1" applyBorder="1" applyAlignment="1">
      <alignment vertical="center" wrapText="1"/>
    </xf>
    <xf numFmtId="165" fontId="24" fillId="30" borderId="57" xfId="0" applyNumberFormat="1" applyFont="1" applyFill="1" applyBorder="1" applyAlignment="1">
      <alignment vertical="center" wrapText="1"/>
    </xf>
    <xf numFmtId="165" fontId="0" fillId="30" borderId="0" xfId="0" applyNumberFormat="1" applyFill="1"/>
    <xf numFmtId="0" fontId="0" fillId="30" borderId="0" xfId="0" applyFill="1"/>
    <xf numFmtId="4" fontId="0" fillId="30" borderId="0" xfId="0" applyNumberFormat="1" applyFill="1"/>
    <xf numFmtId="165" fontId="0" fillId="30" borderId="0" xfId="0" applyNumberFormat="1" applyFill="1" applyBorder="1"/>
    <xf numFmtId="0" fontId="0" fillId="30" borderId="0" xfId="0" applyFill="1" applyBorder="1"/>
    <xf numFmtId="165" fontId="24" fillId="30" borderId="12" xfId="0" applyNumberFormat="1" applyFont="1" applyFill="1" applyBorder="1" applyAlignment="1">
      <alignment vertical="center" wrapText="1"/>
    </xf>
    <xf numFmtId="0" fontId="22" fillId="30" borderId="10" xfId="0" applyFont="1" applyFill="1" applyBorder="1" applyAlignment="1">
      <alignment vertical="center" wrapText="1"/>
    </xf>
    <xf numFmtId="0" fontId="58" fillId="30" borderId="10" xfId="0" applyFont="1" applyFill="1" applyBorder="1" applyAlignment="1">
      <alignment vertical="center" wrapText="1"/>
    </xf>
    <xf numFmtId="0" fontId="22" fillId="30" borderId="36" xfId="0" applyFont="1" applyFill="1" applyBorder="1" applyAlignment="1">
      <alignment vertical="center" wrapText="1"/>
    </xf>
    <xf numFmtId="165" fontId="20" fillId="30" borderId="14" xfId="40" applyNumberFormat="1" applyFont="1" applyFill="1" applyBorder="1" applyAlignment="1">
      <alignment vertical="top" wrapText="1"/>
    </xf>
    <xf numFmtId="165" fontId="20" fillId="30" borderId="23" xfId="40" applyNumberFormat="1" applyFont="1" applyFill="1" applyBorder="1" applyAlignment="1">
      <alignment vertical="top" wrapText="1"/>
    </xf>
    <xf numFmtId="4" fontId="20" fillId="30" borderId="14" xfId="40" applyNumberFormat="1" applyFont="1" applyFill="1" applyBorder="1" applyAlignment="1">
      <alignment vertical="top" wrapText="1"/>
    </xf>
    <xf numFmtId="4" fontId="20" fillId="30" borderId="23" xfId="40" applyNumberFormat="1" applyFont="1" applyFill="1" applyBorder="1" applyAlignment="1">
      <alignment vertical="top" wrapText="1"/>
    </xf>
    <xf numFmtId="165" fontId="20" fillId="30" borderId="14" xfId="40" applyNumberFormat="1" applyFont="1" applyFill="1" applyBorder="1" applyAlignment="1">
      <alignment horizontal="left" vertical="top" wrapText="1"/>
    </xf>
    <xf numFmtId="165" fontId="20" fillId="30" borderId="23" xfId="40" applyNumberFormat="1" applyFont="1" applyFill="1" applyBorder="1" applyAlignment="1">
      <alignment horizontal="left" vertical="top" wrapText="1"/>
    </xf>
    <xf numFmtId="0" fontId="22" fillId="30" borderId="30" xfId="0" applyFont="1" applyFill="1" applyBorder="1" applyAlignment="1">
      <alignment vertical="center" wrapText="1"/>
    </xf>
    <xf numFmtId="0" fontId="24" fillId="30" borderId="31" xfId="0" applyFont="1" applyFill="1" applyBorder="1" applyAlignment="1">
      <alignment vertical="center" wrapText="1"/>
    </xf>
    <xf numFmtId="1" fontId="24" fillId="30" borderId="31" xfId="0" applyNumberFormat="1" applyFont="1" applyFill="1" applyBorder="1" applyAlignment="1">
      <alignment vertical="center" wrapText="1"/>
    </xf>
    <xf numFmtId="4" fontId="24" fillId="30" borderId="31" xfId="0" applyNumberFormat="1" applyFont="1" applyFill="1" applyBorder="1" applyAlignment="1">
      <alignment vertical="center" wrapText="1"/>
    </xf>
    <xf numFmtId="4" fontId="24" fillId="30" borderId="11" xfId="0" applyNumberFormat="1" applyFont="1" applyFill="1" applyBorder="1" applyAlignment="1">
      <alignment vertical="center" wrapText="1"/>
    </xf>
    <xf numFmtId="0" fontId="0" fillId="30" borderId="37" xfId="0" applyFill="1" applyBorder="1"/>
    <xf numFmtId="0" fontId="24" fillId="30" borderId="20" xfId="0" applyFont="1" applyFill="1" applyBorder="1" applyAlignment="1">
      <alignment vertical="center" wrapText="1"/>
    </xf>
    <xf numFmtId="165" fontId="24" fillId="30" borderId="22" xfId="0" applyNumberFormat="1" applyFont="1" applyFill="1" applyBorder="1" applyAlignment="1">
      <alignment vertical="center" wrapText="1"/>
    </xf>
    <xf numFmtId="165" fontId="0" fillId="0" borderId="22" xfId="0" applyNumberFormat="1" applyBorder="1"/>
    <xf numFmtId="4" fontId="0" fillId="30" borderId="10" xfId="0" applyNumberFormat="1" applyFill="1" applyBorder="1"/>
    <xf numFmtId="0" fontId="0" fillId="30" borderId="10" xfId="0" applyFill="1" applyBorder="1"/>
    <xf numFmtId="0" fontId="22" fillId="30" borderId="13" xfId="0" applyFont="1" applyFill="1" applyBorder="1" applyAlignment="1">
      <alignment vertical="center" wrapText="1"/>
    </xf>
    <xf numFmtId="0" fontId="24" fillId="30" borderId="14" xfId="0" applyFont="1" applyFill="1" applyBorder="1" applyAlignment="1">
      <alignment vertical="center" wrapText="1"/>
    </xf>
    <xf numFmtId="1" fontId="24" fillId="30" borderId="14" xfId="0" applyNumberFormat="1" applyFont="1" applyFill="1" applyBorder="1" applyAlignment="1">
      <alignment vertical="center" wrapText="1"/>
    </xf>
    <xf numFmtId="4" fontId="24" fillId="30" borderId="14" xfId="0" applyNumberFormat="1" applyFont="1" applyFill="1" applyBorder="1" applyAlignment="1">
      <alignment vertical="center" wrapText="1"/>
    </xf>
    <xf numFmtId="4" fontId="24" fillId="30" borderId="23" xfId="0" applyNumberFormat="1" applyFont="1" applyFill="1" applyBorder="1" applyAlignment="1">
      <alignment vertical="center" wrapText="1"/>
    </xf>
    <xf numFmtId="165" fontId="0" fillId="26" borderId="0" xfId="0" applyNumberFormat="1" applyFill="1" applyBorder="1"/>
    <xf numFmtId="4" fontId="24" fillId="0" borderId="10" xfId="0" applyNumberFormat="1" applyFont="1" applyFill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0" fontId="23" fillId="24" borderId="10" xfId="0" applyNumberFormat="1" applyFont="1" applyFill="1" applyBorder="1" applyAlignment="1">
      <alignment horizontal="center" vertical="center"/>
    </xf>
    <xf numFmtId="0" fontId="23" fillId="26" borderId="10" xfId="0" applyNumberFormat="1" applyFont="1" applyFill="1" applyBorder="1" applyAlignment="1">
      <alignment horizontal="center" vertical="center"/>
    </xf>
    <xf numFmtId="167" fontId="23" fillId="26" borderId="10" xfId="0" applyNumberFormat="1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left" vertical="center" wrapText="1"/>
    </xf>
    <xf numFmtId="1" fontId="23" fillId="31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/>
    </xf>
    <xf numFmtId="167" fontId="43" fillId="0" borderId="1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 vertical="center" wrapText="1"/>
    </xf>
    <xf numFmtId="167" fontId="24" fillId="0" borderId="11" xfId="0" applyNumberFormat="1" applyFont="1" applyBorder="1" applyAlignment="1">
      <alignment vertical="center" wrapText="1"/>
    </xf>
    <xf numFmtId="167" fontId="24" fillId="30" borderId="10" xfId="0" applyNumberFormat="1" applyFont="1" applyFill="1" applyBorder="1" applyAlignment="1">
      <alignment vertical="center" wrapText="1"/>
    </xf>
    <xf numFmtId="167" fontId="24" fillId="30" borderId="12" xfId="0" applyNumberFormat="1" applyFont="1" applyFill="1" applyBorder="1" applyAlignment="1">
      <alignment vertical="center" wrapText="1"/>
    </xf>
    <xf numFmtId="2" fontId="0" fillId="0" borderId="12" xfId="0" applyNumberFormat="1" applyBorder="1"/>
    <xf numFmtId="2" fontId="29" fillId="26" borderId="12" xfId="0" applyNumberFormat="1" applyFont="1" applyFill="1" applyBorder="1" applyAlignment="1">
      <alignment horizontal="center" vertical="center" wrapText="1"/>
    </xf>
    <xf numFmtId="2" fontId="23" fillId="26" borderId="12" xfId="0" applyNumberFormat="1" applyFont="1" applyFill="1" applyBorder="1" applyAlignment="1">
      <alignment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2" fontId="0" fillId="0" borderId="40" xfId="0" applyNumberFormat="1" applyBorder="1"/>
    <xf numFmtId="2" fontId="29" fillId="26" borderId="10" xfId="0" applyNumberFormat="1" applyFont="1" applyFill="1" applyBorder="1" applyAlignment="1">
      <alignment horizontal="center" vertical="center" wrapText="1"/>
    </xf>
    <xf numFmtId="2" fontId="0" fillId="0" borderId="57" xfId="0" applyNumberFormat="1" applyBorder="1"/>
    <xf numFmtId="2" fontId="0" fillId="0" borderId="10" xfId="0" applyNumberFormat="1" applyBorder="1"/>
    <xf numFmtId="2" fontId="24" fillId="30" borderId="10" xfId="0" applyNumberFormat="1" applyFont="1" applyFill="1" applyBorder="1" applyAlignment="1">
      <alignment vertical="center" wrapText="1"/>
    </xf>
    <xf numFmtId="2" fontId="24" fillId="30" borderId="57" xfId="0" applyNumberFormat="1" applyFont="1" applyFill="1" applyBorder="1" applyAlignment="1">
      <alignment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165" fontId="0" fillId="24" borderId="0" xfId="0" applyNumberFormat="1" applyFill="1" applyBorder="1"/>
    <xf numFmtId="165" fontId="0" fillId="30" borderId="22" xfId="0" applyNumberFormat="1" applyFill="1" applyBorder="1"/>
    <xf numFmtId="1" fontId="19" fillId="0" borderId="11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63" fillId="27" borderId="11" xfId="0" applyFont="1" applyFill="1" applyBorder="1" applyAlignment="1">
      <alignment horizontal="center" vertical="center" wrapText="1"/>
    </xf>
    <xf numFmtId="0" fontId="63" fillId="27" borderId="12" xfId="0" applyFont="1" applyFill="1" applyBorder="1" applyAlignment="1">
      <alignment horizontal="center" vertical="center" wrapText="1"/>
    </xf>
    <xf numFmtId="165" fontId="62" fillId="27" borderId="10" xfId="0" applyNumberFormat="1" applyFont="1" applyFill="1" applyBorder="1" applyAlignment="1">
      <alignment horizontal="center" vertical="center" wrapText="1"/>
    </xf>
    <xf numFmtId="165" fontId="62" fillId="27" borderId="11" xfId="0" applyNumberFormat="1" applyFont="1" applyFill="1" applyBorder="1" applyAlignment="1">
      <alignment horizontal="center" vertical="center" wrapText="1"/>
    </xf>
    <xf numFmtId="165" fontId="62" fillId="27" borderId="12" xfId="0" applyNumberFormat="1" applyFont="1" applyFill="1" applyBorder="1" applyAlignment="1">
      <alignment horizontal="center" vertical="center" wrapText="1"/>
    </xf>
    <xf numFmtId="165" fontId="62" fillId="27" borderId="15" xfId="0" applyNumberFormat="1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19" fillId="26" borderId="58" xfId="4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1" fontId="59" fillId="27" borderId="15" xfId="0" applyNumberFormat="1" applyFont="1" applyFill="1" applyBorder="1" applyAlignment="1">
      <alignment horizontal="center" vertical="center" wrapText="1"/>
    </xf>
    <xf numFmtId="1" fontId="59" fillId="27" borderId="12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23" fillId="24" borderId="55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left" vertical="top" wrapText="1"/>
    </xf>
    <xf numFmtId="0" fontId="23" fillId="26" borderId="11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 horizontal="center" vertical="center" wrapText="1"/>
    </xf>
    <xf numFmtId="165" fontId="23" fillId="26" borderId="12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center" wrapText="1"/>
    </xf>
    <xf numFmtId="165" fontId="49" fillId="26" borderId="10" xfId="0" applyNumberFormat="1" applyFont="1" applyFill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65" fontId="49" fillId="0" borderId="12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" fontId="49" fillId="0" borderId="12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justify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46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left" vertical="center" wrapText="1"/>
    </xf>
    <xf numFmtId="1" fontId="32" fillId="24" borderId="15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32" fillId="24" borderId="11" xfId="0" applyNumberFormat="1" applyFont="1" applyFill="1" applyBorder="1" applyAlignment="1">
      <alignment horizontal="center" vertical="center" wrapText="1"/>
    </xf>
    <xf numFmtId="1" fontId="32" fillId="24" borderId="12" xfId="0" applyNumberFormat="1" applyFont="1" applyFill="1" applyBorder="1" applyAlignment="1">
      <alignment horizontal="center" vertical="center" wrapText="1"/>
    </xf>
    <xf numFmtId="1" fontId="46" fillId="24" borderId="11" xfId="0" applyNumberFormat="1" applyFont="1" applyFill="1" applyBorder="1" applyAlignment="1">
      <alignment horizontal="center" vertical="center" wrapText="1"/>
    </xf>
    <xf numFmtId="1" fontId="32" fillId="26" borderId="11" xfId="0" applyNumberFormat="1" applyFont="1" applyFill="1" applyBorder="1" applyAlignment="1">
      <alignment horizontal="center" vertical="top" wrapText="1"/>
    </xf>
    <xf numFmtId="1" fontId="32" fillId="26" borderId="15" xfId="0" applyNumberFormat="1" applyFont="1" applyFill="1" applyBorder="1" applyAlignment="1">
      <alignment horizontal="center" vertical="top" wrapText="1"/>
    </xf>
    <xf numFmtId="1" fontId="32" fillId="26" borderId="12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26" borderId="36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" fontId="23" fillId="26" borderId="15" xfId="0" applyNumberFormat="1" applyFont="1" applyFill="1" applyBorder="1" applyAlignment="1">
      <alignment horizontal="center" vertical="center" wrapText="1"/>
    </xf>
    <xf numFmtId="0" fontId="40" fillId="24" borderId="2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29" fillId="24" borderId="3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1" fontId="21" fillId="0" borderId="12" xfId="0" applyNumberFormat="1" applyFont="1" applyBorder="1" applyAlignment="1">
      <alignment horizontal="center"/>
    </xf>
    <xf numFmtId="0" fontId="30" fillId="0" borderId="58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left" vertical="center" wrapText="1"/>
    </xf>
    <xf numFmtId="0" fontId="63" fillId="27" borderId="36" xfId="0" applyFont="1" applyFill="1" applyBorder="1" applyAlignment="1">
      <alignment horizontal="center" vertical="center" wrapText="1"/>
    </xf>
    <xf numFmtId="0" fontId="63" fillId="27" borderId="55" xfId="0" applyFont="1" applyFill="1" applyBorder="1" applyAlignment="1">
      <alignment horizontal="center" vertical="center" wrapText="1"/>
    </xf>
    <xf numFmtId="0" fontId="64" fillId="27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3" fillId="24" borderId="58" xfId="0" applyFont="1" applyFill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165" fontId="19" fillId="0" borderId="5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3" fillId="24" borderId="55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63" fillId="27" borderId="12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19" fillId="0" borderId="58" xfId="0" applyFont="1" applyBorder="1" applyAlignment="1">
      <alignment horizontal="center" vertical="center" wrapText="1"/>
    </xf>
    <xf numFmtId="0" fontId="63" fillId="27" borderId="55" xfId="0" applyFont="1" applyFill="1" applyBorder="1" applyAlignment="1">
      <alignment horizontal="center" vertical="center" wrapText="1"/>
    </xf>
    <xf numFmtId="0" fontId="64" fillId="27" borderId="11" xfId="0" applyFont="1" applyFill="1" applyBorder="1" applyAlignment="1">
      <alignment vertical="center" wrapText="1"/>
    </xf>
    <xf numFmtId="0" fontId="23" fillId="0" borderId="55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30" fillId="0" borderId="5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1" fontId="0" fillId="31" borderId="11" xfId="0" applyNumberFormat="1" applyFill="1" applyBorder="1" applyAlignment="1">
      <alignment horizontal="center" vertical="center"/>
    </xf>
    <xf numFmtId="1" fontId="0" fillId="31" borderId="12" xfId="0" applyNumberForma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top" wrapText="1"/>
    </xf>
    <xf numFmtId="1" fontId="49" fillId="0" borderId="10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1" fontId="32" fillId="24" borderId="11" xfId="0" applyNumberFormat="1" applyFont="1" applyFill="1" applyBorder="1" applyAlignment="1">
      <alignment horizontal="center" vertical="center" wrapText="1"/>
    </xf>
    <xf numFmtId="1" fontId="32" fillId="24" borderId="15" xfId="0" applyNumberFormat="1" applyFont="1" applyFill="1" applyBorder="1" applyAlignment="1">
      <alignment horizontal="center" vertical="center" wrapText="1"/>
    </xf>
    <xf numFmtId="1" fontId="32" fillId="24" borderId="12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1" fontId="32" fillId="26" borderId="11" xfId="0" applyNumberFormat="1" applyFont="1" applyFill="1" applyBorder="1" applyAlignment="1">
      <alignment horizontal="center" vertical="top" wrapText="1"/>
    </xf>
    <xf numFmtId="1" fontId="32" fillId="26" borderId="15" xfId="0" applyNumberFormat="1" applyFont="1" applyFill="1" applyBorder="1" applyAlignment="1">
      <alignment horizontal="center" vertical="top" wrapText="1"/>
    </xf>
    <xf numFmtId="1" fontId="32" fillId="26" borderId="12" xfId="0" applyNumberFormat="1" applyFont="1" applyFill="1" applyBorder="1" applyAlignment="1">
      <alignment horizontal="center" vertical="top" wrapText="1"/>
    </xf>
    <xf numFmtId="1" fontId="46" fillId="24" borderId="10" xfId="0" applyNumberFormat="1" applyFont="1" applyFill="1" applyBorder="1" applyAlignment="1">
      <alignment horizontal="center" vertical="center" wrapText="1"/>
    </xf>
    <xf numFmtId="1" fontId="46" fillId="24" borderId="11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1" fontId="49" fillId="0" borderId="12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/>
    </xf>
    <xf numFmtId="0" fontId="23" fillId="26" borderId="15" xfId="0" applyFont="1" applyFill="1" applyBorder="1" applyAlignment="1">
      <alignment horizontal="center" vertical="center" wrapText="1"/>
    </xf>
    <xf numFmtId="1" fontId="0" fillId="31" borderId="15" xfId="0" applyNumberFormat="1" applyFill="1" applyBorder="1" applyAlignment="1">
      <alignment horizontal="center" vertical="center"/>
    </xf>
    <xf numFmtId="0" fontId="39" fillId="0" borderId="12" xfId="0" applyNumberFormat="1" applyFont="1" applyFill="1" applyBorder="1" applyAlignment="1" applyProtection="1">
      <alignment horizontal="center" vertical="top"/>
    </xf>
    <xf numFmtId="49" fontId="19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/>
    </xf>
    <xf numFmtId="0" fontId="26" fillId="0" borderId="55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1" fontId="59" fillId="27" borderId="15" xfId="0" applyNumberFormat="1" applyFont="1" applyFill="1" applyBorder="1" applyAlignment="1">
      <alignment horizontal="center" vertical="center" wrapText="1"/>
    </xf>
    <xf numFmtId="1" fontId="59" fillId="27" borderId="12" xfId="0" applyNumberFormat="1" applyFont="1" applyFill="1" applyBorder="1" applyAlignment="1">
      <alignment horizontal="center" vertical="center" wrapText="1"/>
    </xf>
    <xf numFmtId="0" fontId="19" fillId="26" borderId="58" xfId="40" applyFont="1" applyFill="1" applyBorder="1" applyAlignment="1">
      <alignment horizontal="center" vertical="center" wrapText="1"/>
    </xf>
    <xf numFmtId="0" fontId="19" fillId="26" borderId="55" xfId="4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5" fillId="25" borderId="24" xfId="40" applyFont="1" applyFill="1" applyBorder="1" applyAlignment="1">
      <alignment horizontal="center" vertical="top" wrapText="1"/>
    </xf>
    <xf numFmtId="0" fontId="25" fillId="25" borderId="0" xfId="40" applyFont="1" applyFill="1" applyBorder="1" applyAlignment="1">
      <alignment horizontal="center" vertical="top" wrapText="1"/>
    </xf>
    <xf numFmtId="1" fontId="59" fillId="27" borderId="11" xfId="0" applyNumberFormat="1" applyFont="1" applyFill="1" applyBorder="1" applyAlignment="1">
      <alignment horizontal="center" wrapText="1"/>
    </xf>
    <xf numFmtId="1" fontId="59" fillId="27" borderId="12" xfId="0" applyNumberFormat="1" applyFont="1" applyFill="1" applyBorder="1" applyAlignment="1">
      <alignment horizontal="center" wrapText="1"/>
    </xf>
    <xf numFmtId="166" fontId="24" fillId="30" borderId="10" xfId="0" applyNumberFormat="1" applyFont="1" applyFill="1" applyBorder="1" applyAlignment="1">
      <alignment vertical="center" wrapText="1"/>
    </xf>
    <xf numFmtId="166" fontId="24" fillId="30" borderId="57" xfId="0" applyNumberFormat="1" applyFont="1" applyFill="1" applyBorder="1" applyAlignment="1">
      <alignment vertical="center" wrapText="1"/>
    </xf>
    <xf numFmtId="0" fontId="22" fillId="28" borderId="10" xfId="0" applyFont="1" applyFill="1" applyBorder="1" applyAlignment="1">
      <alignment vertical="center" wrapText="1"/>
    </xf>
    <xf numFmtId="4" fontId="24" fillId="28" borderId="22" xfId="0" applyNumberFormat="1" applyFont="1" applyFill="1" applyBorder="1" applyAlignment="1">
      <alignment vertical="center" wrapText="1"/>
    </xf>
    <xf numFmtId="0" fontId="22" fillId="28" borderId="20" xfId="0" applyFont="1" applyFill="1" applyBorder="1" applyAlignment="1">
      <alignment vertical="center" wrapText="1"/>
    </xf>
    <xf numFmtId="0" fontId="22" fillId="30" borderId="55" xfId="0" applyFont="1" applyFill="1" applyBorder="1" applyAlignment="1">
      <alignment vertical="center" wrapText="1"/>
    </xf>
    <xf numFmtId="0" fontId="58" fillId="30" borderId="12" xfId="0" applyFont="1" applyFill="1" applyBorder="1" applyAlignment="1">
      <alignment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4" fontId="24" fillId="30" borderId="57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27" fillId="24" borderId="31" xfId="0" applyFont="1" applyFill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4" fontId="20" fillId="30" borderId="14" xfId="40" applyNumberFormat="1" applyFont="1" applyFill="1" applyBorder="1" applyAlignment="1">
      <alignment horizontal="left" vertical="top" wrapText="1"/>
    </xf>
    <xf numFmtId="0" fontId="19" fillId="0" borderId="30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27" fillId="26" borderId="19" xfId="0" applyFont="1" applyFill="1" applyBorder="1" applyAlignment="1">
      <alignment horizontal="justify" wrapText="1"/>
    </xf>
    <xf numFmtId="0" fontId="73" fillId="26" borderId="10" xfId="0" applyFont="1" applyFill="1" applyBorder="1" applyAlignment="1">
      <alignment horizontal="center" vertical="center" wrapText="1"/>
    </xf>
    <xf numFmtId="0" fontId="0" fillId="26" borderId="57" xfId="0" applyFont="1" applyFill="1" applyBorder="1"/>
    <xf numFmtId="0" fontId="0" fillId="26" borderId="0" xfId="0" applyFont="1" applyFill="1"/>
    <xf numFmtId="0" fontId="27" fillId="26" borderId="19" xfId="0" applyFont="1" applyFill="1" applyBorder="1" applyAlignment="1">
      <alignment horizontal="justify" vertical="top" wrapText="1"/>
    </xf>
    <xf numFmtId="0" fontId="27" fillId="24" borderId="11" xfId="0" applyFont="1" applyFill="1" applyBorder="1" applyAlignment="1">
      <alignment vertical="top" wrapText="1"/>
    </xf>
    <xf numFmtId="0" fontId="29" fillId="0" borderId="58" xfId="0" applyFont="1" applyBorder="1" applyAlignment="1">
      <alignment vertical="center"/>
    </xf>
    <xf numFmtId="0" fontId="27" fillId="24" borderId="31" xfId="0" applyFont="1" applyFill="1" applyBorder="1" applyAlignment="1">
      <alignment vertical="top" wrapText="1"/>
    </xf>
    <xf numFmtId="0" fontId="23" fillId="24" borderId="36" xfId="0" applyFont="1" applyFill="1" applyBorder="1" applyAlignment="1">
      <alignment vertical="center"/>
    </xf>
    <xf numFmtId="0" fontId="23" fillId="0" borderId="11" xfId="0" applyNumberFormat="1" applyFont="1" applyFill="1" applyBorder="1" applyAlignment="1" applyProtection="1">
      <alignment vertical="center"/>
    </xf>
    <xf numFmtId="0" fontId="23" fillId="26" borderId="11" xfId="0" applyFont="1" applyFill="1" applyBorder="1" applyAlignment="1">
      <alignment vertical="center" wrapText="1"/>
    </xf>
    <xf numFmtId="0" fontId="39" fillId="0" borderId="11" xfId="0" applyNumberFormat="1" applyFont="1" applyFill="1" applyBorder="1" applyAlignment="1" applyProtection="1">
      <alignment vertical="top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4" fontId="24" fillId="30" borderId="12" xfId="0" applyNumberFormat="1" applyFont="1" applyFill="1" applyBorder="1" applyAlignment="1">
      <alignment vertical="center" wrapText="1"/>
    </xf>
    <xf numFmtId="0" fontId="23" fillId="26" borderId="10" xfId="0" applyNumberFormat="1" applyFont="1" applyFill="1" applyBorder="1" applyAlignment="1" applyProtection="1">
      <alignment horizontal="center" vertical="center"/>
    </xf>
    <xf numFmtId="0" fontId="23" fillId="26" borderId="10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0" fillId="0" borderId="15" xfId="0" applyBorder="1"/>
    <xf numFmtId="4" fontId="23" fillId="0" borderId="10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" fontId="49" fillId="0" borderId="19" xfId="0" applyNumberFormat="1" applyFont="1" applyBorder="1" applyAlignment="1">
      <alignment horizontal="center" vertical="center" wrapText="1"/>
    </xf>
    <xf numFmtId="1" fontId="49" fillId="0" borderId="18" xfId="0" applyNumberFormat="1" applyFont="1" applyBorder="1" applyAlignment="1">
      <alignment horizontal="center" vertical="center" wrapText="1"/>
    </xf>
    <xf numFmtId="1" fontId="49" fillId="0" borderId="21" xfId="0" applyNumberFormat="1" applyFont="1" applyBorder="1" applyAlignment="1">
      <alignment horizontal="center" wrapText="1"/>
    </xf>
    <xf numFmtId="1" fontId="49" fillId="0" borderId="17" xfId="0" applyNumberFormat="1" applyFont="1" applyBorder="1" applyAlignment="1">
      <alignment horizontal="center" wrapText="1"/>
    </xf>
    <xf numFmtId="1" fontId="73" fillId="26" borderId="19" xfId="0" applyNumberFormat="1" applyFont="1" applyFill="1" applyBorder="1" applyAlignment="1">
      <alignment horizontal="center" vertical="center" wrapText="1"/>
    </xf>
    <xf numFmtId="1" fontId="49" fillId="0" borderId="21" xfId="0" applyNumberFormat="1" applyFont="1" applyBorder="1" applyAlignment="1">
      <alignment horizontal="center" vertical="center" wrapText="1"/>
    </xf>
    <xf numFmtId="1" fontId="49" fillId="0" borderId="28" xfId="0" applyNumberFormat="1" applyFont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 wrapText="1"/>
    </xf>
    <xf numFmtId="1" fontId="23" fillId="24" borderId="11" xfId="0" applyNumberFormat="1" applyFont="1" applyFill="1" applyBorder="1" applyAlignment="1">
      <alignment horizontal="center" vertical="center"/>
    </xf>
    <xf numFmtId="1" fontId="43" fillId="0" borderId="15" xfId="0" applyNumberFormat="1" applyFont="1" applyBorder="1" applyAlignment="1">
      <alignment horizontal="center" vertical="center"/>
    </xf>
    <xf numFmtId="1" fontId="49" fillId="0" borderId="11" xfId="0" applyNumberFormat="1" applyFont="1" applyBorder="1" applyAlignment="1">
      <alignment vertical="center" wrapText="1"/>
    </xf>
    <xf numFmtId="1" fontId="49" fillId="30" borderId="12" xfId="0" applyNumberFormat="1" applyFont="1" applyFill="1" applyBorder="1" applyAlignment="1">
      <alignment vertical="center" wrapText="1"/>
    </xf>
    <xf numFmtId="4" fontId="19" fillId="0" borderId="12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 applyProtection="1">
      <alignment horizontal="right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vertical="center"/>
    </xf>
    <xf numFmtId="4" fontId="23" fillId="0" borderId="10" xfId="0" applyNumberFormat="1" applyFont="1" applyFill="1" applyBorder="1" applyAlignment="1" applyProtection="1">
      <alignment vertical="center" wrapText="1"/>
    </xf>
    <xf numFmtId="4" fontId="23" fillId="24" borderId="10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vertical="center" wrapText="1"/>
    </xf>
    <xf numFmtId="4" fontId="24" fillId="0" borderId="40" xfId="0" applyNumberFormat="1" applyFont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165" fontId="20" fillId="29" borderId="35" xfId="40" applyNumberFormat="1" applyFont="1" applyFill="1" applyBorder="1" applyAlignment="1">
      <alignment vertical="top" wrapText="1"/>
    </xf>
    <xf numFmtId="1" fontId="23" fillId="0" borderId="15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left" vertical="center" wrapText="1"/>
    </xf>
    <xf numFmtId="1" fontId="59" fillId="27" borderId="15" xfId="0" applyNumberFormat="1" applyFont="1" applyFill="1" applyBorder="1" applyAlignment="1">
      <alignment horizontal="center" wrapText="1"/>
    </xf>
    <xf numFmtId="1" fontId="26" fillId="0" borderId="11" xfId="0" applyNumberFormat="1" applyFont="1" applyBorder="1" applyAlignment="1">
      <alignment vertical="center" wrapText="1"/>
    </xf>
    <xf numFmtId="1" fontId="26" fillId="30" borderId="12" xfId="0" applyNumberFormat="1" applyFont="1" applyFill="1" applyBorder="1" applyAlignment="1">
      <alignment vertical="center" wrapText="1"/>
    </xf>
    <xf numFmtId="1" fontId="19" fillId="0" borderId="11" xfId="0" applyNumberFormat="1" applyFont="1" applyBorder="1" applyAlignment="1">
      <alignment vertical="center" wrapText="1"/>
    </xf>
    <xf numFmtId="1" fontId="19" fillId="30" borderId="12" xfId="0" applyNumberFormat="1" applyFont="1" applyFill="1" applyBorder="1" applyAlignment="1">
      <alignment vertical="center" wrapText="1"/>
    </xf>
    <xf numFmtId="0" fontId="23" fillId="26" borderId="31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0" fillId="0" borderId="0" xfId="0" applyFill="1"/>
    <xf numFmtId="0" fontId="45" fillId="0" borderId="31" xfId="0" applyFont="1" applyBorder="1" applyAlignment="1">
      <alignment vertical="center" wrapText="1"/>
    </xf>
    <xf numFmtId="1" fontId="43" fillId="0" borderId="11" xfId="0" applyNumberFormat="1" applyFont="1" applyBorder="1" applyAlignment="1">
      <alignment horizontal="center"/>
    </xf>
    <xf numFmtId="1" fontId="59" fillId="0" borderId="0" xfId="0" applyNumberFormat="1" applyFont="1" applyFill="1" applyBorder="1" applyAlignment="1">
      <alignment vertical="center" wrapText="1"/>
    </xf>
    <xf numFmtId="0" fontId="19" fillId="0" borderId="56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65" fontId="23" fillId="0" borderId="12" xfId="0" applyNumberFormat="1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 wrapText="1"/>
    </xf>
    <xf numFmtId="165" fontId="32" fillId="0" borderId="10" xfId="0" applyNumberFormat="1" applyFont="1" applyFill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59" fillId="0" borderId="3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0" fillId="0" borderId="12" xfId="0" applyBorder="1"/>
    <xf numFmtId="0" fontId="26" fillId="0" borderId="3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1" fontId="19" fillId="0" borderId="31" xfId="40" applyNumberFormat="1" applyFont="1" applyBorder="1" applyAlignment="1">
      <alignment horizontal="center" vertical="center" wrapText="1"/>
    </xf>
    <xf numFmtId="1" fontId="19" fillId="0" borderId="15" xfId="40" applyNumberFormat="1" applyFont="1" applyBorder="1" applyAlignment="1">
      <alignment horizontal="center" vertical="center" wrapText="1"/>
    </xf>
    <xf numFmtId="1" fontId="19" fillId="0" borderId="12" xfId="40" applyNumberFormat="1" applyFont="1" applyBorder="1" applyAlignment="1">
      <alignment horizontal="center" vertical="center" wrapText="1"/>
    </xf>
    <xf numFmtId="0" fontId="25" fillId="25" borderId="45" xfId="40" applyFont="1" applyFill="1" applyBorder="1" applyAlignment="1">
      <alignment horizontal="center" vertical="top" wrapText="1"/>
    </xf>
    <xf numFmtId="0" fontId="25" fillId="25" borderId="34" xfId="40" applyFont="1" applyFill="1" applyBorder="1" applyAlignment="1">
      <alignment horizontal="center" vertical="top" wrapText="1"/>
    </xf>
    <xf numFmtId="0" fontId="25" fillId="25" borderId="73" xfId="40" applyFont="1" applyFill="1" applyBorder="1" applyAlignment="1">
      <alignment horizontal="center" vertical="top" wrapText="1"/>
    </xf>
    <xf numFmtId="0" fontId="25" fillId="25" borderId="68" xfId="40" applyFont="1" applyFill="1" applyBorder="1" applyAlignment="1">
      <alignment horizontal="center" vertical="top" wrapText="1"/>
    </xf>
    <xf numFmtId="0" fontId="25" fillId="25" borderId="43" xfId="40" applyFont="1" applyFill="1" applyBorder="1" applyAlignment="1">
      <alignment horizontal="center" vertical="top" wrapText="1"/>
    </xf>
    <xf numFmtId="0" fontId="25" fillId="25" borderId="44" xfId="40" applyFont="1" applyFill="1" applyBorder="1" applyAlignment="1">
      <alignment horizontal="center" vertical="top" wrapText="1"/>
    </xf>
    <xf numFmtId="0" fontId="25" fillId="25" borderId="39" xfId="40" applyFont="1" applyFill="1" applyBorder="1" applyAlignment="1">
      <alignment horizontal="center" vertical="top" wrapText="1"/>
    </xf>
    <xf numFmtId="0" fontId="25" fillId="25" borderId="65" xfId="40" applyFont="1" applyFill="1" applyBorder="1" applyAlignment="1">
      <alignment horizontal="center" vertical="top" wrapText="1"/>
    </xf>
    <xf numFmtId="0" fontId="25" fillId="25" borderId="24" xfId="40" applyFont="1" applyFill="1" applyBorder="1" applyAlignment="1">
      <alignment horizontal="center" vertical="top" wrapText="1"/>
    </xf>
    <xf numFmtId="0" fontId="25" fillId="25" borderId="0" xfId="40" applyFont="1" applyFill="1" applyBorder="1" applyAlignment="1">
      <alignment horizontal="center" vertical="top" wrapText="1"/>
    </xf>
    <xf numFmtId="0" fontId="25" fillId="25" borderId="43" xfId="40" applyFont="1" applyFill="1" applyBorder="1" applyAlignment="1">
      <alignment horizontal="left" vertical="top" wrapText="1"/>
    </xf>
    <xf numFmtId="0" fontId="25" fillId="25" borderId="44" xfId="40" applyFont="1" applyFill="1" applyBorder="1" applyAlignment="1">
      <alignment horizontal="left" vertical="top" wrapText="1"/>
    </xf>
    <xf numFmtId="0" fontId="25" fillId="25" borderId="66" xfId="40" applyFont="1" applyFill="1" applyBorder="1" applyAlignment="1">
      <alignment horizontal="left" vertical="top" wrapText="1"/>
    </xf>
    <xf numFmtId="0" fontId="24" fillId="28" borderId="16" xfId="0" applyFont="1" applyFill="1" applyBorder="1" applyAlignment="1">
      <alignment horizontal="left" vertical="center" wrapText="1"/>
    </xf>
    <xf numFmtId="0" fontId="59" fillId="27" borderId="15" xfId="0" applyFont="1" applyFill="1" applyBorder="1" applyAlignment="1">
      <alignment horizontal="left" vertical="center" wrapText="1"/>
    </xf>
    <xf numFmtId="0" fontId="59" fillId="27" borderId="12" xfId="0" applyFont="1" applyFill="1" applyBorder="1" applyAlignment="1">
      <alignment horizontal="left" vertical="center" wrapText="1"/>
    </xf>
    <xf numFmtId="0" fontId="25" fillId="25" borderId="41" xfId="40" applyFont="1" applyFill="1" applyBorder="1" applyAlignment="1">
      <alignment horizontal="center" vertical="top" wrapText="1"/>
    </xf>
    <xf numFmtId="0" fontId="25" fillId="25" borderId="16" xfId="4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165" fontId="62" fillId="27" borderId="15" xfId="0" applyNumberFormat="1" applyFont="1" applyFill="1" applyBorder="1" applyAlignment="1">
      <alignment horizontal="center" vertical="center" wrapText="1"/>
    </xf>
    <xf numFmtId="165" fontId="62" fillId="27" borderId="12" xfId="0" applyNumberFormat="1" applyFont="1" applyFill="1" applyBorder="1" applyAlignment="1">
      <alignment horizontal="center" vertical="center" wrapText="1"/>
    </xf>
    <xf numFmtId="165" fontId="62" fillId="27" borderId="10" xfId="0" applyNumberFormat="1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12" xfId="0" applyFont="1" applyFill="1" applyBorder="1" applyAlignment="1">
      <alignment horizontal="center" vertical="center" wrapText="1"/>
    </xf>
    <xf numFmtId="0" fontId="62" fillId="27" borderId="15" xfId="0" applyFont="1" applyFill="1" applyBorder="1" applyAlignment="1">
      <alignment horizontal="center" vertical="center" wrapText="1"/>
    </xf>
    <xf numFmtId="0" fontId="62" fillId="27" borderId="12" xfId="0" applyFont="1" applyFill="1" applyBorder="1" applyAlignment="1">
      <alignment horizontal="center" vertical="center" wrapText="1"/>
    </xf>
    <xf numFmtId="1" fontId="59" fillId="27" borderId="15" xfId="0" applyNumberFormat="1" applyFont="1" applyFill="1" applyBorder="1" applyAlignment="1">
      <alignment horizontal="center" vertical="center" wrapText="1"/>
    </xf>
    <xf numFmtId="1" fontId="59" fillId="27" borderId="1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 vertical="center"/>
    </xf>
    <xf numFmtId="165" fontId="32" fillId="26" borderId="37" xfId="0" applyNumberFormat="1" applyFont="1" applyFill="1" applyBorder="1" applyAlignment="1">
      <alignment horizontal="center" vertical="center" wrapText="1"/>
    </xf>
    <xf numFmtId="165" fontId="32" fillId="24" borderId="59" xfId="0" applyNumberFormat="1" applyFont="1" applyFill="1" applyBorder="1" applyAlignment="1">
      <alignment horizontal="center" vertical="center" wrapText="1"/>
    </xf>
    <xf numFmtId="165" fontId="32" fillId="26" borderId="40" xfId="0" applyNumberFormat="1" applyFont="1" applyFill="1" applyBorder="1" applyAlignment="1">
      <alignment horizontal="center" vertical="center" wrapText="1"/>
    </xf>
    <xf numFmtId="165" fontId="32" fillId="26" borderId="11" xfId="0" applyNumberFormat="1" applyFont="1" applyFill="1" applyBorder="1" applyAlignment="1">
      <alignment horizontal="center" vertical="center" wrapText="1"/>
    </xf>
    <xf numFmtId="165" fontId="32" fillId="24" borderId="15" xfId="0" applyNumberFormat="1" applyFont="1" applyFill="1" applyBorder="1" applyAlignment="1">
      <alignment horizontal="center" vertical="center" wrapText="1"/>
    </xf>
    <xf numFmtId="165" fontId="32" fillId="26" borderId="12" xfId="0" applyNumberFormat="1" applyFont="1" applyFill="1" applyBorder="1" applyAlignment="1">
      <alignment horizontal="center" vertical="center" wrapText="1"/>
    </xf>
    <xf numFmtId="165" fontId="32" fillId="26" borderId="15" xfId="0" applyNumberFormat="1" applyFont="1" applyFill="1" applyBorder="1" applyAlignment="1">
      <alignment horizontal="center" vertical="center" wrapText="1"/>
    </xf>
    <xf numFmtId="165" fontId="32" fillId="26" borderId="59" xfId="0" applyNumberFormat="1" applyFont="1" applyFill="1" applyBorder="1" applyAlignment="1">
      <alignment horizontal="center" vertical="center" wrapText="1"/>
    </xf>
    <xf numFmtId="165" fontId="32" fillId="24" borderId="19" xfId="0" applyNumberFormat="1" applyFont="1" applyFill="1" applyBorder="1" applyAlignment="1">
      <alignment horizontal="center" vertical="center" wrapText="1"/>
    </xf>
    <xf numFmtId="0" fontId="20" fillId="0" borderId="10" xfId="40" applyFont="1" applyBorder="1" applyAlignment="1">
      <alignment horizontal="center" vertical="center" wrapText="1"/>
    </xf>
    <xf numFmtId="165" fontId="46" fillId="24" borderId="10" xfId="0" applyNumberFormat="1" applyFont="1" applyFill="1" applyBorder="1" applyAlignment="1">
      <alignment horizontal="center" vertical="center" wrapText="1"/>
    </xf>
    <xf numFmtId="165" fontId="46" fillId="24" borderId="11" xfId="0" applyNumberFormat="1" applyFont="1" applyFill="1" applyBorder="1" applyAlignment="1">
      <alignment horizontal="center" vertical="center" wrapText="1"/>
    </xf>
    <xf numFmtId="165" fontId="46" fillId="24" borderId="12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0" fillId="0" borderId="28" xfId="40" applyFont="1" applyBorder="1" applyAlignment="1">
      <alignment horizontal="center" vertical="center" wrapText="1"/>
    </xf>
    <xf numFmtId="0" fontId="19" fillId="0" borderId="12" xfId="40" applyFont="1" applyBorder="1" applyAlignment="1">
      <alignment horizontal="center" vertical="center" wrapText="1"/>
    </xf>
    <xf numFmtId="0" fontId="19" fillId="0" borderId="10" xfId="40" applyFont="1" applyBorder="1" applyAlignment="1">
      <alignment horizontal="center" vertical="center" wrapText="1"/>
    </xf>
    <xf numFmtId="0" fontId="20" fillId="0" borderId="11" xfId="40" applyFont="1" applyBorder="1" applyAlignment="1">
      <alignment horizontal="center" vertical="center" wrapText="1"/>
    </xf>
    <xf numFmtId="0" fontId="20" fillId="0" borderId="12" xfId="40" applyFont="1" applyBorder="1" applyAlignment="1">
      <alignment horizontal="center" vertical="center" wrapText="1"/>
    </xf>
    <xf numFmtId="0" fontId="19" fillId="24" borderId="58" xfId="0" applyFont="1" applyFill="1" applyBorder="1" applyAlignment="1">
      <alignment horizontal="center" vertical="center" wrapText="1"/>
    </xf>
    <xf numFmtId="0" fontId="19" fillId="24" borderId="55" xfId="0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5" fillId="30" borderId="43" xfId="40" applyFont="1" applyFill="1" applyBorder="1" applyAlignment="1">
      <alignment horizontal="center" vertical="top" wrapText="1"/>
    </xf>
    <xf numFmtId="0" fontId="25" fillId="30" borderId="44" xfId="40" applyFont="1" applyFill="1" applyBorder="1" applyAlignment="1">
      <alignment horizontal="center" vertical="top" wrapText="1"/>
    </xf>
    <xf numFmtId="0" fontId="25" fillId="30" borderId="70" xfId="4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52" fillId="24" borderId="56" xfId="0" applyFont="1" applyFill="1" applyBorder="1" applyAlignment="1">
      <alignment horizontal="center" vertical="center" wrapText="1"/>
    </xf>
    <xf numFmtId="0" fontId="52" fillId="24" borderId="36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165" fontId="46" fillId="24" borderId="15" xfId="0" applyNumberFormat="1" applyFont="1" applyFill="1" applyBorder="1" applyAlignment="1">
      <alignment horizontal="center" vertical="center" wrapText="1"/>
    </xf>
    <xf numFmtId="0" fontId="32" fillId="26" borderId="27" xfId="0" applyFont="1" applyFill="1" applyBorder="1" applyAlignment="1">
      <alignment horizontal="center" vertical="top" wrapText="1"/>
    </xf>
    <xf numFmtId="0" fontId="32" fillId="26" borderId="19" xfId="0" applyFont="1" applyFill="1" applyBorder="1" applyAlignment="1">
      <alignment horizontal="center" vertical="top" wrapText="1"/>
    </xf>
    <xf numFmtId="0" fontId="32" fillId="26" borderId="18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1" fontId="32" fillId="26" borderId="11" xfId="0" applyNumberFormat="1" applyFont="1" applyFill="1" applyBorder="1" applyAlignment="1">
      <alignment horizontal="center" vertical="top" wrapText="1"/>
    </xf>
    <xf numFmtId="1" fontId="32" fillId="26" borderId="15" xfId="0" applyNumberFormat="1" applyFont="1" applyFill="1" applyBorder="1" applyAlignment="1">
      <alignment horizontal="center" vertical="top" wrapText="1"/>
    </xf>
    <xf numFmtId="1" fontId="32" fillId="26" borderId="12" xfId="0" applyNumberFormat="1" applyFont="1" applyFill="1" applyBorder="1" applyAlignment="1">
      <alignment horizontal="center" vertical="top" wrapText="1"/>
    </xf>
    <xf numFmtId="0" fontId="32" fillId="26" borderId="11" xfId="0" applyFont="1" applyFill="1" applyBorder="1" applyAlignment="1">
      <alignment horizontal="center" vertical="top" wrapText="1"/>
    </xf>
    <xf numFmtId="0" fontId="32" fillId="26" borderId="15" xfId="0" applyFont="1" applyFill="1" applyBorder="1" applyAlignment="1">
      <alignment horizontal="center" vertical="top" wrapText="1"/>
    </xf>
    <xf numFmtId="0" fontId="32" fillId="26" borderId="12" xfId="0" applyFont="1" applyFill="1" applyBorder="1" applyAlignment="1">
      <alignment horizontal="center" vertical="top" wrapText="1"/>
    </xf>
    <xf numFmtId="0" fontId="25" fillId="30" borderId="43" xfId="40" applyFont="1" applyFill="1" applyBorder="1" applyAlignment="1">
      <alignment horizontal="left" vertical="top" wrapText="1"/>
    </xf>
    <xf numFmtId="0" fontId="25" fillId="30" borderId="44" xfId="40" applyFont="1" applyFill="1" applyBorder="1" applyAlignment="1">
      <alignment horizontal="left" vertical="top" wrapText="1"/>
    </xf>
    <xf numFmtId="0" fontId="19" fillId="0" borderId="35" xfId="40" applyFont="1" applyBorder="1" applyAlignment="1">
      <alignment horizontal="center" vertical="center" wrapText="1"/>
    </xf>
    <xf numFmtId="1" fontId="19" fillId="0" borderId="35" xfId="40" applyNumberFormat="1" applyFont="1" applyBorder="1" applyAlignment="1">
      <alignment horizontal="center" vertical="center" wrapText="1"/>
    </xf>
    <xf numFmtId="1" fontId="2" fillId="0" borderId="10" xfId="40" applyNumberFormat="1" applyBorder="1" applyAlignment="1">
      <alignment vertical="center" wrapText="1"/>
    </xf>
    <xf numFmtId="0" fontId="19" fillId="0" borderId="21" xfId="40" applyFont="1" applyBorder="1" applyAlignment="1">
      <alignment horizontal="center" vertical="center" wrapText="1"/>
    </xf>
    <xf numFmtId="0" fontId="19" fillId="0" borderId="26" xfId="40" applyFont="1" applyBorder="1" applyAlignment="1">
      <alignment horizontal="center" vertical="center" wrapText="1"/>
    </xf>
    <xf numFmtId="0" fontId="19" fillId="0" borderId="27" xfId="40" applyFont="1" applyBorder="1" applyAlignment="1">
      <alignment horizontal="center" vertical="center" wrapText="1"/>
    </xf>
    <xf numFmtId="0" fontId="19" fillId="0" borderId="28" xfId="40" applyFont="1" applyBorder="1" applyAlignment="1">
      <alignment horizontal="center" vertical="center" wrapText="1"/>
    </xf>
    <xf numFmtId="0" fontId="19" fillId="0" borderId="0" xfId="40" applyFont="1" applyBorder="1" applyAlignment="1">
      <alignment horizontal="center" vertical="center" wrapText="1"/>
    </xf>
    <xf numFmtId="0" fontId="19" fillId="0" borderId="19" xfId="40" applyFont="1" applyBorder="1" applyAlignment="1">
      <alignment horizontal="center" vertical="center" wrapText="1"/>
    </xf>
    <xf numFmtId="0" fontId="19" fillId="0" borderId="17" xfId="40" applyFont="1" applyBorder="1" applyAlignment="1">
      <alignment horizontal="center" vertical="center" wrapText="1"/>
    </xf>
    <xf numFmtId="0" fontId="19" fillId="0" borderId="65" xfId="40" applyFont="1" applyBorder="1" applyAlignment="1">
      <alignment horizontal="center" vertical="center" wrapText="1"/>
    </xf>
    <xf numFmtId="0" fontId="19" fillId="0" borderId="18" xfId="40" applyFont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19" fillId="0" borderId="38" xfId="40" applyFont="1" applyBorder="1" applyAlignment="1">
      <alignment horizontal="center" vertical="center" wrapText="1"/>
    </xf>
    <xf numFmtId="0" fontId="19" fillId="0" borderId="57" xfId="40" applyFont="1" applyBorder="1" applyAlignment="1">
      <alignment horizontal="center" vertical="center" wrapText="1"/>
    </xf>
    <xf numFmtId="0" fontId="19" fillId="0" borderId="20" xfId="40" applyFont="1" applyBorder="1" applyAlignment="1">
      <alignment horizontal="center" vertical="top" wrapText="1"/>
    </xf>
    <xf numFmtId="0" fontId="19" fillId="0" borderId="16" xfId="40" applyFont="1" applyBorder="1" applyAlignment="1">
      <alignment horizontal="center" vertical="top" wrapText="1"/>
    </xf>
    <xf numFmtId="0" fontId="19" fillId="0" borderId="22" xfId="40" applyFont="1" applyBorder="1" applyAlignment="1">
      <alignment horizontal="center" vertical="top" wrapText="1"/>
    </xf>
    <xf numFmtId="1" fontId="32" fillId="24" borderId="15" xfId="0" applyNumberFormat="1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20" fillId="0" borderId="59" xfId="40" applyFont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1" fontId="46" fillId="24" borderId="10" xfId="0" applyNumberFormat="1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left" vertical="center" wrapText="1"/>
    </xf>
    <xf numFmtId="0" fontId="50" fillId="24" borderId="15" xfId="0" applyFont="1" applyFill="1" applyBorder="1" applyAlignment="1">
      <alignment horizontal="left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 wrapText="1"/>
    </xf>
    <xf numFmtId="1" fontId="46" fillId="24" borderId="11" xfId="0" applyNumberFormat="1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165" fontId="32" fillId="26" borderId="11" xfId="0" applyNumberFormat="1" applyFont="1" applyFill="1" applyBorder="1" applyAlignment="1">
      <alignment horizontal="center" vertical="top" wrapText="1"/>
    </xf>
    <xf numFmtId="165" fontId="32" fillId="26" borderId="15" xfId="0" applyNumberFormat="1" applyFont="1" applyFill="1" applyBorder="1" applyAlignment="1">
      <alignment horizontal="center" vertical="top" wrapText="1"/>
    </xf>
    <xf numFmtId="165" fontId="32" fillId="26" borderId="12" xfId="0" applyNumberFormat="1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1" fontId="32" fillId="24" borderId="11" xfId="0" applyNumberFormat="1" applyFont="1" applyFill="1" applyBorder="1" applyAlignment="1">
      <alignment horizontal="center" vertical="center" wrapText="1"/>
    </xf>
    <xf numFmtId="1" fontId="32" fillId="24" borderId="12" xfId="0" applyNumberFormat="1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59" xfId="0" applyBorder="1" applyAlignment="1">
      <alignment horizontal="center"/>
    </xf>
    <xf numFmtId="165" fontId="32" fillId="24" borderId="51" xfId="0" applyNumberFormat="1" applyFont="1" applyFill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30" borderId="45" xfId="40" applyFont="1" applyFill="1" applyBorder="1" applyAlignment="1">
      <alignment horizontal="left" vertical="top" wrapText="1"/>
    </xf>
    <xf numFmtId="0" fontId="25" fillId="30" borderId="34" xfId="40" applyFont="1" applyFill="1" applyBorder="1" applyAlignment="1">
      <alignment horizontal="left" vertical="top" wrapText="1"/>
    </xf>
    <xf numFmtId="0" fontId="25" fillId="30" borderId="46" xfId="40" applyFont="1" applyFill="1" applyBorder="1" applyAlignment="1">
      <alignment horizontal="left" vertical="top" wrapText="1"/>
    </xf>
    <xf numFmtId="0" fontId="25" fillId="30" borderId="70" xfId="40" applyFont="1" applyFill="1" applyBorder="1" applyAlignment="1">
      <alignment horizontal="left" vertical="top" wrapText="1"/>
    </xf>
    <xf numFmtId="0" fontId="25" fillId="25" borderId="17" xfId="40" applyFont="1" applyFill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75" xfId="40" applyFont="1" applyBorder="1" applyAlignment="1">
      <alignment horizontal="center" vertical="center" wrapText="1"/>
    </xf>
    <xf numFmtId="0" fontId="19" fillId="0" borderId="56" xfId="40" applyFont="1" applyBorder="1" applyAlignment="1">
      <alignment horizontal="center" vertical="center" wrapText="1"/>
    </xf>
    <xf numFmtId="0" fontId="10" fillId="0" borderId="0" xfId="40" applyFont="1" applyAlignment="1">
      <alignment horizontal="center" wrapText="1"/>
    </xf>
    <xf numFmtId="0" fontId="24" fillId="28" borderId="22" xfId="0" applyFont="1" applyFill="1" applyBorder="1" applyAlignment="1">
      <alignment horizontal="left" vertical="center" wrapText="1"/>
    </xf>
    <xf numFmtId="0" fontId="25" fillId="28" borderId="43" xfId="40" applyFont="1" applyFill="1" applyBorder="1" applyAlignment="1">
      <alignment horizontal="left" vertical="top" wrapText="1"/>
    </xf>
    <xf numFmtId="0" fontId="25" fillId="28" borderId="44" xfId="40" applyFont="1" applyFill="1" applyBorder="1" applyAlignment="1">
      <alignment horizontal="left" vertical="top" wrapText="1"/>
    </xf>
    <xf numFmtId="0" fontId="25" fillId="28" borderId="70" xfId="40" applyFont="1" applyFill="1" applyBorder="1" applyAlignment="1">
      <alignment horizontal="left" vertical="top" wrapText="1"/>
    </xf>
    <xf numFmtId="0" fontId="25" fillId="29" borderId="45" xfId="40" applyFont="1" applyFill="1" applyBorder="1" applyAlignment="1">
      <alignment horizontal="left" vertical="center" wrapText="1"/>
    </xf>
    <xf numFmtId="0" fontId="25" fillId="29" borderId="34" xfId="40" applyFont="1" applyFill="1" applyBorder="1" applyAlignment="1">
      <alignment horizontal="left" vertical="center" wrapText="1"/>
    </xf>
    <xf numFmtId="0" fontId="25" fillId="29" borderId="67" xfId="40" applyFont="1" applyFill="1" applyBorder="1" applyAlignment="1">
      <alignment horizontal="left" vertical="center" wrapText="1"/>
    </xf>
    <xf numFmtId="0" fontId="19" fillId="0" borderId="61" xfId="40" applyFont="1" applyBorder="1" applyAlignment="1">
      <alignment horizontal="center" vertical="center" wrapText="1"/>
    </xf>
    <xf numFmtId="0" fontId="19" fillId="0" borderId="60" xfId="40" applyFont="1" applyBorder="1" applyAlignment="1">
      <alignment horizontal="center" vertical="center" wrapText="1"/>
    </xf>
    <xf numFmtId="0" fontId="19" fillId="0" borderId="72" xfId="40" applyFont="1" applyBorder="1" applyAlignment="1">
      <alignment horizontal="center" vertical="center" wrapText="1"/>
    </xf>
    <xf numFmtId="0" fontId="19" fillId="0" borderId="71" xfId="40" applyFont="1" applyBorder="1" applyAlignment="1">
      <alignment horizontal="center" vertical="top" wrapText="1"/>
    </xf>
    <xf numFmtId="0" fontId="24" fillId="29" borderId="44" xfId="0" applyFont="1" applyFill="1" applyBorder="1" applyAlignment="1">
      <alignment horizontal="left" vertical="center" wrapText="1"/>
    </xf>
    <xf numFmtId="0" fontId="24" fillId="29" borderId="66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19" fillId="0" borderId="58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0" fontId="24" fillId="28" borderId="65" xfId="0" applyFont="1" applyFill="1" applyBorder="1" applyAlignment="1">
      <alignment horizontal="left" vertical="center" wrapText="1"/>
    </xf>
    <xf numFmtId="165" fontId="43" fillId="0" borderId="10" xfId="0" applyNumberFormat="1" applyFont="1" applyBorder="1" applyAlignment="1">
      <alignment horizontal="center" vertical="center"/>
    </xf>
    <xf numFmtId="165" fontId="19" fillId="0" borderId="57" xfId="0" applyNumberFormat="1" applyFont="1" applyBorder="1" applyAlignment="1">
      <alignment horizontal="center" vertical="center" wrapText="1"/>
    </xf>
    <xf numFmtId="165" fontId="43" fillId="0" borderId="11" xfId="0" applyNumberFormat="1" applyFont="1" applyBorder="1" applyAlignment="1">
      <alignment horizontal="center" vertical="center"/>
    </xf>
    <xf numFmtId="165" fontId="43" fillId="0" borderId="12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" fontId="43" fillId="0" borderId="11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165" fontId="49" fillId="26" borderId="10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49" fillId="24" borderId="10" xfId="0" applyFont="1" applyFill="1" applyBorder="1" applyAlignment="1">
      <alignment horizontal="center" vertical="center" wrapText="1"/>
    </xf>
    <xf numFmtId="2" fontId="49" fillId="24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1" fontId="49" fillId="0" borderId="20" xfId="0" applyNumberFormat="1" applyFont="1" applyBorder="1" applyAlignment="1">
      <alignment horizontal="center" vertical="center" wrapText="1"/>
    </xf>
    <xf numFmtId="165" fontId="49" fillId="26" borderId="22" xfId="0" applyNumberFormat="1" applyFont="1" applyFill="1" applyBorder="1" applyAlignment="1">
      <alignment horizontal="center" vertical="center" wrapText="1"/>
    </xf>
    <xf numFmtId="4" fontId="49" fillId="26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65" fontId="49" fillId="0" borderId="11" xfId="0" applyNumberFormat="1" applyFont="1" applyBorder="1" applyAlignment="1">
      <alignment horizontal="center" vertical="center" wrapText="1"/>
    </xf>
    <xf numFmtId="165" fontId="49" fillId="0" borderId="12" xfId="0" applyNumberFormat="1" applyFont="1" applyBorder="1" applyAlignment="1">
      <alignment horizontal="center" vertical="center" wrapText="1"/>
    </xf>
    <xf numFmtId="165" fontId="49" fillId="26" borderId="11" xfId="0" applyNumberFormat="1" applyFont="1" applyFill="1" applyBorder="1" applyAlignment="1">
      <alignment horizontal="center" vertical="center" wrapText="1"/>
    </xf>
    <xf numFmtId="165" fontId="49" fillId="26" borderId="12" xfId="0" applyNumberFormat="1" applyFont="1" applyFill="1" applyBorder="1" applyAlignment="1">
      <alignment horizontal="center" vertical="center" wrapText="1"/>
    </xf>
    <xf numFmtId="165" fontId="49" fillId="26" borderId="10" xfId="0" applyNumberFormat="1" applyFont="1" applyFill="1" applyBorder="1" applyAlignment="1">
      <alignment horizontal="center" wrapText="1"/>
    </xf>
    <xf numFmtId="4" fontId="73" fillId="26" borderId="10" xfId="0" applyNumberFormat="1" applyFont="1" applyFill="1" applyBorder="1" applyAlignment="1">
      <alignment horizontal="center" vertical="center" wrapText="1"/>
    </xf>
    <xf numFmtId="0" fontId="73" fillId="26" borderId="10" xfId="0" applyFont="1" applyFill="1" applyBorder="1" applyAlignment="1">
      <alignment horizontal="center" vertical="center" wrapText="1"/>
    </xf>
    <xf numFmtId="0" fontId="73" fillId="26" borderId="56" xfId="0" applyFont="1" applyFill="1" applyBorder="1" applyAlignment="1">
      <alignment horizontal="center" vertical="center" wrapText="1"/>
    </xf>
    <xf numFmtId="0" fontId="27" fillId="26" borderId="11" xfId="0" applyFont="1" applyFill="1" applyBorder="1" applyAlignment="1">
      <alignment horizontal="left" vertical="center" wrapText="1"/>
    </xf>
    <xf numFmtId="0" fontId="27" fillId="26" borderId="15" xfId="0" applyFont="1" applyFill="1" applyBorder="1" applyAlignment="1">
      <alignment horizontal="left" vertical="center" wrapText="1"/>
    </xf>
    <xf numFmtId="165" fontId="73" fillId="26" borderId="11" xfId="0" applyNumberFormat="1" applyFont="1" applyFill="1" applyBorder="1" applyAlignment="1">
      <alignment horizontal="center" vertical="center" wrapText="1"/>
    </xf>
    <xf numFmtId="165" fontId="73" fillId="26" borderId="12" xfId="0" applyNumberFormat="1" applyFont="1" applyFill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wrapText="1"/>
    </xf>
    <xf numFmtId="1" fontId="49" fillId="0" borderId="1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28" borderId="49" xfId="0" applyFont="1" applyFill="1" applyBorder="1" applyAlignment="1">
      <alignment horizontal="left" vertical="center" wrapText="1"/>
    </xf>
    <xf numFmtId="0" fontId="24" fillId="28" borderId="42" xfId="0" applyFont="1" applyFill="1" applyBorder="1" applyAlignment="1">
      <alignment horizontal="left" vertical="center" wrapText="1"/>
    </xf>
    <xf numFmtId="0" fontId="19" fillId="26" borderId="58" xfId="4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165" fontId="62" fillId="27" borderId="11" xfId="0" applyNumberFormat="1" applyFont="1" applyFill="1" applyBorder="1" applyAlignment="1">
      <alignment horizontal="center" vertical="center" wrapText="1"/>
    </xf>
    <xf numFmtId="0" fontId="62" fillId="27" borderId="11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59" fillId="27" borderId="11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3" fontId="43" fillId="0" borderId="36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3" fontId="43" fillId="0" borderId="58" xfId="0" applyNumberFormat="1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top" wrapText="1"/>
    </xf>
    <xf numFmtId="1" fontId="26" fillId="0" borderId="15" xfId="0" applyNumberFormat="1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4" fillId="0" borderId="63" xfId="0" applyFont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28" borderId="26" xfId="0" applyFont="1" applyFill="1" applyBorder="1" applyAlignment="1">
      <alignment horizontal="left" vertical="center" wrapText="1"/>
    </xf>
    <xf numFmtId="165" fontId="29" fillId="24" borderId="11" xfId="0" applyNumberFormat="1" applyFont="1" applyFill="1" applyBorder="1" applyAlignment="1">
      <alignment horizontal="center" vertical="center"/>
    </xf>
    <xf numFmtId="165" fontId="29" fillId="24" borderId="12" xfId="0" applyNumberFormat="1" applyFont="1" applyFill="1" applyBorder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 wrapText="1"/>
    </xf>
    <xf numFmtId="4" fontId="23" fillId="26" borderId="12" xfId="0" applyNumberFormat="1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1" fontId="0" fillId="31" borderId="11" xfId="0" applyNumberFormat="1" applyFill="1" applyBorder="1" applyAlignment="1">
      <alignment horizontal="center" vertical="center"/>
    </xf>
    <xf numFmtId="1" fontId="0" fillId="31" borderId="12" xfId="0" applyNumberForma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3" fillId="26" borderId="11" xfId="0" applyNumberFormat="1" applyFont="1" applyFill="1" applyBorder="1" applyAlignment="1">
      <alignment horizontal="center" vertical="center"/>
    </xf>
    <xf numFmtId="165" fontId="23" fillId="26" borderId="12" xfId="0" applyNumberFormat="1" applyFont="1" applyFill="1" applyBorder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/>
    </xf>
    <xf numFmtId="4" fontId="23" fillId="26" borderId="12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4" fontId="23" fillId="26" borderId="15" xfId="0" applyNumberFormat="1" applyFont="1" applyFill="1" applyBorder="1" applyAlignment="1">
      <alignment horizontal="center" vertical="center"/>
    </xf>
    <xf numFmtId="4" fontId="23" fillId="26" borderId="15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 wrapText="1"/>
    </xf>
    <xf numFmtId="1" fontId="0" fillId="31" borderId="15" xfId="0" applyNumberForma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wrapText="1"/>
    </xf>
    <xf numFmtId="0" fontId="23" fillId="26" borderId="15" xfId="0" applyNumberFormat="1" applyFont="1" applyFill="1" applyBorder="1" applyAlignment="1">
      <alignment horizontal="center" vertical="center"/>
    </xf>
    <xf numFmtId="165" fontId="29" fillId="24" borderId="15" xfId="0" applyNumberFormat="1" applyFont="1" applyFill="1" applyBorder="1" applyAlignment="1">
      <alignment horizontal="center" vertical="center"/>
    </xf>
    <xf numFmtId="165" fontId="29" fillId="24" borderId="31" xfId="0" applyNumberFormat="1" applyFont="1" applyFill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wrapText="1"/>
    </xf>
    <xf numFmtId="0" fontId="24" fillId="29" borderId="34" xfId="0" applyFont="1" applyFill="1" applyBorder="1" applyAlignment="1">
      <alignment horizontal="left" vertical="center" wrapText="1"/>
    </xf>
    <xf numFmtId="0" fontId="24" fillId="29" borderId="67" xfId="0" applyFont="1" applyFill="1" applyBorder="1" applyAlignment="1">
      <alignment horizontal="left" vertical="center" wrapText="1"/>
    </xf>
    <xf numFmtId="0" fontId="24" fillId="28" borderId="54" xfId="0" applyFont="1" applyFill="1" applyBorder="1" applyAlignment="1">
      <alignment horizontal="left" vertical="center" wrapText="1"/>
    </xf>
    <xf numFmtId="0" fontId="24" fillId="28" borderId="74" xfId="0" applyFont="1" applyFill="1" applyBorder="1" applyAlignment="1">
      <alignment horizontal="left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38"/>
    <cellStyle name="Обычный 4" xfId="39"/>
    <cellStyle name="Обычный_Лист1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Хороший" xfId="47" builtinId="26" customBuiltin="1"/>
  </cellStyles>
  <dxfs count="0"/>
  <tableStyles count="0" defaultTableStyle="TableStyleMedium2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91"/>
  <sheetViews>
    <sheetView tabSelected="1" view="pageBreakPreview" zoomScale="80" zoomScaleNormal="110" zoomScaleSheetLayoutView="80" workbookViewId="0">
      <pane xSplit="15" ySplit="20" topLeftCell="P437" activePane="bottomRight" state="frozen"/>
      <selection pane="topRight" activeCell="M1" sqref="M1"/>
      <selection pane="bottomLeft" activeCell="A21" sqref="A21"/>
      <selection pane="bottomRight" activeCell="AD17" sqref="AD17"/>
    </sheetView>
  </sheetViews>
  <sheetFormatPr defaultRowHeight="12.75"/>
  <cols>
    <col min="1" max="1" width="3.42578125" customWidth="1"/>
    <col min="2" max="2" width="15.28515625" customWidth="1"/>
    <col min="3" max="3" width="5.85546875" customWidth="1"/>
    <col min="4" max="7" width="8.7109375" style="713" customWidth="1"/>
    <col min="8" max="8" width="8.5703125" customWidth="1"/>
    <col min="9" max="9" width="10.42578125" customWidth="1"/>
    <col min="10" max="10" width="12.140625" customWidth="1"/>
    <col min="11" max="11" width="10.85546875" customWidth="1"/>
    <col min="12" max="12" width="10.28515625" customWidth="1"/>
    <col min="13" max="15" width="10.140625" customWidth="1"/>
    <col min="16" max="16" width="10.42578125" customWidth="1"/>
    <col min="17" max="17" width="10.28515625" customWidth="1"/>
    <col min="18" max="20" width="10.140625" customWidth="1"/>
    <col min="21" max="21" width="8.5703125" customWidth="1"/>
    <col min="22" max="22" width="9.140625" customWidth="1"/>
    <col min="23" max="24" width="8.85546875" customWidth="1"/>
    <col min="25" max="25" width="9" customWidth="1"/>
    <col min="26" max="26" width="13.85546875" bestFit="1" customWidth="1"/>
    <col min="27" max="27" width="11.7109375" bestFit="1" customWidth="1"/>
  </cols>
  <sheetData>
    <row r="1" spans="1:47" ht="15" customHeight="1">
      <c r="A1" s="1263" t="s">
        <v>635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3"/>
    </row>
    <row r="2" spans="1:47" ht="18.75" customHeight="1">
      <c r="A2" s="1263"/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  <c r="T2" s="1263"/>
      <c r="U2" s="1263"/>
      <c r="V2" s="1263"/>
      <c r="W2" s="1263"/>
      <c r="X2" s="1263"/>
      <c r="Y2" s="1263"/>
    </row>
    <row r="3" spans="1:47" ht="15.75" thickBot="1">
      <c r="A3" s="1"/>
      <c r="B3" s="1"/>
      <c r="C3" s="1"/>
      <c r="D3" s="623"/>
      <c r="E3" s="623"/>
      <c r="F3" s="623"/>
      <c r="G3" s="6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7" ht="12.75" customHeight="1">
      <c r="A4" s="1261" t="s">
        <v>634</v>
      </c>
      <c r="B4" s="1206" t="s">
        <v>636</v>
      </c>
      <c r="C4" s="1206" t="s">
        <v>637</v>
      </c>
      <c r="D4" s="1207" t="s">
        <v>1411</v>
      </c>
      <c r="E4" s="1113" t="s">
        <v>1415</v>
      </c>
      <c r="F4" s="1113" t="s">
        <v>1410</v>
      </c>
      <c r="G4" s="1113" t="s">
        <v>1417</v>
      </c>
      <c r="H4" s="1206" t="s">
        <v>638</v>
      </c>
      <c r="I4" s="1206" t="s">
        <v>1404</v>
      </c>
      <c r="J4" s="1206" t="s">
        <v>632</v>
      </c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19"/>
    </row>
    <row r="5" spans="1:47" ht="15" customHeight="1">
      <c r="A5" s="1262"/>
      <c r="B5" s="1163"/>
      <c r="C5" s="1163"/>
      <c r="D5" s="1208"/>
      <c r="E5" s="1114"/>
      <c r="F5" s="1114"/>
      <c r="G5" s="1114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220"/>
    </row>
    <row r="6" spans="1:47" ht="15" customHeight="1">
      <c r="A6" s="1262"/>
      <c r="B6" s="1163"/>
      <c r="C6" s="1163"/>
      <c r="D6" s="1208"/>
      <c r="E6" s="1114"/>
      <c r="F6" s="1114"/>
      <c r="G6" s="1114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220"/>
    </row>
    <row r="7" spans="1:47" ht="15" customHeight="1">
      <c r="A7" s="1262"/>
      <c r="B7" s="1163"/>
      <c r="C7" s="1163"/>
      <c r="D7" s="1208"/>
      <c r="E7" s="1114"/>
      <c r="F7" s="1114"/>
      <c r="G7" s="1114"/>
      <c r="H7" s="1163"/>
      <c r="I7" s="1163"/>
      <c r="J7" s="1163"/>
      <c r="K7" s="1163"/>
      <c r="L7" s="1163"/>
      <c r="M7" s="1163"/>
      <c r="N7" s="1163"/>
      <c r="O7" s="1163"/>
      <c r="P7" s="1163"/>
      <c r="Q7" s="1163"/>
      <c r="R7" s="1163"/>
      <c r="S7" s="1163"/>
      <c r="T7" s="1163"/>
      <c r="U7" s="1163"/>
      <c r="V7" s="1163"/>
      <c r="W7" s="1163"/>
      <c r="X7" s="1163"/>
      <c r="Y7" s="1220"/>
    </row>
    <row r="8" spans="1:47" ht="12.75" customHeight="1">
      <c r="A8" s="1262"/>
      <c r="B8" s="1163"/>
      <c r="C8" s="1163"/>
      <c r="D8" s="1208"/>
      <c r="E8" s="1114"/>
      <c r="F8" s="1114"/>
      <c r="G8" s="1114"/>
      <c r="H8" s="1163"/>
      <c r="I8" s="1163"/>
      <c r="J8" s="1162" t="s">
        <v>633</v>
      </c>
      <c r="K8" s="1209" t="s">
        <v>640</v>
      </c>
      <c r="L8" s="1210"/>
      <c r="M8" s="1210"/>
      <c r="N8" s="1210"/>
      <c r="O8" s="1211"/>
      <c r="P8" s="1209" t="s">
        <v>1406</v>
      </c>
      <c r="Q8" s="1210"/>
      <c r="R8" s="1210"/>
      <c r="S8" s="1210"/>
      <c r="T8" s="1211"/>
      <c r="U8" s="1209" t="s">
        <v>641</v>
      </c>
      <c r="V8" s="1210"/>
      <c r="W8" s="1210"/>
      <c r="X8" s="1210"/>
      <c r="Y8" s="1271"/>
    </row>
    <row r="9" spans="1:47" ht="15" customHeight="1">
      <c r="A9" s="1262"/>
      <c r="B9" s="1163"/>
      <c r="C9" s="1163"/>
      <c r="D9" s="1208"/>
      <c r="E9" s="1114"/>
      <c r="F9" s="1114"/>
      <c r="G9" s="1114"/>
      <c r="H9" s="1163"/>
      <c r="I9" s="1163"/>
      <c r="J9" s="1163"/>
      <c r="K9" s="1212"/>
      <c r="L9" s="1213"/>
      <c r="M9" s="1213"/>
      <c r="N9" s="1213"/>
      <c r="O9" s="1214"/>
      <c r="P9" s="1212"/>
      <c r="Q9" s="1213"/>
      <c r="R9" s="1213"/>
      <c r="S9" s="1213"/>
      <c r="T9" s="1214"/>
      <c r="U9" s="1212"/>
      <c r="V9" s="1213"/>
      <c r="W9" s="1213"/>
      <c r="X9" s="1213"/>
      <c r="Y9" s="1272"/>
    </row>
    <row r="10" spans="1:47" ht="15" customHeight="1">
      <c r="A10" s="1262"/>
      <c r="B10" s="1163"/>
      <c r="C10" s="1163"/>
      <c r="D10" s="1208"/>
      <c r="E10" s="1114"/>
      <c r="F10" s="1114"/>
      <c r="G10" s="1114"/>
      <c r="H10" s="1163"/>
      <c r="I10" s="1163"/>
      <c r="J10" s="1163"/>
      <c r="K10" s="1212"/>
      <c r="L10" s="1213"/>
      <c r="M10" s="1213"/>
      <c r="N10" s="1213"/>
      <c r="O10" s="1214"/>
      <c r="P10" s="1212"/>
      <c r="Q10" s="1213"/>
      <c r="R10" s="1213"/>
      <c r="S10" s="1213"/>
      <c r="T10" s="1214"/>
      <c r="U10" s="1212"/>
      <c r="V10" s="1213"/>
      <c r="W10" s="1213"/>
      <c r="X10" s="1213"/>
      <c r="Y10" s="1272"/>
    </row>
    <row r="11" spans="1:47" ht="9" customHeight="1">
      <c r="A11" s="1262"/>
      <c r="B11" s="1163"/>
      <c r="C11" s="1163"/>
      <c r="D11" s="1208"/>
      <c r="E11" s="1114"/>
      <c r="F11" s="1114"/>
      <c r="G11" s="1114"/>
      <c r="H11" s="1163"/>
      <c r="I11" s="1163"/>
      <c r="J11" s="1163"/>
      <c r="K11" s="1215"/>
      <c r="L11" s="1216"/>
      <c r="M11" s="1216"/>
      <c r="N11" s="1216"/>
      <c r="O11" s="1217"/>
      <c r="P11" s="1215"/>
      <c r="Q11" s="1216"/>
      <c r="R11" s="1216"/>
      <c r="S11" s="1216"/>
      <c r="T11" s="1217"/>
      <c r="U11" s="1215"/>
      <c r="V11" s="1216"/>
      <c r="W11" s="1216"/>
      <c r="X11" s="1216"/>
      <c r="Y11" s="1273"/>
    </row>
    <row r="12" spans="1:47" ht="15.75" customHeight="1">
      <c r="A12" s="1262"/>
      <c r="B12" s="1163"/>
      <c r="C12" s="1163"/>
      <c r="D12" s="1208"/>
      <c r="E12" s="1114"/>
      <c r="F12" s="1114"/>
      <c r="G12" s="1114"/>
      <c r="H12" s="1163"/>
      <c r="I12" s="1163"/>
      <c r="J12" s="1163"/>
      <c r="K12" s="1221" t="s">
        <v>639</v>
      </c>
      <c r="L12" s="1222"/>
      <c r="M12" s="1222"/>
      <c r="N12" s="1222"/>
      <c r="O12" s="1223"/>
      <c r="P12" s="1221" t="s">
        <v>639</v>
      </c>
      <c r="Q12" s="1222"/>
      <c r="R12" s="1222"/>
      <c r="S12" s="1222"/>
      <c r="T12" s="1223"/>
      <c r="U12" s="1221" t="s">
        <v>639</v>
      </c>
      <c r="V12" s="1222"/>
      <c r="W12" s="1222"/>
      <c r="X12" s="1222"/>
      <c r="Y12" s="1274"/>
    </row>
    <row r="13" spans="1:47" ht="15" customHeight="1">
      <c r="A13" s="1262"/>
      <c r="B13" s="1163"/>
      <c r="C13" s="1163"/>
      <c r="D13" s="1208"/>
      <c r="E13" s="1114"/>
      <c r="F13" s="1114"/>
      <c r="G13" s="1114"/>
      <c r="H13" s="1163"/>
      <c r="I13" s="1163"/>
      <c r="J13" s="1163"/>
      <c r="K13" s="1156">
        <v>2018</v>
      </c>
      <c r="L13" s="1156">
        <v>2019</v>
      </c>
      <c r="M13" s="1156">
        <v>2020</v>
      </c>
      <c r="N13" s="1164">
        <v>2021</v>
      </c>
      <c r="O13" s="1164">
        <v>2022</v>
      </c>
      <c r="P13" s="1156">
        <v>2018</v>
      </c>
      <c r="Q13" s="1156">
        <v>2019</v>
      </c>
      <c r="R13" s="1156">
        <v>2020</v>
      </c>
      <c r="S13" s="1164">
        <v>2021</v>
      </c>
      <c r="T13" s="1164">
        <v>2022</v>
      </c>
      <c r="U13" s="1156">
        <v>2018</v>
      </c>
      <c r="V13" s="1156">
        <v>2019</v>
      </c>
      <c r="W13" s="1156">
        <v>2020</v>
      </c>
      <c r="X13" s="1161">
        <v>2021</v>
      </c>
      <c r="Y13" s="1226">
        <v>2022</v>
      </c>
    </row>
    <row r="14" spans="1:47" ht="24.75" customHeight="1">
      <c r="A14" s="1262"/>
      <c r="B14" s="1163"/>
      <c r="C14" s="1163"/>
      <c r="D14" s="1208"/>
      <c r="E14" s="1115"/>
      <c r="F14" s="1115"/>
      <c r="G14" s="1115"/>
      <c r="H14" s="1163"/>
      <c r="I14" s="1163"/>
      <c r="J14" s="1163"/>
      <c r="K14" s="1156"/>
      <c r="L14" s="1156"/>
      <c r="M14" s="1156"/>
      <c r="N14" s="1165"/>
      <c r="O14" s="1165"/>
      <c r="P14" s="1156"/>
      <c r="Q14" s="1156"/>
      <c r="R14" s="1156"/>
      <c r="S14" s="1165"/>
      <c r="T14" s="1165"/>
      <c r="U14" s="1156"/>
      <c r="V14" s="1156"/>
      <c r="W14" s="1156"/>
      <c r="X14" s="1161"/>
      <c r="Y14" s="1226"/>
    </row>
    <row r="15" spans="1:47" ht="13.5" customHeight="1" thickBot="1">
      <c r="A15" s="478">
        <v>1</v>
      </c>
      <c r="B15" s="271">
        <v>2</v>
      </c>
      <c r="C15" s="478">
        <v>3</v>
      </c>
      <c r="D15" s="271">
        <v>4</v>
      </c>
      <c r="E15" s="478">
        <v>5</v>
      </c>
      <c r="F15" s="271">
        <v>6</v>
      </c>
      <c r="G15" s="478">
        <v>7</v>
      </c>
      <c r="H15" s="271">
        <v>8</v>
      </c>
      <c r="I15" s="478">
        <v>9</v>
      </c>
      <c r="J15" s="271">
        <v>10</v>
      </c>
      <c r="K15" s="478">
        <v>11</v>
      </c>
      <c r="L15" s="271">
        <v>12</v>
      </c>
      <c r="M15" s="478">
        <v>13</v>
      </c>
      <c r="N15" s="271">
        <v>14</v>
      </c>
      <c r="O15" s="478">
        <v>15</v>
      </c>
      <c r="P15" s="271">
        <v>16</v>
      </c>
      <c r="Q15" s="478">
        <v>17</v>
      </c>
      <c r="R15" s="271">
        <v>18</v>
      </c>
      <c r="S15" s="478">
        <v>19</v>
      </c>
      <c r="T15" s="271">
        <v>20</v>
      </c>
      <c r="U15" s="478">
        <v>21</v>
      </c>
      <c r="V15" s="271">
        <v>22</v>
      </c>
      <c r="W15" s="478">
        <v>23</v>
      </c>
      <c r="X15" s="271">
        <v>24</v>
      </c>
      <c r="Y15" s="478">
        <v>25</v>
      </c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</row>
    <row r="16" spans="1:47" ht="13.5" customHeight="1" thickBot="1">
      <c r="A16" s="1268" t="s">
        <v>1369</v>
      </c>
      <c r="B16" s="1269"/>
      <c r="C16" s="1269"/>
      <c r="D16" s="1269"/>
      <c r="E16" s="1269"/>
      <c r="F16" s="1269"/>
      <c r="G16" s="1269"/>
      <c r="H16" s="1269"/>
      <c r="I16" s="1270"/>
      <c r="J16" s="714">
        <f t="shared" ref="J16:R16" si="0">SUM(J18,J114,J165,J213,J246,J314,J336,J393)</f>
        <v>30877972.320000008</v>
      </c>
      <c r="K16" s="477">
        <f t="shared" si="0"/>
        <v>5970826.3790999996</v>
      </c>
      <c r="L16" s="477">
        <f t="shared" si="0"/>
        <v>6295653.0300000003</v>
      </c>
      <c r="M16" s="477">
        <f t="shared" si="0"/>
        <v>4512313.7699999996</v>
      </c>
      <c r="N16" s="477">
        <f t="shared" si="0"/>
        <v>463472.39</v>
      </c>
      <c r="O16" s="477">
        <f t="shared" si="0"/>
        <v>192069.4</v>
      </c>
      <c r="P16" s="477">
        <f t="shared" si="0"/>
        <v>4089389.0208999999</v>
      </c>
      <c r="Q16" s="477">
        <f t="shared" si="0"/>
        <v>4217799.7200000007</v>
      </c>
      <c r="R16" s="477">
        <f t="shared" si="0"/>
        <v>4283657.34</v>
      </c>
      <c r="S16" s="477">
        <v>542686.77</v>
      </c>
      <c r="T16" s="477">
        <f t="shared" ref="T16:Y17" si="1">SUM(T18,T114,T165,T213,T246,T314,T336,T393)</f>
        <v>14025</v>
      </c>
      <c r="U16" s="477">
        <f t="shared" si="1"/>
        <v>98479.5</v>
      </c>
      <c r="V16" s="477">
        <f t="shared" si="1"/>
        <v>98600</v>
      </c>
      <c r="W16" s="477">
        <f t="shared" si="1"/>
        <v>99000</v>
      </c>
      <c r="X16" s="477">
        <f t="shared" si="1"/>
        <v>0</v>
      </c>
      <c r="Y16" s="479">
        <f t="shared" si="1"/>
        <v>0</v>
      </c>
      <c r="Z16" s="606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</row>
    <row r="17" spans="1:100" ht="15.75" customHeight="1" thickBot="1">
      <c r="A17" s="485"/>
      <c r="B17" s="488"/>
      <c r="C17" s="487"/>
      <c r="D17" s="1275" t="s">
        <v>679</v>
      </c>
      <c r="E17" s="1275"/>
      <c r="F17" s="1275"/>
      <c r="G17" s="1275"/>
      <c r="H17" s="1275"/>
      <c r="I17" s="1276"/>
      <c r="J17" s="484">
        <f t="shared" ref="J17:R17" si="2">SUM(J19,J115,J166,J214,J247,J315,J337,J394)</f>
        <v>30877972.324000001</v>
      </c>
      <c r="K17" s="477">
        <f t="shared" si="2"/>
        <v>5970826.3820999991</v>
      </c>
      <c r="L17" s="477">
        <f t="shared" si="2"/>
        <v>6295653.034</v>
      </c>
      <c r="M17" s="477">
        <f t="shared" si="2"/>
        <v>4512313.7659999998</v>
      </c>
      <c r="N17" s="477">
        <f t="shared" si="2"/>
        <v>463472.39</v>
      </c>
      <c r="O17" s="477">
        <f t="shared" si="2"/>
        <v>192069.4</v>
      </c>
      <c r="P17" s="477">
        <f t="shared" si="2"/>
        <v>4089389.0179000003</v>
      </c>
      <c r="Q17" s="477">
        <f t="shared" si="2"/>
        <v>4217799.7200000007</v>
      </c>
      <c r="R17" s="477">
        <f t="shared" si="2"/>
        <v>4283657.3440000005</v>
      </c>
      <c r="S17" s="477">
        <f>SUM(S19,S394,S337,S315,S247,S214,S166,S115)</f>
        <v>542686.77</v>
      </c>
      <c r="T17" s="477">
        <f t="shared" si="1"/>
        <v>14025</v>
      </c>
      <c r="U17" s="477">
        <f t="shared" si="1"/>
        <v>98479.5</v>
      </c>
      <c r="V17" s="477">
        <f t="shared" si="1"/>
        <v>98600</v>
      </c>
      <c r="W17" s="477">
        <f t="shared" si="1"/>
        <v>99000</v>
      </c>
      <c r="X17" s="477">
        <f t="shared" si="1"/>
        <v>0</v>
      </c>
      <c r="Y17" s="479">
        <f t="shared" si="1"/>
        <v>0</v>
      </c>
      <c r="Z17" s="606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</row>
    <row r="18" spans="1:100" s="268" customFormat="1" ht="15.75" customHeight="1" thickBot="1">
      <c r="A18" s="1265" t="s">
        <v>1366</v>
      </c>
      <c r="B18" s="1266"/>
      <c r="C18" s="1266"/>
      <c r="D18" s="1266"/>
      <c r="E18" s="1266"/>
      <c r="F18" s="1266"/>
      <c r="G18" s="1266"/>
      <c r="H18" s="1266"/>
      <c r="I18" s="1267"/>
      <c r="J18" s="495">
        <f t="shared" ref="J18:Y18" si="3">SUM(J19:J19)</f>
        <v>6969086.04</v>
      </c>
      <c r="K18" s="495">
        <f t="shared" si="3"/>
        <v>1247874.9090999998</v>
      </c>
      <c r="L18" s="495">
        <f t="shared" si="3"/>
        <v>1459966.83</v>
      </c>
      <c r="M18" s="495">
        <f t="shared" si="3"/>
        <v>695163.33</v>
      </c>
      <c r="N18" s="495">
        <f t="shared" si="3"/>
        <v>167310.59</v>
      </c>
      <c r="O18" s="495">
        <f t="shared" si="3"/>
        <v>0</v>
      </c>
      <c r="P18" s="495">
        <f t="shared" si="3"/>
        <v>737357.61089999997</v>
      </c>
      <c r="Q18" s="495">
        <f t="shared" si="3"/>
        <v>1071815.5</v>
      </c>
      <c r="R18" s="495">
        <f t="shared" si="3"/>
        <v>799000</v>
      </c>
      <c r="S18" s="495">
        <f t="shared" si="3"/>
        <v>496597.27</v>
      </c>
      <c r="T18" s="495">
        <f t="shared" si="3"/>
        <v>0</v>
      </c>
      <c r="U18" s="495">
        <f t="shared" si="3"/>
        <v>98000</v>
      </c>
      <c r="V18" s="495">
        <f t="shared" si="3"/>
        <v>98000</v>
      </c>
      <c r="W18" s="495">
        <f t="shared" si="3"/>
        <v>98000</v>
      </c>
      <c r="X18" s="495">
        <f t="shared" si="3"/>
        <v>0</v>
      </c>
      <c r="Y18" s="496">
        <f t="shared" si="3"/>
        <v>0</v>
      </c>
      <c r="Z18" s="471"/>
      <c r="AA18" s="752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9"/>
    </row>
    <row r="19" spans="1:100" s="267" customFormat="1" ht="13.5" thickBot="1">
      <c r="A19" s="482"/>
      <c r="B19" s="470"/>
      <c r="C19" s="497"/>
      <c r="D19" s="1129" t="s">
        <v>679</v>
      </c>
      <c r="E19" s="1129"/>
      <c r="F19" s="1129"/>
      <c r="G19" s="1129"/>
      <c r="H19" s="1129"/>
      <c r="I19" s="1264"/>
      <c r="J19" s="489">
        <f t="shared" ref="J19:Y19" si="4">SUM(J23,J28,J32,J41,J44,J47,J50,J53,J56,J65,J69,J80,J84,J94,J101,J105,J110,J113)</f>
        <v>6969086.04</v>
      </c>
      <c r="K19" s="472">
        <f t="shared" si="4"/>
        <v>1247874.9090999998</v>
      </c>
      <c r="L19" s="472">
        <f t="shared" si="4"/>
        <v>1459966.83</v>
      </c>
      <c r="M19" s="472">
        <f t="shared" si="4"/>
        <v>695163.33</v>
      </c>
      <c r="N19" s="472">
        <f t="shared" si="4"/>
        <v>167310.59</v>
      </c>
      <c r="O19" s="472">
        <f t="shared" si="4"/>
        <v>0</v>
      </c>
      <c r="P19" s="472">
        <f t="shared" si="4"/>
        <v>737357.61089999997</v>
      </c>
      <c r="Q19" s="472">
        <f t="shared" si="4"/>
        <v>1071815.5</v>
      </c>
      <c r="R19" s="472">
        <f t="shared" si="4"/>
        <v>799000</v>
      </c>
      <c r="S19" s="472">
        <f t="shared" si="4"/>
        <v>496597.27</v>
      </c>
      <c r="T19" s="472">
        <f t="shared" si="4"/>
        <v>0</v>
      </c>
      <c r="U19" s="472">
        <f t="shared" si="4"/>
        <v>98000</v>
      </c>
      <c r="V19" s="472">
        <f t="shared" si="4"/>
        <v>98000</v>
      </c>
      <c r="W19" s="472">
        <f t="shared" si="4"/>
        <v>98000</v>
      </c>
      <c r="X19" s="472">
        <f t="shared" si="4"/>
        <v>0</v>
      </c>
      <c r="Y19" s="481">
        <f t="shared" si="4"/>
        <v>0</v>
      </c>
      <c r="Z19" s="471"/>
    </row>
    <row r="20" spans="1:100" ht="28.5" customHeight="1" thickBot="1">
      <c r="A20" s="1120" t="s">
        <v>216</v>
      </c>
      <c r="B20" s="1121"/>
      <c r="C20" s="608"/>
      <c r="D20" s="624"/>
      <c r="E20" s="624"/>
      <c r="F20" s="624"/>
      <c r="G20" s="624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9"/>
      <c r="Z20" s="60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</row>
    <row r="21" spans="1:100" ht="42">
      <c r="A21" s="514">
        <v>11</v>
      </c>
      <c r="B21" s="337" t="s">
        <v>215</v>
      </c>
      <c r="C21" s="33">
        <v>50</v>
      </c>
      <c r="D21" s="783" t="s">
        <v>679</v>
      </c>
      <c r="E21" s="783"/>
      <c r="F21" s="783"/>
      <c r="G21" s="921"/>
      <c r="H21" s="32" t="s">
        <v>665</v>
      </c>
      <c r="I21" s="253">
        <v>220000</v>
      </c>
      <c r="J21" s="253">
        <f t="shared" ref="J21" si="5">SUM(K21:Y21)</f>
        <v>132000</v>
      </c>
      <c r="K21" s="338">
        <v>89400</v>
      </c>
      <c r="L21" s="338"/>
      <c r="M21" s="338"/>
      <c r="N21" s="338"/>
      <c r="O21" s="338"/>
      <c r="P21" s="27">
        <v>42600</v>
      </c>
      <c r="Q21" s="27"/>
      <c r="R21" s="27"/>
      <c r="S21" s="27"/>
      <c r="T21" s="27"/>
      <c r="U21" s="27"/>
      <c r="V21" s="27"/>
      <c r="W21" s="27"/>
      <c r="X21" s="27"/>
      <c r="Y21" s="515"/>
      <c r="Z21" s="607"/>
      <c r="AA21" s="47"/>
      <c r="AB21" s="47"/>
      <c r="AC21" s="47"/>
      <c r="AD21" s="47"/>
      <c r="AE21" s="47"/>
      <c r="AF21" s="47"/>
      <c r="AG21" s="47"/>
      <c r="AH21" s="47"/>
      <c r="AI21" s="47"/>
    </row>
    <row r="22" spans="1:100" s="722" customFormat="1">
      <c r="A22" s="715"/>
      <c r="B22" s="716" t="s">
        <v>693</v>
      </c>
      <c r="C22" s="716"/>
      <c r="D22" s="717"/>
      <c r="E22" s="717"/>
      <c r="F22" s="717"/>
      <c r="G22" s="717"/>
      <c r="H22" s="716"/>
      <c r="I22" s="718"/>
      <c r="J22" s="719">
        <f t="shared" ref="J22:Y22" si="6">SUM(J21:J21)</f>
        <v>132000</v>
      </c>
      <c r="K22" s="719">
        <f t="shared" si="6"/>
        <v>89400</v>
      </c>
      <c r="L22" s="719">
        <f t="shared" si="6"/>
        <v>0</v>
      </c>
      <c r="M22" s="719">
        <f t="shared" si="6"/>
        <v>0</v>
      </c>
      <c r="N22" s="719">
        <f t="shared" si="6"/>
        <v>0</v>
      </c>
      <c r="O22" s="719">
        <f t="shared" si="6"/>
        <v>0</v>
      </c>
      <c r="P22" s="719">
        <f t="shared" si="6"/>
        <v>42600</v>
      </c>
      <c r="Q22" s="719">
        <f t="shared" si="6"/>
        <v>0</v>
      </c>
      <c r="R22" s="719">
        <f t="shared" si="6"/>
        <v>0</v>
      </c>
      <c r="S22" s="719">
        <f t="shared" si="6"/>
        <v>0</v>
      </c>
      <c r="T22" s="719">
        <f t="shared" si="6"/>
        <v>0</v>
      </c>
      <c r="U22" s="719">
        <f t="shared" si="6"/>
        <v>0</v>
      </c>
      <c r="V22" s="719">
        <f t="shared" si="6"/>
        <v>0</v>
      </c>
      <c r="W22" s="719">
        <f t="shared" si="6"/>
        <v>0</v>
      </c>
      <c r="X22" s="719">
        <f t="shared" si="6"/>
        <v>0</v>
      </c>
      <c r="Y22" s="720">
        <f t="shared" si="6"/>
        <v>0</v>
      </c>
      <c r="Z22" s="724"/>
      <c r="AA22" s="724"/>
      <c r="AB22" s="725"/>
      <c r="AC22" s="725"/>
      <c r="AD22" s="725"/>
      <c r="AE22" s="725"/>
      <c r="AF22" s="725"/>
      <c r="AG22" s="725"/>
      <c r="AH22" s="725"/>
      <c r="AI22" s="725"/>
    </row>
    <row r="23" spans="1:100" ht="13.5" thickBot="1">
      <c r="A23" s="349"/>
      <c r="B23" s="350"/>
      <c r="C23" s="350"/>
      <c r="D23" s="1160" t="s">
        <v>679</v>
      </c>
      <c r="E23" s="1160"/>
      <c r="F23" s="1160"/>
      <c r="G23" s="1160"/>
      <c r="H23" s="1160"/>
      <c r="I23" s="351"/>
      <c r="J23" s="344">
        <f>SUM(J21)</f>
        <v>132000</v>
      </c>
      <c r="K23" s="344">
        <f t="shared" ref="K23:Y23" si="7">SUM(K21)</f>
        <v>89400</v>
      </c>
      <c r="L23" s="344">
        <f t="shared" si="7"/>
        <v>0</v>
      </c>
      <c r="M23" s="344">
        <f t="shared" si="7"/>
        <v>0</v>
      </c>
      <c r="N23" s="344">
        <f t="shared" si="7"/>
        <v>0</v>
      </c>
      <c r="O23" s="344">
        <f t="shared" si="7"/>
        <v>0</v>
      </c>
      <c r="P23" s="344">
        <f t="shared" si="7"/>
        <v>42600</v>
      </c>
      <c r="Q23" s="344">
        <f t="shared" si="7"/>
        <v>0</v>
      </c>
      <c r="R23" s="344">
        <f t="shared" si="7"/>
        <v>0</v>
      </c>
      <c r="S23" s="344">
        <f t="shared" si="7"/>
        <v>0</v>
      </c>
      <c r="T23" s="344">
        <f t="shared" si="7"/>
        <v>0</v>
      </c>
      <c r="U23" s="344">
        <f t="shared" si="7"/>
        <v>0</v>
      </c>
      <c r="V23" s="344">
        <f t="shared" si="7"/>
        <v>0</v>
      </c>
      <c r="W23" s="344">
        <f t="shared" si="7"/>
        <v>0</v>
      </c>
      <c r="X23" s="344">
        <f t="shared" si="7"/>
        <v>0</v>
      </c>
      <c r="Y23" s="517">
        <f t="shared" si="7"/>
        <v>0</v>
      </c>
      <c r="Z23" s="607"/>
      <c r="AA23" s="47"/>
      <c r="AB23" s="47"/>
      <c r="AC23" s="47"/>
      <c r="AD23" s="47"/>
      <c r="AE23" s="47"/>
      <c r="AF23" s="47"/>
      <c r="AG23" s="47"/>
      <c r="AH23" s="47"/>
      <c r="AI23" s="47"/>
    </row>
    <row r="24" spans="1:100" ht="36" customHeight="1" thickBot="1">
      <c r="A24" s="1120" t="s">
        <v>694</v>
      </c>
      <c r="B24" s="1121"/>
      <c r="C24" s="608"/>
      <c r="D24" s="624"/>
      <c r="E24" s="624"/>
      <c r="F24" s="624"/>
      <c r="G24" s="624"/>
      <c r="H24" s="608"/>
      <c r="I24" s="608"/>
      <c r="J24" s="608" t="s">
        <v>1408</v>
      </c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9"/>
      <c r="Z24" s="89"/>
    </row>
    <row r="25" spans="1:100" ht="115.5">
      <c r="A25" s="826"/>
      <c r="B25" s="31" t="s">
        <v>677</v>
      </c>
      <c r="C25" s="6" t="s">
        <v>678</v>
      </c>
      <c r="D25" s="783" t="s">
        <v>679</v>
      </c>
      <c r="E25" s="783"/>
      <c r="F25" s="783"/>
      <c r="G25" s="921"/>
      <c r="H25" s="12" t="s">
        <v>680</v>
      </c>
      <c r="I25" s="13" t="s">
        <v>681</v>
      </c>
      <c r="J25" s="5">
        <f t="shared" ref="J25:J26" si="8">SUM(K25:Y25)</f>
        <v>41793.360000000001</v>
      </c>
      <c r="K25" s="26"/>
      <c r="L25" s="26"/>
      <c r="M25" s="26"/>
      <c r="N25" s="26">
        <v>37196.089999999997</v>
      </c>
      <c r="O25" s="26"/>
      <c r="P25" s="26"/>
      <c r="Q25" s="26"/>
      <c r="R25" s="26"/>
      <c r="S25" s="27">
        <v>4597.2700000000004</v>
      </c>
      <c r="T25" s="27"/>
      <c r="U25" s="27"/>
      <c r="V25" s="27"/>
      <c r="W25" s="27"/>
      <c r="X25" s="26"/>
      <c r="Y25" s="513"/>
      <c r="Z25" s="89"/>
    </row>
    <row r="26" spans="1:100" ht="60.75" customHeight="1">
      <c r="A26" s="520">
        <v>8</v>
      </c>
      <c r="B26" s="30" t="s">
        <v>685</v>
      </c>
      <c r="C26" s="2" t="s">
        <v>686</v>
      </c>
      <c r="D26" s="783" t="s">
        <v>679</v>
      </c>
      <c r="E26" s="783"/>
      <c r="F26" s="783"/>
      <c r="G26" s="921"/>
      <c r="H26" s="2" t="s">
        <v>687</v>
      </c>
      <c r="I26" s="3">
        <v>26069.19</v>
      </c>
      <c r="J26" s="5">
        <f t="shared" si="8"/>
        <v>26069.189999999995</v>
      </c>
      <c r="K26" s="26">
        <v>23201.579099999995</v>
      </c>
      <c r="L26" s="26"/>
      <c r="M26" s="26"/>
      <c r="N26" s="26"/>
      <c r="O26" s="26"/>
      <c r="P26" s="26">
        <v>2867.6108999999997</v>
      </c>
      <c r="Q26" s="26"/>
      <c r="R26" s="26"/>
      <c r="S26" s="26"/>
      <c r="T26" s="26"/>
      <c r="U26" s="26"/>
      <c r="V26" s="26"/>
      <c r="W26" s="26"/>
      <c r="X26" s="26"/>
      <c r="Y26" s="513"/>
      <c r="Z26" s="89"/>
    </row>
    <row r="27" spans="1:100" s="722" customFormat="1">
      <c r="A27" s="715"/>
      <c r="B27" s="716" t="s">
        <v>693</v>
      </c>
      <c r="C27" s="716"/>
      <c r="D27" s="717"/>
      <c r="E27" s="717"/>
      <c r="F27" s="717"/>
      <c r="G27" s="717"/>
      <c r="H27" s="716"/>
      <c r="I27" s="718"/>
      <c r="J27" s="719">
        <f t="shared" ref="J27:Y27" si="9">SUM(J25:J26)</f>
        <v>67862.549999999988</v>
      </c>
      <c r="K27" s="719">
        <f t="shared" si="9"/>
        <v>23201.579099999995</v>
      </c>
      <c r="L27" s="719">
        <f t="shared" si="9"/>
        <v>0</v>
      </c>
      <c r="M27" s="719">
        <f t="shared" si="9"/>
        <v>0</v>
      </c>
      <c r="N27" s="719">
        <f t="shared" si="9"/>
        <v>37196.089999999997</v>
      </c>
      <c r="O27" s="719">
        <f t="shared" si="9"/>
        <v>0</v>
      </c>
      <c r="P27" s="719">
        <f t="shared" si="9"/>
        <v>2867.6108999999997</v>
      </c>
      <c r="Q27" s="719">
        <f t="shared" si="9"/>
        <v>0</v>
      </c>
      <c r="R27" s="719">
        <f t="shared" si="9"/>
        <v>0</v>
      </c>
      <c r="S27" s="719">
        <f t="shared" si="9"/>
        <v>4597.2700000000004</v>
      </c>
      <c r="T27" s="719">
        <f t="shared" si="9"/>
        <v>0</v>
      </c>
      <c r="U27" s="719">
        <f t="shared" si="9"/>
        <v>0</v>
      </c>
      <c r="V27" s="719">
        <f t="shared" si="9"/>
        <v>0</v>
      </c>
      <c r="W27" s="719">
        <f t="shared" si="9"/>
        <v>0</v>
      </c>
      <c r="X27" s="719">
        <f t="shared" si="9"/>
        <v>0</v>
      </c>
      <c r="Y27" s="720">
        <f t="shared" si="9"/>
        <v>0</v>
      </c>
      <c r="Z27" s="721"/>
      <c r="AA27" s="721"/>
    </row>
    <row r="28" spans="1:100" ht="13.5" customHeight="1" thickBot="1">
      <c r="A28" s="349"/>
      <c r="B28" s="350"/>
      <c r="C28" s="350"/>
      <c r="D28" s="1160" t="s">
        <v>679</v>
      </c>
      <c r="E28" s="1160"/>
      <c r="F28" s="1160"/>
      <c r="G28" s="1160"/>
      <c r="H28" s="1160"/>
      <c r="I28" s="351"/>
      <c r="J28" s="344">
        <f t="shared" ref="J28:Y28" si="10">SUM(J26,J25)</f>
        <v>67862.549999999988</v>
      </c>
      <c r="K28" s="344">
        <f t="shared" si="10"/>
        <v>23201.579099999995</v>
      </c>
      <c r="L28" s="344">
        <f t="shared" si="10"/>
        <v>0</v>
      </c>
      <c r="M28" s="344">
        <f t="shared" si="10"/>
        <v>0</v>
      </c>
      <c r="N28" s="344">
        <f t="shared" si="10"/>
        <v>37196.089999999997</v>
      </c>
      <c r="O28" s="344">
        <f t="shared" si="10"/>
        <v>0</v>
      </c>
      <c r="P28" s="344">
        <f t="shared" si="10"/>
        <v>2867.6108999999997</v>
      </c>
      <c r="Q28" s="344">
        <f t="shared" si="10"/>
        <v>0</v>
      </c>
      <c r="R28" s="344">
        <f t="shared" si="10"/>
        <v>0</v>
      </c>
      <c r="S28" s="344">
        <f t="shared" si="10"/>
        <v>4597.2700000000004</v>
      </c>
      <c r="T28" s="344">
        <f t="shared" si="10"/>
        <v>0</v>
      </c>
      <c r="U28" s="344">
        <f t="shared" si="10"/>
        <v>0</v>
      </c>
      <c r="V28" s="344">
        <f t="shared" si="10"/>
        <v>0</v>
      </c>
      <c r="W28" s="344">
        <f t="shared" si="10"/>
        <v>0</v>
      </c>
      <c r="X28" s="344">
        <f t="shared" si="10"/>
        <v>0</v>
      </c>
      <c r="Y28" s="517">
        <f t="shared" si="10"/>
        <v>0</v>
      </c>
      <c r="Z28" s="89"/>
    </row>
    <row r="29" spans="1:100" ht="31.5" customHeight="1">
      <c r="A29" s="1116" t="s">
        <v>153</v>
      </c>
      <c r="B29" s="1117"/>
      <c r="C29" s="610"/>
      <c r="D29" s="630"/>
      <c r="E29" s="630"/>
      <c r="F29" s="630"/>
      <c r="G29" s="63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1"/>
      <c r="Z29" s="89"/>
    </row>
    <row r="30" spans="1:100" ht="44.25" customHeight="1">
      <c r="A30" s="830" t="s">
        <v>155</v>
      </c>
      <c r="B30" s="857" t="s">
        <v>158</v>
      </c>
      <c r="C30" s="11">
        <v>100</v>
      </c>
      <c r="D30" s="783" t="s">
        <v>679</v>
      </c>
      <c r="E30" s="783"/>
      <c r="F30" s="783"/>
      <c r="G30" s="921"/>
      <c r="H30" s="52" t="s">
        <v>156</v>
      </c>
      <c r="I30" s="53">
        <v>450000</v>
      </c>
      <c r="J30" s="341">
        <f t="shared" ref="J30" si="11">SUM(K30:Y30)</f>
        <v>350000</v>
      </c>
      <c r="K30" s="54">
        <v>100000</v>
      </c>
      <c r="L30" s="54">
        <v>0</v>
      </c>
      <c r="M30" s="54">
        <v>0</v>
      </c>
      <c r="N30" s="54"/>
      <c r="O30" s="54"/>
      <c r="P30" s="54">
        <v>220000</v>
      </c>
      <c r="Q30" s="54">
        <v>30000</v>
      </c>
      <c r="R30" s="54">
        <v>0</v>
      </c>
      <c r="S30" s="54"/>
      <c r="T30" s="54"/>
      <c r="U30" s="54">
        <v>0</v>
      </c>
      <c r="V30" s="55">
        <v>0</v>
      </c>
      <c r="W30" s="55">
        <v>0</v>
      </c>
      <c r="X30" s="55"/>
      <c r="Y30" s="525"/>
      <c r="Z30" s="60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</row>
    <row r="31" spans="1:100" s="722" customFormat="1">
      <c r="A31" s="715"/>
      <c r="B31" s="716" t="s">
        <v>693</v>
      </c>
      <c r="C31" s="716"/>
      <c r="D31" s="717"/>
      <c r="E31" s="717"/>
      <c r="F31" s="717"/>
      <c r="G31" s="717"/>
      <c r="H31" s="716"/>
      <c r="I31" s="718">
        <f t="shared" ref="I31:Y31" si="12">SUM(I30:I30)</f>
        <v>450000</v>
      </c>
      <c r="J31" s="719">
        <f t="shared" si="12"/>
        <v>350000</v>
      </c>
      <c r="K31" s="719">
        <f t="shared" si="12"/>
        <v>100000</v>
      </c>
      <c r="L31" s="719">
        <f t="shared" si="12"/>
        <v>0</v>
      </c>
      <c r="M31" s="719">
        <f t="shared" si="12"/>
        <v>0</v>
      </c>
      <c r="N31" s="719">
        <f t="shared" si="12"/>
        <v>0</v>
      </c>
      <c r="O31" s="719">
        <f t="shared" si="12"/>
        <v>0</v>
      </c>
      <c r="P31" s="719">
        <f t="shared" si="12"/>
        <v>220000</v>
      </c>
      <c r="Q31" s="719">
        <f t="shared" si="12"/>
        <v>30000</v>
      </c>
      <c r="R31" s="719">
        <f t="shared" si="12"/>
        <v>0</v>
      </c>
      <c r="S31" s="719">
        <f t="shared" si="12"/>
        <v>0</v>
      </c>
      <c r="T31" s="719">
        <f t="shared" si="12"/>
        <v>0</v>
      </c>
      <c r="U31" s="719">
        <f t="shared" si="12"/>
        <v>0</v>
      </c>
      <c r="V31" s="719">
        <f t="shared" si="12"/>
        <v>0</v>
      </c>
      <c r="W31" s="719">
        <f t="shared" si="12"/>
        <v>0</v>
      </c>
      <c r="X31" s="719">
        <f t="shared" si="12"/>
        <v>0</v>
      </c>
      <c r="Y31" s="720">
        <f t="shared" si="12"/>
        <v>0</v>
      </c>
      <c r="Z31" s="721"/>
      <c r="AA31" s="723"/>
    </row>
    <row r="32" spans="1:100" ht="13.5" customHeight="1" thickBot="1">
      <c r="A32" s="349"/>
      <c r="B32" s="350"/>
      <c r="C32" s="350"/>
      <c r="D32" s="1160" t="s">
        <v>679</v>
      </c>
      <c r="E32" s="1160"/>
      <c r="F32" s="1160"/>
      <c r="G32" s="1160"/>
      <c r="H32" s="1160"/>
      <c r="I32" s="351"/>
      <c r="J32" s="344">
        <f>SUM(J30)</f>
        <v>350000</v>
      </c>
      <c r="K32" s="344">
        <f t="shared" ref="K32:Y32" si="13">SUM(K30)</f>
        <v>100000</v>
      </c>
      <c r="L32" s="344">
        <f t="shared" si="13"/>
        <v>0</v>
      </c>
      <c r="M32" s="344">
        <f t="shared" si="13"/>
        <v>0</v>
      </c>
      <c r="N32" s="344">
        <f t="shared" si="13"/>
        <v>0</v>
      </c>
      <c r="O32" s="344">
        <f t="shared" si="13"/>
        <v>0</v>
      </c>
      <c r="P32" s="344">
        <f t="shared" si="13"/>
        <v>220000</v>
      </c>
      <c r="Q32" s="344">
        <f t="shared" si="13"/>
        <v>30000</v>
      </c>
      <c r="R32" s="344">
        <f t="shared" si="13"/>
        <v>0</v>
      </c>
      <c r="S32" s="344">
        <f t="shared" si="13"/>
        <v>0</v>
      </c>
      <c r="T32" s="344">
        <f t="shared" si="13"/>
        <v>0</v>
      </c>
      <c r="U32" s="344">
        <f t="shared" si="13"/>
        <v>0</v>
      </c>
      <c r="V32" s="344">
        <f t="shared" si="13"/>
        <v>0</v>
      </c>
      <c r="W32" s="344">
        <f t="shared" si="13"/>
        <v>0</v>
      </c>
      <c r="X32" s="344">
        <f t="shared" si="13"/>
        <v>0</v>
      </c>
      <c r="Y32" s="517">
        <f t="shared" si="13"/>
        <v>0</v>
      </c>
      <c r="Z32" s="89"/>
      <c r="AA32" s="85"/>
    </row>
    <row r="33" spans="1:27" ht="33" customHeight="1" thickBot="1">
      <c r="A33" s="1120" t="s">
        <v>170</v>
      </c>
      <c r="B33" s="1121"/>
      <c r="C33" s="608"/>
      <c r="D33" s="624"/>
      <c r="E33" s="624"/>
      <c r="F33" s="624"/>
      <c r="G33" s="624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9"/>
      <c r="Z33" s="89"/>
    </row>
    <row r="34" spans="1:27" ht="108" customHeight="1">
      <c r="A34" s="527">
        <v>2</v>
      </c>
      <c r="B34" s="56" t="s">
        <v>172</v>
      </c>
      <c r="C34" s="57">
        <v>100</v>
      </c>
      <c r="D34" s="783" t="s">
        <v>679</v>
      </c>
      <c r="E34" s="783"/>
      <c r="F34" s="783"/>
      <c r="G34" s="921"/>
      <c r="H34" s="58" t="s">
        <v>166</v>
      </c>
      <c r="I34" s="67">
        <f t="shared" ref="I34:I39" si="14">J34</f>
        <v>140000</v>
      </c>
      <c r="J34" s="64">
        <f t="shared" ref="J34:J39" si="15">SUM(K34:Y34)</f>
        <v>140000</v>
      </c>
      <c r="K34" s="64">
        <v>0</v>
      </c>
      <c r="L34" s="64">
        <v>0</v>
      </c>
      <c r="M34" s="64">
        <v>0</v>
      </c>
      <c r="N34" s="64"/>
      <c r="O34" s="64"/>
      <c r="P34" s="64">
        <v>42000</v>
      </c>
      <c r="Q34" s="64">
        <v>0</v>
      </c>
      <c r="R34" s="64">
        <v>0</v>
      </c>
      <c r="S34" s="64"/>
      <c r="T34" s="64"/>
      <c r="U34" s="64">
        <v>98000</v>
      </c>
      <c r="V34" s="64">
        <v>0</v>
      </c>
      <c r="W34" s="64">
        <v>0</v>
      </c>
      <c r="X34" s="64"/>
      <c r="Y34" s="513"/>
      <c r="Z34" s="89"/>
    </row>
    <row r="35" spans="1:27" ht="42">
      <c r="A35" s="527">
        <v>3</v>
      </c>
      <c r="B35" s="56" t="s">
        <v>167</v>
      </c>
      <c r="C35" s="57">
        <v>300</v>
      </c>
      <c r="D35" s="783" t="s">
        <v>679</v>
      </c>
      <c r="E35" s="783"/>
      <c r="F35" s="783"/>
      <c r="G35" s="921"/>
      <c r="H35" s="58" t="s">
        <v>168</v>
      </c>
      <c r="I35" s="66">
        <f t="shared" si="14"/>
        <v>760000</v>
      </c>
      <c r="J35" s="64">
        <f t="shared" si="15"/>
        <v>760000</v>
      </c>
      <c r="K35" s="64">
        <v>250000</v>
      </c>
      <c r="L35" s="64">
        <v>250000</v>
      </c>
      <c r="M35" s="64">
        <v>0</v>
      </c>
      <c r="N35" s="64"/>
      <c r="O35" s="64"/>
      <c r="P35" s="64">
        <v>130000</v>
      </c>
      <c r="Q35" s="64">
        <v>130000</v>
      </c>
      <c r="R35" s="64">
        <v>0</v>
      </c>
      <c r="S35" s="64"/>
      <c r="T35" s="64"/>
      <c r="U35" s="64">
        <v>0</v>
      </c>
      <c r="V35" s="64">
        <v>0</v>
      </c>
      <c r="W35" s="64">
        <v>0</v>
      </c>
      <c r="X35" s="64"/>
      <c r="Y35" s="513"/>
      <c r="Z35" s="89"/>
    </row>
    <row r="36" spans="1:27" ht="96.75" customHeight="1">
      <c r="A36" s="527">
        <v>4</v>
      </c>
      <c r="B36" s="56" t="s">
        <v>171</v>
      </c>
      <c r="C36" s="57">
        <v>100</v>
      </c>
      <c r="D36" s="783" t="s">
        <v>679</v>
      </c>
      <c r="E36" s="783"/>
      <c r="F36" s="783"/>
      <c r="G36" s="921"/>
      <c r="H36" s="58" t="s">
        <v>168</v>
      </c>
      <c r="I36" s="67">
        <f t="shared" si="14"/>
        <v>120000</v>
      </c>
      <c r="J36" s="64">
        <f t="shared" si="15"/>
        <v>120000</v>
      </c>
      <c r="K36" s="65">
        <v>42000</v>
      </c>
      <c r="L36" s="65">
        <v>42000</v>
      </c>
      <c r="M36" s="64">
        <v>0</v>
      </c>
      <c r="N36" s="64"/>
      <c r="O36" s="64"/>
      <c r="P36" s="65">
        <v>18000</v>
      </c>
      <c r="Q36" s="65">
        <v>18000</v>
      </c>
      <c r="R36" s="64">
        <v>0</v>
      </c>
      <c r="S36" s="64"/>
      <c r="T36" s="64"/>
      <c r="U36" s="64">
        <v>0</v>
      </c>
      <c r="V36" s="64">
        <v>0</v>
      </c>
      <c r="W36" s="64">
        <v>0</v>
      </c>
      <c r="X36" s="64"/>
      <c r="Y36" s="513"/>
      <c r="Z36" s="89"/>
    </row>
    <row r="37" spans="1:27" ht="73.5">
      <c r="A37" s="527">
        <v>5</v>
      </c>
      <c r="B37" s="56" t="s">
        <v>173</v>
      </c>
      <c r="C37" s="57">
        <v>100</v>
      </c>
      <c r="D37" s="783" t="s">
        <v>679</v>
      </c>
      <c r="E37" s="783"/>
      <c r="F37" s="783"/>
      <c r="G37" s="921"/>
      <c r="H37" s="58" t="s">
        <v>168</v>
      </c>
      <c r="I37" s="67">
        <f t="shared" si="14"/>
        <v>120000</v>
      </c>
      <c r="J37" s="64">
        <f t="shared" si="15"/>
        <v>120000</v>
      </c>
      <c r="K37" s="64">
        <v>0</v>
      </c>
      <c r="L37" s="64">
        <v>42000</v>
      </c>
      <c r="M37" s="64">
        <v>42000</v>
      </c>
      <c r="N37" s="64"/>
      <c r="O37" s="64"/>
      <c r="P37" s="64">
        <v>0</v>
      </c>
      <c r="Q37" s="64">
        <v>18000</v>
      </c>
      <c r="R37" s="64">
        <v>18000</v>
      </c>
      <c r="S37" s="64"/>
      <c r="T37" s="64"/>
      <c r="U37" s="64">
        <v>0</v>
      </c>
      <c r="V37" s="64">
        <v>0</v>
      </c>
      <c r="W37" s="64">
        <v>0</v>
      </c>
      <c r="X37" s="64"/>
      <c r="Y37" s="513"/>
      <c r="Z37" s="89"/>
    </row>
    <row r="38" spans="1:27" ht="71.25" customHeight="1">
      <c r="A38" s="527">
        <v>6</v>
      </c>
      <c r="B38" s="56" t="s">
        <v>174</v>
      </c>
      <c r="C38" s="57">
        <v>100</v>
      </c>
      <c r="D38" s="783" t="s">
        <v>679</v>
      </c>
      <c r="E38" s="783"/>
      <c r="F38" s="783"/>
      <c r="G38" s="921"/>
      <c r="H38" s="58" t="s">
        <v>169</v>
      </c>
      <c r="I38" s="66">
        <f t="shared" si="14"/>
        <v>280000</v>
      </c>
      <c r="J38" s="64">
        <f t="shared" si="15"/>
        <v>280000</v>
      </c>
      <c r="K38" s="64">
        <v>0</v>
      </c>
      <c r="L38" s="64">
        <v>0</v>
      </c>
      <c r="M38" s="64">
        <v>0</v>
      </c>
      <c r="N38" s="64"/>
      <c r="O38" s="64"/>
      <c r="P38" s="64">
        <v>0</v>
      </c>
      <c r="Q38" s="64">
        <v>42000</v>
      </c>
      <c r="R38" s="64">
        <v>42000</v>
      </c>
      <c r="S38" s="64"/>
      <c r="T38" s="64"/>
      <c r="U38" s="64">
        <v>0</v>
      </c>
      <c r="V38" s="64">
        <v>98000</v>
      </c>
      <c r="W38" s="64">
        <v>98000</v>
      </c>
      <c r="X38" s="64"/>
      <c r="Y38" s="513"/>
      <c r="Z38" s="89"/>
    </row>
    <row r="39" spans="1:27" ht="109.5" customHeight="1">
      <c r="A39" s="527">
        <v>7</v>
      </c>
      <c r="B39" s="56" t="s">
        <v>175</v>
      </c>
      <c r="C39" s="57">
        <v>200</v>
      </c>
      <c r="D39" s="783" t="s">
        <v>679</v>
      </c>
      <c r="E39" s="783"/>
      <c r="F39" s="783"/>
      <c r="G39" s="921"/>
      <c r="H39" s="58" t="s">
        <v>169</v>
      </c>
      <c r="I39" s="66">
        <f t="shared" si="14"/>
        <v>900000</v>
      </c>
      <c r="J39" s="64">
        <f t="shared" si="15"/>
        <v>900000</v>
      </c>
      <c r="K39" s="64">
        <v>0</v>
      </c>
      <c r="L39" s="64">
        <v>315000</v>
      </c>
      <c r="M39" s="64">
        <v>315000</v>
      </c>
      <c r="N39" s="64"/>
      <c r="O39" s="64"/>
      <c r="P39" s="64">
        <v>0</v>
      </c>
      <c r="Q39" s="64">
        <v>135000</v>
      </c>
      <c r="R39" s="64">
        <v>135000</v>
      </c>
      <c r="S39" s="64"/>
      <c r="T39" s="64"/>
      <c r="U39" s="64">
        <v>0</v>
      </c>
      <c r="V39" s="64">
        <v>0</v>
      </c>
      <c r="W39" s="64">
        <v>0</v>
      </c>
      <c r="X39" s="64"/>
      <c r="Y39" s="513"/>
      <c r="Z39" s="89"/>
    </row>
    <row r="40" spans="1:27" s="722" customFormat="1">
      <c r="A40" s="715"/>
      <c r="B40" s="716" t="s">
        <v>693</v>
      </c>
      <c r="C40" s="716"/>
      <c r="D40" s="717"/>
      <c r="E40" s="717"/>
      <c r="F40" s="717"/>
      <c r="G40" s="717"/>
      <c r="H40" s="716"/>
      <c r="I40" s="718">
        <f t="shared" ref="I40:Y40" si="16">SUM(I34:I39)</f>
        <v>2320000</v>
      </c>
      <c r="J40" s="719">
        <f t="shared" si="16"/>
        <v>2320000</v>
      </c>
      <c r="K40" s="719">
        <f t="shared" si="16"/>
        <v>292000</v>
      </c>
      <c r="L40" s="719">
        <f t="shared" si="16"/>
        <v>649000</v>
      </c>
      <c r="M40" s="719">
        <f t="shared" si="16"/>
        <v>357000</v>
      </c>
      <c r="N40" s="719">
        <f t="shared" si="16"/>
        <v>0</v>
      </c>
      <c r="O40" s="719">
        <f t="shared" si="16"/>
        <v>0</v>
      </c>
      <c r="P40" s="719">
        <f t="shared" si="16"/>
        <v>190000</v>
      </c>
      <c r="Q40" s="719">
        <f t="shared" si="16"/>
        <v>343000</v>
      </c>
      <c r="R40" s="719">
        <f t="shared" si="16"/>
        <v>195000</v>
      </c>
      <c r="S40" s="719">
        <f t="shared" si="16"/>
        <v>0</v>
      </c>
      <c r="T40" s="719">
        <f t="shared" si="16"/>
        <v>0</v>
      </c>
      <c r="U40" s="719">
        <f t="shared" si="16"/>
        <v>98000</v>
      </c>
      <c r="V40" s="719">
        <f t="shared" si="16"/>
        <v>98000</v>
      </c>
      <c r="W40" s="719">
        <f t="shared" si="16"/>
        <v>98000</v>
      </c>
      <c r="X40" s="719">
        <f t="shared" si="16"/>
        <v>0</v>
      </c>
      <c r="Y40" s="720">
        <f t="shared" si="16"/>
        <v>0</v>
      </c>
      <c r="Z40" s="721"/>
    </row>
    <row r="41" spans="1:27" ht="13.5" customHeight="1" thickBot="1">
      <c r="A41" s="349"/>
      <c r="B41" s="350"/>
      <c r="C41" s="350"/>
      <c r="D41" s="1160" t="s">
        <v>679</v>
      </c>
      <c r="E41" s="1160"/>
      <c r="F41" s="1160"/>
      <c r="G41" s="1160"/>
      <c r="H41" s="1160"/>
      <c r="I41" s="351"/>
      <c r="J41" s="344">
        <f>SUM(J34,J35,J36,J37,J38,J39)</f>
        <v>2320000</v>
      </c>
      <c r="K41" s="344">
        <f t="shared" ref="K41:Y41" si="17">SUM(K34,K35,K36,K37,K38,K39)</f>
        <v>292000</v>
      </c>
      <c r="L41" s="344">
        <f t="shared" si="17"/>
        <v>649000</v>
      </c>
      <c r="M41" s="344">
        <f t="shared" si="17"/>
        <v>357000</v>
      </c>
      <c r="N41" s="344">
        <f t="shared" si="17"/>
        <v>0</v>
      </c>
      <c r="O41" s="344">
        <f t="shared" si="17"/>
        <v>0</v>
      </c>
      <c r="P41" s="344">
        <f t="shared" si="17"/>
        <v>190000</v>
      </c>
      <c r="Q41" s="344">
        <f t="shared" si="17"/>
        <v>343000</v>
      </c>
      <c r="R41" s="344">
        <f t="shared" si="17"/>
        <v>195000</v>
      </c>
      <c r="S41" s="344">
        <f t="shared" si="17"/>
        <v>0</v>
      </c>
      <c r="T41" s="344">
        <f t="shared" si="17"/>
        <v>0</v>
      </c>
      <c r="U41" s="344">
        <f t="shared" si="17"/>
        <v>98000</v>
      </c>
      <c r="V41" s="344">
        <f t="shared" si="17"/>
        <v>98000</v>
      </c>
      <c r="W41" s="344">
        <f t="shared" si="17"/>
        <v>98000</v>
      </c>
      <c r="X41" s="344">
        <f t="shared" si="17"/>
        <v>0</v>
      </c>
      <c r="Y41" s="517">
        <f t="shared" si="17"/>
        <v>0</v>
      </c>
      <c r="Z41" s="89"/>
    </row>
    <row r="42" spans="1:27" ht="30" customHeight="1" thickBot="1">
      <c r="A42" s="1120" t="s">
        <v>176</v>
      </c>
      <c r="B42" s="1121"/>
      <c r="C42" s="608"/>
      <c r="D42" s="624"/>
      <c r="E42" s="624"/>
      <c r="F42" s="624"/>
      <c r="G42" s="624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9"/>
      <c r="Z42" s="89"/>
    </row>
    <row r="43" spans="1:27" s="722" customFormat="1">
      <c r="A43" s="715"/>
      <c r="B43" s="716" t="s">
        <v>693</v>
      </c>
      <c r="C43" s="716"/>
      <c r="D43" s="717"/>
      <c r="E43" s="717"/>
      <c r="F43" s="717"/>
      <c r="G43" s="717"/>
      <c r="H43" s="716"/>
      <c r="I43" s="718"/>
      <c r="J43" s="719">
        <v>0</v>
      </c>
      <c r="K43" s="719">
        <v>0</v>
      </c>
      <c r="L43" s="719">
        <v>0</v>
      </c>
      <c r="M43" s="719">
        <v>0</v>
      </c>
      <c r="N43" s="719">
        <v>0</v>
      </c>
      <c r="O43" s="719">
        <v>0</v>
      </c>
      <c r="P43" s="719">
        <v>0</v>
      </c>
      <c r="Q43" s="719">
        <v>0</v>
      </c>
      <c r="R43" s="719">
        <v>0</v>
      </c>
      <c r="S43" s="719">
        <v>0</v>
      </c>
      <c r="T43" s="719">
        <v>0</v>
      </c>
      <c r="U43" s="719">
        <v>0</v>
      </c>
      <c r="V43" s="719">
        <v>0</v>
      </c>
      <c r="W43" s="719">
        <v>0</v>
      </c>
      <c r="X43" s="719">
        <v>0</v>
      </c>
      <c r="Y43" s="720">
        <v>0</v>
      </c>
      <c r="Z43" s="721"/>
      <c r="AA43" s="721"/>
    </row>
    <row r="44" spans="1:27" ht="13.5" customHeight="1" thickBot="1">
      <c r="A44" s="349"/>
      <c r="B44" s="350"/>
      <c r="C44" s="350"/>
      <c r="D44" s="1160" t="s">
        <v>679</v>
      </c>
      <c r="E44" s="1160"/>
      <c r="F44" s="1160"/>
      <c r="G44" s="1160"/>
      <c r="H44" s="1160"/>
      <c r="I44" s="351"/>
      <c r="J44" s="344">
        <v>0</v>
      </c>
      <c r="K44" s="344">
        <v>0</v>
      </c>
      <c r="L44" s="344">
        <v>0</v>
      </c>
      <c r="M44" s="344">
        <v>0</v>
      </c>
      <c r="N44" s="344">
        <v>0</v>
      </c>
      <c r="O44" s="344">
        <v>0</v>
      </c>
      <c r="P44" s="344">
        <v>0</v>
      </c>
      <c r="Q44" s="344">
        <v>0</v>
      </c>
      <c r="R44" s="344">
        <v>0</v>
      </c>
      <c r="S44" s="344">
        <v>0</v>
      </c>
      <c r="T44" s="344">
        <v>0</v>
      </c>
      <c r="U44" s="344">
        <v>0</v>
      </c>
      <c r="V44" s="344">
        <v>0</v>
      </c>
      <c r="W44" s="344">
        <v>0</v>
      </c>
      <c r="X44" s="344">
        <v>0</v>
      </c>
      <c r="Y44" s="517">
        <v>0</v>
      </c>
      <c r="Z44" s="89"/>
    </row>
    <row r="45" spans="1:27" ht="29.25" customHeight="1" thickBot="1">
      <c r="A45" s="1120" t="s">
        <v>142</v>
      </c>
      <c r="B45" s="1121"/>
      <c r="C45" s="608"/>
      <c r="D45" s="624"/>
      <c r="E45" s="624"/>
      <c r="F45" s="624"/>
      <c r="G45" s="624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9"/>
      <c r="Z45" s="89"/>
    </row>
    <row r="46" spans="1:27" s="722" customFormat="1">
      <c r="A46" s="715"/>
      <c r="B46" s="716" t="s">
        <v>693</v>
      </c>
      <c r="C46" s="716"/>
      <c r="D46" s="717"/>
      <c r="E46" s="717"/>
      <c r="F46" s="717"/>
      <c r="G46" s="717"/>
      <c r="H46" s="716"/>
      <c r="I46" s="718"/>
      <c r="J46" s="1000">
        <v>0</v>
      </c>
      <c r="K46" s="1000">
        <v>0</v>
      </c>
      <c r="L46" s="1000">
        <v>0</v>
      </c>
      <c r="M46" s="1000">
        <v>0</v>
      </c>
      <c r="N46" s="1000">
        <v>0</v>
      </c>
      <c r="O46" s="1000">
        <v>0</v>
      </c>
      <c r="P46" s="1000">
        <v>0</v>
      </c>
      <c r="Q46" s="1000">
        <v>0</v>
      </c>
      <c r="R46" s="1000">
        <v>0</v>
      </c>
      <c r="S46" s="1000">
        <v>0</v>
      </c>
      <c r="T46" s="1000">
        <v>0</v>
      </c>
      <c r="U46" s="1000">
        <v>0</v>
      </c>
      <c r="V46" s="1000">
        <v>0</v>
      </c>
      <c r="W46" s="1000">
        <v>0</v>
      </c>
      <c r="X46" s="1000">
        <v>0</v>
      </c>
      <c r="Y46" s="1001">
        <v>0</v>
      </c>
      <c r="Z46" s="721"/>
      <c r="AA46" s="721"/>
    </row>
    <row r="47" spans="1:27" ht="13.5" customHeight="1" thickBot="1">
      <c r="A47" s="349"/>
      <c r="B47" s="350"/>
      <c r="C47" s="350"/>
      <c r="D47" s="1160" t="s">
        <v>679</v>
      </c>
      <c r="E47" s="1160"/>
      <c r="F47" s="1160"/>
      <c r="G47" s="1160"/>
      <c r="H47" s="1160"/>
      <c r="I47" s="351"/>
      <c r="J47" s="344">
        <v>0</v>
      </c>
      <c r="K47" s="344">
        <v>0</v>
      </c>
      <c r="L47" s="344">
        <v>0</v>
      </c>
      <c r="M47" s="344">
        <v>0</v>
      </c>
      <c r="N47" s="344">
        <v>0</v>
      </c>
      <c r="O47" s="344">
        <v>0</v>
      </c>
      <c r="P47" s="344">
        <v>0</v>
      </c>
      <c r="Q47" s="344">
        <v>0</v>
      </c>
      <c r="R47" s="344">
        <v>0</v>
      </c>
      <c r="S47" s="344">
        <v>0</v>
      </c>
      <c r="T47" s="344">
        <v>0</v>
      </c>
      <c r="U47" s="344">
        <v>0</v>
      </c>
      <c r="V47" s="344">
        <v>0</v>
      </c>
      <c r="W47" s="344">
        <v>0</v>
      </c>
      <c r="X47" s="344">
        <v>0</v>
      </c>
      <c r="Y47" s="517">
        <v>0</v>
      </c>
      <c r="Z47" s="89"/>
    </row>
    <row r="48" spans="1:27" ht="30.75" customHeight="1" thickBot="1">
      <c r="A48" s="1120" t="s">
        <v>697</v>
      </c>
      <c r="B48" s="1121"/>
      <c r="C48" s="608"/>
      <c r="D48" s="624"/>
      <c r="E48" s="624"/>
      <c r="F48" s="624"/>
      <c r="G48" s="624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9"/>
      <c r="Z48" s="89"/>
    </row>
    <row r="49" spans="1:27" s="722" customFormat="1">
      <c r="A49" s="715"/>
      <c r="B49" s="716" t="s">
        <v>693</v>
      </c>
      <c r="C49" s="716"/>
      <c r="D49" s="717"/>
      <c r="E49" s="717"/>
      <c r="F49" s="717"/>
      <c r="G49" s="717"/>
      <c r="H49" s="716"/>
      <c r="I49" s="718"/>
      <c r="J49" s="719">
        <v>0</v>
      </c>
      <c r="K49" s="719">
        <v>0</v>
      </c>
      <c r="L49" s="719">
        <v>0</v>
      </c>
      <c r="M49" s="719">
        <v>0</v>
      </c>
      <c r="N49" s="719">
        <v>0</v>
      </c>
      <c r="O49" s="719">
        <v>0</v>
      </c>
      <c r="P49" s="719">
        <v>0</v>
      </c>
      <c r="Q49" s="719">
        <v>0</v>
      </c>
      <c r="R49" s="719">
        <v>0</v>
      </c>
      <c r="S49" s="719">
        <v>0</v>
      </c>
      <c r="T49" s="719">
        <v>0</v>
      </c>
      <c r="U49" s="719">
        <v>0</v>
      </c>
      <c r="V49" s="719">
        <v>0</v>
      </c>
      <c r="W49" s="719">
        <v>0</v>
      </c>
      <c r="X49" s="719">
        <v>0</v>
      </c>
      <c r="Y49" s="720">
        <v>0</v>
      </c>
      <c r="Z49" s="721"/>
      <c r="AA49" s="721"/>
    </row>
    <row r="50" spans="1:27" ht="13.5" customHeight="1" thickBot="1">
      <c r="A50" s="349"/>
      <c r="B50" s="350"/>
      <c r="C50" s="350"/>
      <c r="D50" s="1160" t="s">
        <v>679</v>
      </c>
      <c r="E50" s="1160"/>
      <c r="F50" s="1160"/>
      <c r="G50" s="1160"/>
      <c r="H50" s="1160"/>
      <c r="I50" s="351"/>
      <c r="J50" s="344">
        <v>0</v>
      </c>
      <c r="K50" s="344">
        <v>0</v>
      </c>
      <c r="L50" s="344">
        <v>0</v>
      </c>
      <c r="M50" s="344">
        <v>0</v>
      </c>
      <c r="N50" s="344">
        <v>0</v>
      </c>
      <c r="O50" s="344">
        <v>0</v>
      </c>
      <c r="P50" s="344">
        <v>0</v>
      </c>
      <c r="Q50" s="344">
        <v>0</v>
      </c>
      <c r="R50" s="344">
        <v>0</v>
      </c>
      <c r="S50" s="344">
        <v>0</v>
      </c>
      <c r="T50" s="344">
        <v>0</v>
      </c>
      <c r="U50" s="344">
        <v>0</v>
      </c>
      <c r="V50" s="344">
        <v>0</v>
      </c>
      <c r="W50" s="344">
        <v>0</v>
      </c>
      <c r="X50" s="344">
        <v>0</v>
      </c>
      <c r="Y50" s="517">
        <v>0</v>
      </c>
      <c r="Z50" s="89"/>
    </row>
    <row r="51" spans="1:27" ht="15.75" customHeight="1" thickBot="1">
      <c r="A51" s="1120" t="s">
        <v>702</v>
      </c>
      <c r="B51" s="1121"/>
      <c r="C51" s="608"/>
      <c r="D51" s="624"/>
      <c r="E51" s="624"/>
      <c r="F51" s="624"/>
      <c r="G51" s="624"/>
      <c r="H51" s="608"/>
      <c r="I51" s="608"/>
      <c r="J51" s="608"/>
      <c r="K51" s="608"/>
      <c r="L51" s="608"/>
      <c r="M51" s="608"/>
      <c r="N51" s="608"/>
      <c r="O51" s="608"/>
      <c r="P51" s="608"/>
      <c r="Q51" s="608"/>
      <c r="R51" s="608"/>
      <c r="S51" s="608"/>
      <c r="T51" s="608"/>
      <c r="U51" s="608"/>
      <c r="V51" s="608"/>
      <c r="W51" s="608"/>
      <c r="X51" s="608"/>
      <c r="Y51" s="609"/>
      <c r="Z51" s="89"/>
    </row>
    <row r="52" spans="1:27" s="722" customFormat="1">
      <c r="A52" s="715"/>
      <c r="B52" s="716" t="s">
        <v>693</v>
      </c>
      <c r="C52" s="716"/>
      <c r="D52" s="717"/>
      <c r="E52" s="717"/>
      <c r="F52" s="717"/>
      <c r="G52" s="717"/>
      <c r="H52" s="716"/>
      <c r="I52" s="718"/>
      <c r="J52" s="719">
        <v>0</v>
      </c>
      <c r="K52" s="719">
        <v>0</v>
      </c>
      <c r="L52" s="719">
        <v>0</v>
      </c>
      <c r="M52" s="719">
        <v>0</v>
      </c>
      <c r="N52" s="719">
        <v>0</v>
      </c>
      <c r="O52" s="719">
        <v>0</v>
      </c>
      <c r="P52" s="719">
        <v>0</v>
      </c>
      <c r="Q52" s="719">
        <v>0</v>
      </c>
      <c r="R52" s="719">
        <v>0</v>
      </c>
      <c r="S52" s="719">
        <v>0</v>
      </c>
      <c r="T52" s="719">
        <v>0</v>
      </c>
      <c r="U52" s="719">
        <v>0</v>
      </c>
      <c r="V52" s="719">
        <v>0</v>
      </c>
      <c r="W52" s="719">
        <v>0</v>
      </c>
      <c r="X52" s="719">
        <v>0</v>
      </c>
      <c r="Y52" s="720">
        <v>0</v>
      </c>
      <c r="Z52" s="721"/>
      <c r="AA52" s="721"/>
    </row>
    <row r="53" spans="1:27" ht="13.5" customHeight="1" thickBot="1">
      <c r="A53" s="349"/>
      <c r="B53" s="350"/>
      <c r="C53" s="350"/>
      <c r="D53" s="1160" t="s">
        <v>679</v>
      </c>
      <c r="E53" s="1160"/>
      <c r="F53" s="1160"/>
      <c r="G53" s="1160"/>
      <c r="H53" s="1160"/>
      <c r="I53" s="351"/>
      <c r="J53" s="344">
        <v>0</v>
      </c>
      <c r="K53" s="344">
        <v>0</v>
      </c>
      <c r="L53" s="344">
        <v>0</v>
      </c>
      <c r="M53" s="344">
        <v>0</v>
      </c>
      <c r="N53" s="344">
        <v>0</v>
      </c>
      <c r="O53" s="344">
        <v>0</v>
      </c>
      <c r="P53" s="344">
        <v>0</v>
      </c>
      <c r="Q53" s="344">
        <v>0</v>
      </c>
      <c r="R53" s="344">
        <v>0</v>
      </c>
      <c r="S53" s="344">
        <v>0</v>
      </c>
      <c r="T53" s="344">
        <v>0</v>
      </c>
      <c r="U53" s="344">
        <v>0</v>
      </c>
      <c r="V53" s="344">
        <v>0</v>
      </c>
      <c r="W53" s="344">
        <v>0</v>
      </c>
      <c r="X53" s="344">
        <v>0</v>
      </c>
      <c r="Y53" s="517">
        <v>0</v>
      </c>
      <c r="Z53" s="89"/>
    </row>
    <row r="54" spans="1:27" ht="30" customHeight="1">
      <c r="A54" s="1116" t="s">
        <v>406</v>
      </c>
      <c r="B54" s="1117"/>
      <c r="C54" s="610"/>
      <c r="D54" s="630"/>
      <c r="E54" s="630"/>
      <c r="F54" s="630"/>
      <c r="G54" s="63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  <c r="V54" s="610"/>
      <c r="W54" s="610"/>
      <c r="X54" s="610"/>
      <c r="Y54" s="611"/>
      <c r="Z54" s="89"/>
    </row>
    <row r="55" spans="1:27" s="722" customFormat="1">
      <c r="A55" s="715"/>
      <c r="B55" s="716" t="s">
        <v>693</v>
      </c>
      <c r="C55" s="716"/>
      <c r="D55" s="717"/>
      <c r="E55" s="717"/>
      <c r="F55" s="717"/>
      <c r="G55" s="717"/>
      <c r="H55" s="716"/>
      <c r="I55" s="718"/>
      <c r="J55" s="719">
        <v>0</v>
      </c>
      <c r="K55" s="719">
        <v>0</v>
      </c>
      <c r="L55" s="719">
        <v>0</v>
      </c>
      <c r="M55" s="719">
        <v>0</v>
      </c>
      <c r="N55" s="719">
        <v>0</v>
      </c>
      <c r="O55" s="719">
        <v>0</v>
      </c>
      <c r="P55" s="719">
        <v>0</v>
      </c>
      <c r="Q55" s="719">
        <v>0</v>
      </c>
      <c r="R55" s="719">
        <v>0</v>
      </c>
      <c r="S55" s="719">
        <v>0</v>
      </c>
      <c r="T55" s="719">
        <v>0</v>
      </c>
      <c r="U55" s="719">
        <v>0</v>
      </c>
      <c r="V55" s="719">
        <v>0</v>
      </c>
      <c r="W55" s="719">
        <v>0</v>
      </c>
      <c r="X55" s="719">
        <v>0</v>
      </c>
      <c r="Y55" s="720">
        <v>0</v>
      </c>
      <c r="Z55" s="721"/>
      <c r="AA55" s="721"/>
    </row>
    <row r="56" spans="1:27" ht="13.5" customHeight="1" thickBot="1">
      <c r="A56" s="349"/>
      <c r="B56" s="350"/>
      <c r="C56" s="350"/>
      <c r="D56" s="1160" t="s">
        <v>679</v>
      </c>
      <c r="E56" s="1160"/>
      <c r="F56" s="1160"/>
      <c r="G56" s="1160"/>
      <c r="H56" s="1160"/>
      <c r="I56" s="351"/>
      <c r="J56" s="344">
        <v>0</v>
      </c>
      <c r="K56" s="344">
        <v>0</v>
      </c>
      <c r="L56" s="344">
        <v>0</v>
      </c>
      <c r="M56" s="344">
        <v>0</v>
      </c>
      <c r="N56" s="344">
        <v>0</v>
      </c>
      <c r="O56" s="344">
        <v>0</v>
      </c>
      <c r="P56" s="344">
        <v>0</v>
      </c>
      <c r="Q56" s="344">
        <v>0</v>
      </c>
      <c r="R56" s="344">
        <v>0</v>
      </c>
      <c r="S56" s="344">
        <v>0</v>
      </c>
      <c r="T56" s="344">
        <v>0</v>
      </c>
      <c r="U56" s="344">
        <v>0</v>
      </c>
      <c r="V56" s="344">
        <v>0</v>
      </c>
      <c r="W56" s="344">
        <v>0</v>
      </c>
      <c r="X56" s="344">
        <v>0</v>
      </c>
      <c r="Y56" s="517">
        <v>0</v>
      </c>
      <c r="Z56" s="89"/>
    </row>
    <row r="57" spans="1:27" ht="33.75" customHeight="1" thickBot="1">
      <c r="A57" s="1120" t="s">
        <v>349</v>
      </c>
      <c r="B57" s="1121"/>
      <c r="C57" s="608"/>
      <c r="D57" s="624"/>
      <c r="E57" s="624"/>
      <c r="F57" s="624"/>
      <c r="G57" s="624"/>
      <c r="H57" s="608"/>
      <c r="I57" s="608"/>
      <c r="J57" s="608"/>
      <c r="K57" s="608"/>
      <c r="L57" s="608"/>
      <c r="M57" s="608"/>
      <c r="N57" s="608"/>
      <c r="O57" s="608"/>
      <c r="P57" s="608"/>
      <c r="Q57" s="608"/>
      <c r="R57" s="608"/>
      <c r="S57" s="608"/>
      <c r="T57" s="608"/>
      <c r="U57" s="608"/>
      <c r="V57" s="608"/>
      <c r="W57" s="608"/>
      <c r="X57" s="608"/>
      <c r="Y57" s="609"/>
      <c r="Z57" s="89"/>
    </row>
    <row r="58" spans="1:27" ht="26.25" customHeight="1">
      <c r="A58" s="534">
        <v>1</v>
      </c>
      <c r="B58" s="167" t="s">
        <v>342</v>
      </c>
      <c r="C58" s="286">
        <v>300</v>
      </c>
      <c r="D58" s="783" t="s">
        <v>679</v>
      </c>
      <c r="E58" s="1019"/>
      <c r="F58" s="1019"/>
      <c r="G58" s="1019"/>
      <c r="H58" s="286" t="s">
        <v>343</v>
      </c>
      <c r="I58" s="284" t="s">
        <v>344</v>
      </c>
      <c r="J58" s="284">
        <f>SUM(K58:Y58)</f>
        <v>1200000</v>
      </c>
      <c r="K58" s="284"/>
      <c r="L58" s="284"/>
      <c r="M58" s="284"/>
      <c r="N58" s="284"/>
      <c r="O58" s="284"/>
      <c r="P58" s="284">
        <v>58000</v>
      </c>
      <c r="Q58" s="284">
        <v>350000</v>
      </c>
      <c r="R58" s="284">
        <v>350000</v>
      </c>
      <c r="S58" s="284">
        <v>442000</v>
      </c>
      <c r="T58" s="284"/>
      <c r="U58" s="284"/>
      <c r="V58" s="284"/>
      <c r="W58" s="284"/>
      <c r="X58" s="284"/>
      <c r="Y58" s="511"/>
      <c r="Z58" s="89"/>
    </row>
    <row r="59" spans="1:27" ht="29.25" customHeight="1">
      <c r="A59" s="1234">
        <v>2</v>
      </c>
      <c r="B59" s="1188" t="s">
        <v>345</v>
      </c>
      <c r="C59" s="1218" t="s">
        <v>346</v>
      </c>
      <c r="D59" s="1228" t="s">
        <v>679</v>
      </c>
      <c r="E59" s="871"/>
      <c r="F59" s="871"/>
      <c r="G59" s="966"/>
      <c r="H59" s="1227" t="s">
        <v>347</v>
      </c>
      <c r="I59" s="1157">
        <v>200000</v>
      </c>
      <c r="J59" s="1157">
        <f>SUM(K59:Y60)</f>
        <v>200000</v>
      </c>
      <c r="K59" s="1157"/>
      <c r="L59" s="1157"/>
      <c r="M59" s="1157"/>
      <c r="N59" s="1158"/>
      <c r="O59" s="1158"/>
      <c r="P59" s="1157">
        <v>16000</v>
      </c>
      <c r="Q59" s="1157">
        <v>84000</v>
      </c>
      <c r="R59" s="1158">
        <v>100000</v>
      </c>
      <c r="S59" s="283"/>
      <c r="T59" s="283"/>
      <c r="U59" s="1157"/>
      <c r="V59" s="1157"/>
      <c r="W59" s="1157"/>
      <c r="X59" s="1158"/>
      <c r="Y59" s="1245"/>
      <c r="Z59" s="89"/>
    </row>
    <row r="60" spans="1:27" ht="28.5" customHeight="1">
      <c r="A60" s="1234"/>
      <c r="B60" s="1189"/>
      <c r="C60" s="1218"/>
      <c r="D60" s="1228"/>
      <c r="E60" s="871"/>
      <c r="F60" s="871"/>
      <c r="G60" s="966"/>
      <c r="H60" s="1227"/>
      <c r="I60" s="1157"/>
      <c r="J60" s="1157"/>
      <c r="K60" s="1157"/>
      <c r="L60" s="1157"/>
      <c r="M60" s="1157"/>
      <c r="N60" s="1159"/>
      <c r="O60" s="1159"/>
      <c r="P60" s="1157"/>
      <c r="Q60" s="1157"/>
      <c r="R60" s="1159"/>
      <c r="S60" s="284"/>
      <c r="T60" s="284"/>
      <c r="U60" s="1157"/>
      <c r="V60" s="1157"/>
      <c r="W60" s="1157"/>
      <c r="X60" s="1159"/>
      <c r="Y60" s="1134"/>
      <c r="Z60" s="89"/>
    </row>
    <row r="61" spans="1:27" ht="22.5" customHeight="1">
      <c r="A61" s="1186">
        <v>3</v>
      </c>
      <c r="B61" s="1229" t="s">
        <v>348</v>
      </c>
      <c r="C61" s="1218" t="s">
        <v>346</v>
      </c>
      <c r="D61" s="1228" t="s">
        <v>679</v>
      </c>
      <c r="E61" s="871"/>
      <c r="F61" s="871"/>
      <c r="G61" s="966"/>
      <c r="H61" s="1227" t="s">
        <v>347</v>
      </c>
      <c r="I61" s="1157">
        <v>200000</v>
      </c>
      <c r="J61" s="1157">
        <f>SUM(K61:Y63)</f>
        <v>200000</v>
      </c>
      <c r="K61" s="1157"/>
      <c r="L61" s="1157"/>
      <c r="M61" s="1157"/>
      <c r="N61" s="1157"/>
      <c r="O61" s="1157"/>
      <c r="P61" s="1157">
        <v>16000</v>
      </c>
      <c r="Q61" s="1157">
        <v>84000</v>
      </c>
      <c r="R61" s="1158">
        <v>100000</v>
      </c>
      <c r="S61" s="283"/>
      <c r="T61" s="283"/>
      <c r="U61" s="1157"/>
      <c r="V61" s="1157"/>
      <c r="W61" s="1157"/>
      <c r="X61" s="1158"/>
      <c r="Y61" s="1245"/>
      <c r="Z61" s="89"/>
    </row>
    <row r="62" spans="1:27">
      <c r="A62" s="1186"/>
      <c r="B62" s="1230"/>
      <c r="C62" s="1218"/>
      <c r="D62" s="1228"/>
      <c r="E62" s="871"/>
      <c r="F62" s="871"/>
      <c r="G62" s="966"/>
      <c r="H62" s="1227"/>
      <c r="I62" s="1157"/>
      <c r="J62" s="1157"/>
      <c r="K62" s="1157"/>
      <c r="L62" s="1157"/>
      <c r="M62" s="1157"/>
      <c r="N62" s="1157"/>
      <c r="O62" s="1157"/>
      <c r="P62" s="1157"/>
      <c r="Q62" s="1157"/>
      <c r="R62" s="1190"/>
      <c r="S62" s="285"/>
      <c r="T62" s="285"/>
      <c r="U62" s="1157"/>
      <c r="V62" s="1157"/>
      <c r="W62" s="1157"/>
      <c r="X62" s="1190"/>
      <c r="Y62" s="1246"/>
      <c r="Z62" s="89"/>
    </row>
    <row r="63" spans="1:27" ht="16.5" customHeight="1">
      <c r="A63" s="1187"/>
      <c r="B63" s="1230"/>
      <c r="C63" s="1231"/>
      <c r="D63" s="1233"/>
      <c r="E63" s="881"/>
      <c r="F63" s="881"/>
      <c r="G63" s="967"/>
      <c r="H63" s="1232"/>
      <c r="I63" s="1158"/>
      <c r="J63" s="1158"/>
      <c r="K63" s="1158"/>
      <c r="L63" s="1158"/>
      <c r="M63" s="1158"/>
      <c r="N63" s="1157"/>
      <c r="O63" s="1157"/>
      <c r="P63" s="1158"/>
      <c r="Q63" s="1158"/>
      <c r="R63" s="1190"/>
      <c r="S63" s="285"/>
      <c r="T63" s="285"/>
      <c r="U63" s="1158"/>
      <c r="V63" s="1158"/>
      <c r="W63" s="1158"/>
      <c r="X63" s="1159"/>
      <c r="Y63" s="1134"/>
      <c r="Z63" s="89"/>
    </row>
    <row r="64" spans="1:27" s="722" customFormat="1">
      <c r="A64" s="715"/>
      <c r="B64" s="716" t="s">
        <v>693</v>
      </c>
      <c r="C64" s="716"/>
      <c r="D64" s="717"/>
      <c r="E64" s="717"/>
      <c r="F64" s="717"/>
      <c r="G64" s="717"/>
      <c r="H64" s="716"/>
      <c r="I64" s="718"/>
      <c r="J64" s="719">
        <f>SUM(J58:J63)</f>
        <v>1600000</v>
      </c>
      <c r="K64" s="719">
        <f t="shared" ref="K64:Y64" si="18">SUM(K58:K63)</f>
        <v>0</v>
      </c>
      <c r="L64" s="719">
        <f t="shared" si="18"/>
        <v>0</v>
      </c>
      <c r="M64" s="719">
        <f t="shared" si="18"/>
        <v>0</v>
      </c>
      <c r="N64" s="726">
        <f t="shared" si="18"/>
        <v>0</v>
      </c>
      <c r="O64" s="726">
        <f t="shared" si="18"/>
        <v>0</v>
      </c>
      <c r="P64" s="719">
        <f>SUM(P58:P63)</f>
        <v>90000</v>
      </c>
      <c r="Q64" s="719">
        <f>SUM(Q58:Q63)</f>
        <v>518000</v>
      </c>
      <c r="R64" s="719">
        <f>SUM(R58:R63)</f>
        <v>550000</v>
      </c>
      <c r="S64" s="719">
        <f>SUM(S58:S63)</f>
        <v>442000</v>
      </c>
      <c r="T64" s="719">
        <f>SUM(T58:T63)</f>
        <v>0</v>
      </c>
      <c r="U64" s="719">
        <f t="shared" si="18"/>
        <v>0</v>
      </c>
      <c r="V64" s="719">
        <f t="shared" si="18"/>
        <v>0</v>
      </c>
      <c r="W64" s="719">
        <f t="shared" si="18"/>
        <v>0</v>
      </c>
      <c r="X64" s="719">
        <f t="shared" si="18"/>
        <v>0</v>
      </c>
      <c r="Y64" s="720">
        <f t="shared" si="18"/>
        <v>0</v>
      </c>
      <c r="Z64" s="721"/>
      <c r="AA64" s="721"/>
    </row>
    <row r="65" spans="1:27" ht="13.5" customHeight="1" thickBot="1">
      <c r="A65" s="349"/>
      <c r="B65" s="350"/>
      <c r="C65" s="350"/>
      <c r="D65" s="1160" t="s">
        <v>679</v>
      </c>
      <c r="E65" s="1160"/>
      <c r="F65" s="1160"/>
      <c r="G65" s="1160"/>
      <c r="H65" s="1160"/>
      <c r="I65" s="351"/>
      <c r="J65" s="344">
        <f>SUM(J58:J63)</f>
        <v>1600000</v>
      </c>
      <c r="K65" s="344">
        <f t="shared" ref="K65:Y65" si="19">SUM(K58:K63)</f>
        <v>0</v>
      </c>
      <c r="L65" s="344">
        <f t="shared" si="19"/>
        <v>0</v>
      </c>
      <c r="M65" s="344">
        <f t="shared" si="19"/>
        <v>0</v>
      </c>
      <c r="N65" s="344">
        <f t="shared" si="19"/>
        <v>0</v>
      </c>
      <c r="O65" s="344">
        <f t="shared" si="19"/>
        <v>0</v>
      </c>
      <c r="P65" s="344">
        <f t="shared" si="19"/>
        <v>90000</v>
      </c>
      <c r="Q65" s="344">
        <f t="shared" si="19"/>
        <v>518000</v>
      </c>
      <c r="R65" s="344">
        <f t="shared" si="19"/>
        <v>550000</v>
      </c>
      <c r="S65" s="344">
        <f t="shared" si="19"/>
        <v>442000</v>
      </c>
      <c r="T65" s="344">
        <f t="shared" si="19"/>
        <v>0</v>
      </c>
      <c r="U65" s="344">
        <f t="shared" si="19"/>
        <v>0</v>
      </c>
      <c r="V65" s="344">
        <f t="shared" si="19"/>
        <v>0</v>
      </c>
      <c r="W65" s="344">
        <f t="shared" si="19"/>
        <v>0</v>
      </c>
      <c r="X65" s="344">
        <f t="shared" si="19"/>
        <v>0</v>
      </c>
      <c r="Y65" s="517">
        <f t="shared" si="19"/>
        <v>0</v>
      </c>
      <c r="Z65" s="89"/>
    </row>
    <row r="66" spans="1:27" ht="33" customHeight="1" thickBot="1">
      <c r="A66" s="1120" t="s">
        <v>350</v>
      </c>
      <c r="B66" s="1121"/>
      <c r="C66" s="608"/>
      <c r="D66" s="624"/>
      <c r="E66" s="624"/>
      <c r="F66" s="624"/>
      <c r="G66" s="624"/>
      <c r="H66" s="608"/>
      <c r="I66" s="608"/>
      <c r="J66" s="608"/>
      <c r="K66" s="608"/>
      <c r="L66" s="608"/>
      <c r="M66" s="608"/>
      <c r="N66" s="608"/>
      <c r="O66" s="608"/>
      <c r="P66" s="608"/>
      <c r="Q66" s="608"/>
      <c r="R66" s="608"/>
      <c r="S66" s="608"/>
      <c r="T66" s="608"/>
      <c r="U66" s="608"/>
      <c r="V66" s="608"/>
      <c r="W66" s="608"/>
      <c r="X66" s="608"/>
      <c r="Y66" s="609"/>
      <c r="Z66" s="89"/>
    </row>
    <row r="67" spans="1:27" s="722" customFormat="1">
      <c r="A67" s="715"/>
      <c r="B67" s="716" t="s">
        <v>693</v>
      </c>
      <c r="C67" s="716"/>
      <c r="D67" s="717"/>
      <c r="E67" s="717"/>
      <c r="F67" s="717"/>
      <c r="G67" s="717"/>
      <c r="H67" s="716"/>
      <c r="I67" s="718"/>
      <c r="J67" s="719">
        <v>0</v>
      </c>
      <c r="K67" s="719">
        <v>0</v>
      </c>
      <c r="L67" s="719">
        <v>0</v>
      </c>
      <c r="M67" s="719">
        <v>0</v>
      </c>
      <c r="N67" s="719">
        <v>0</v>
      </c>
      <c r="O67" s="719">
        <v>0</v>
      </c>
      <c r="P67" s="719">
        <v>0</v>
      </c>
      <c r="Q67" s="719">
        <v>0</v>
      </c>
      <c r="R67" s="719">
        <v>0</v>
      </c>
      <c r="S67" s="719">
        <v>0</v>
      </c>
      <c r="T67" s="719">
        <v>0</v>
      </c>
      <c r="U67" s="719">
        <v>0</v>
      </c>
      <c r="V67" s="719">
        <v>0</v>
      </c>
      <c r="W67" s="719">
        <v>0</v>
      </c>
      <c r="X67" s="719">
        <v>0</v>
      </c>
      <c r="Y67" s="720">
        <v>0</v>
      </c>
      <c r="Z67" s="721"/>
      <c r="AA67" s="721"/>
    </row>
    <row r="68" spans="1:27" ht="13.5" customHeight="1" thickBot="1">
      <c r="A68" s="349"/>
      <c r="B68" s="350"/>
      <c r="C68" s="350"/>
      <c r="D68" s="1160" t="s">
        <v>679</v>
      </c>
      <c r="E68" s="1160"/>
      <c r="F68" s="1160"/>
      <c r="G68" s="1160"/>
      <c r="H68" s="1160"/>
      <c r="I68" s="351"/>
      <c r="J68" s="344">
        <v>0</v>
      </c>
      <c r="K68" s="344">
        <v>0</v>
      </c>
      <c r="L68" s="344">
        <v>0</v>
      </c>
      <c r="M68" s="344">
        <v>0</v>
      </c>
      <c r="N68" s="344">
        <v>0</v>
      </c>
      <c r="O68" s="344">
        <v>0</v>
      </c>
      <c r="P68" s="344">
        <v>0</v>
      </c>
      <c r="Q68" s="344">
        <v>0</v>
      </c>
      <c r="R68" s="344">
        <v>0</v>
      </c>
      <c r="S68" s="344">
        <v>0</v>
      </c>
      <c r="T68" s="344">
        <v>0</v>
      </c>
      <c r="U68" s="344">
        <v>0</v>
      </c>
      <c r="V68" s="344">
        <v>0</v>
      </c>
      <c r="W68" s="344">
        <v>0</v>
      </c>
      <c r="X68" s="344">
        <v>0</v>
      </c>
      <c r="Y68" s="517">
        <v>0</v>
      </c>
      <c r="Z68" s="89"/>
    </row>
    <row r="69" spans="1:27" ht="30" customHeight="1" thickBot="1">
      <c r="A69" s="1120" t="s">
        <v>151</v>
      </c>
      <c r="B69" s="1121"/>
      <c r="C69" s="608"/>
      <c r="D69" s="624"/>
      <c r="E69" s="624"/>
      <c r="F69" s="624"/>
      <c r="G69" s="624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608"/>
      <c r="T69" s="608"/>
      <c r="U69" s="608"/>
      <c r="V69" s="608"/>
      <c r="W69" s="608"/>
      <c r="X69" s="608"/>
      <c r="Y69" s="609"/>
      <c r="Z69" s="89"/>
    </row>
    <row r="70" spans="1:27" ht="37.5" customHeight="1">
      <c r="A70" s="1166">
        <v>1</v>
      </c>
      <c r="B70" s="359" t="s">
        <v>144</v>
      </c>
      <c r="C70" s="1225">
        <v>235</v>
      </c>
      <c r="D70" s="1224" t="s">
        <v>679</v>
      </c>
      <c r="E70" s="876"/>
      <c r="F70" s="876"/>
      <c r="G70" s="960"/>
      <c r="H70" s="1225">
        <v>2019</v>
      </c>
      <c r="I70" s="1151">
        <v>198000</v>
      </c>
      <c r="J70" s="1151">
        <f>SUM(K70:Y71)</f>
        <v>198000</v>
      </c>
      <c r="K70" s="1151">
        <v>73000</v>
      </c>
      <c r="L70" s="1151">
        <v>73000</v>
      </c>
      <c r="M70" s="1151">
        <f t="shared" ref="M70:W70" si="20">SUM(M72:M72)</f>
        <v>0</v>
      </c>
      <c r="N70" s="1151">
        <f>SUM(N72:N72)</f>
        <v>0</v>
      </c>
      <c r="O70" s="1151">
        <f>SUM(O72:O72)</f>
        <v>0</v>
      </c>
      <c r="P70" s="1151">
        <v>26000</v>
      </c>
      <c r="Q70" s="1151">
        <v>26000</v>
      </c>
      <c r="R70" s="1151">
        <f t="shared" si="20"/>
        <v>0</v>
      </c>
      <c r="S70" s="1151">
        <f>SUM(S72:S72)</f>
        <v>0</v>
      </c>
      <c r="T70" s="1151">
        <f>SUM(T72:T72)</f>
        <v>0</v>
      </c>
      <c r="U70" s="1151">
        <f t="shared" si="20"/>
        <v>0</v>
      </c>
      <c r="V70" s="1151">
        <f t="shared" si="20"/>
        <v>0</v>
      </c>
      <c r="W70" s="1155">
        <f t="shared" si="20"/>
        <v>0</v>
      </c>
      <c r="X70" s="1151">
        <f>SUM(X72:X72)</f>
        <v>0</v>
      </c>
      <c r="Y70" s="1148">
        <f>SUM(Y72:Y72)</f>
        <v>0</v>
      </c>
      <c r="Z70" s="89"/>
    </row>
    <row r="71" spans="1:27" ht="39" customHeight="1">
      <c r="A71" s="1166"/>
      <c r="B71" s="46" t="s">
        <v>145</v>
      </c>
      <c r="C71" s="1225"/>
      <c r="D71" s="1224"/>
      <c r="E71" s="876"/>
      <c r="F71" s="876"/>
      <c r="G71" s="960"/>
      <c r="H71" s="1225"/>
      <c r="I71" s="1151"/>
      <c r="J71" s="1151"/>
      <c r="K71" s="1151"/>
      <c r="L71" s="1151"/>
      <c r="M71" s="1151"/>
      <c r="N71" s="1151"/>
      <c r="O71" s="1151"/>
      <c r="P71" s="1151"/>
      <c r="Q71" s="1151"/>
      <c r="R71" s="1151"/>
      <c r="S71" s="1151"/>
      <c r="T71" s="1151"/>
      <c r="U71" s="1151"/>
      <c r="V71" s="1151"/>
      <c r="W71" s="1155"/>
      <c r="X71" s="1151"/>
      <c r="Y71" s="1148"/>
      <c r="Z71" s="89"/>
    </row>
    <row r="72" spans="1:27" ht="21.75" customHeight="1">
      <c r="A72" s="1167"/>
      <c r="B72" s="46" t="s">
        <v>146</v>
      </c>
      <c r="C72" s="48"/>
      <c r="D72" s="645"/>
      <c r="E72" s="645"/>
      <c r="F72" s="645"/>
      <c r="G72" s="645"/>
      <c r="H72" s="4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50"/>
      <c r="Y72" s="538"/>
      <c r="Z72" s="89"/>
    </row>
    <row r="73" spans="1:27" ht="43.5" customHeight="1">
      <c r="A73" s="1172">
        <v>2</v>
      </c>
      <c r="B73" s="45" t="s">
        <v>147</v>
      </c>
      <c r="C73" s="1191">
        <v>310</v>
      </c>
      <c r="D73" s="1198" t="s">
        <v>679</v>
      </c>
      <c r="E73" s="882"/>
      <c r="F73" s="882"/>
      <c r="G73" s="963"/>
      <c r="H73" s="1201">
        <v>2018</v>
      </c>
      <c r="I73" s="1235">
        <v>20000</v>
      </c>
      <c r="J73" s="1150">
        <f>SUM(K73:Y74)</f>
        <v>0</v>
      </c>
      <c r="K73" s="1150">
        <f>SUM(K75:Y75)</f>
        <v>0</v>
      </c>
      <c r="L73" s="1150">
        <f t="shared" ref="L73:W73" si="21">SUM(L75:L75)</f>
        <v>0</v>
      </c>
      <c r="M73" s="1150">
        <f t="shared" si="21"/>
        <v>0</v>
      </c>
      <c r="N73" s="1150">
        <f>SUM(N75:N75)</f>
        <v>0</v>
      </c>
      <c r="O73" s="1150">
        <f>SUM(O75:O75)</f>
        <v>0</v>
      </c>
      <c r="P73" s="1150">
        <f t="shared" si="21"/>
        <v>0</v>
      </c>
      <c r="Q73" s="1150">
        <f t="shared" si="21"/>
        <v>0</v>
      </c>
      <c r="R73" s="1150">
        <f t="shared" si="21"/>
        <v>0</v>
      </c>
      <c r="S73" s="1150">
        <f>SUM(S75:S75)</f>
        <v>0</v>
      </c>
      <c r="T73" s="1150">
        <f>SUM(T75:T75)</f>
        <v>0</v>
      </c>
      <c r="U73" s="1150">
        <f t="shared" si="21"/>
        <v>0</v>
      </c>
      <c r="V73" s="1150">
        <f t="shared" si="21"/>
        <v>0</v>
      </c>
      <c r="W73" s="1150">
        <f t="shared" si="21"/>
        <v>0</v>
      </c>
      <c r="X73" s="1150">
        <f>SUM(X75:X75)</f>
        <v>0</v>
      </c>
      <c r="Y73" s="1147">
        <f>SUM(Y75:Y75)</f>
        <v>0</v>
      </c>
      <c r="Z73" s="89"/>
    </row>
    <row r="74" spans="1:27" ht="43.5" customHeight="1">
      <c r="A74" s="1166"/>
      <c r="B74" s="44" t="s">
        <v>148</v>
      </c>
      <c r="C74" s="1192"/>
      <c r="D74" s="1199"/>
      <c r="E74" s="883"/>
      <c r="F74" s="883"/>
      <c r="G74" s="964"/>
      <c r="H74" s="1202"/>
      <c r="I74" s="1236"/>
      <c r="J74" s="1151"/>
      <c r="K74" s="1153"/>
      <c r="L74" s="1153"/>
      <c r="M74" s="1153"/>
      <c r="N74" s="1153"/>
      <c r="O74" s="1153"/>
      <c r="P74" s="1153"/>
      <c r="Q74" s="1153"/>
      <c r="R74" s="1153"/>
      <c r="S74" s="1153"/>
      <c r="T74" s="1153"/>
      <c r="U74" s="1153"/>
      <c r="V74" s="1153"/>
      <c r="W74" s="1153"/>
      <c r="X74" s="1153"/>
      <c r="Y74" s="1154"/>
      <c r="Z74" s="89"/>
    </row>
    <row r="75" spans="1:27" ht="21">
      <c r="A75" s="1167"/>
      <c r="B75" s="44" t="s">
        <v>149</v>
      </c>
      <c r="C75" s="1193"/>
      <c r="D75" s="1200"/>
      <c r="E75" s="884"/>
      <c r="F75" s="884"/>
      <c r="G75" s="965"/>
      <c r="H75" s="1203"/>
      <c r="I75" s="1237"/>
      <c r="J75" s="50"/>
      <c r="K75" s="1152"/>
      <c r="L75" s="1152"/>
      <c r="M75" s="1152"/>
      <c r="N75" s="1152"/>
      <c r="O75" s="1152"/>
      <c r="P75" s="1152"/>
      <c r="Q75" s="1152"/>
      <c r="R75" s="1152"/>
      <c r="S75" s="1152"/>
      <c r="T75" s="1152"/>
      <c r="U75" s="1152"/>
      <c r="V75" s="1152"/>
      <c r="W75" s="1152"/>
      <c r="X75" s="1152"/>
      <c r="Y75" s="1149"/>
      <c r="Z75" s="89"/>
    </row>
    <row r="76" spans="1:27" ht="54.75" customHeight="1">
      <c r="A76" s="1172">
        <v>3</v>
      </c>
      <c r="B76" s="43" t="s">
        <v>152</v>
      </c>
      <c r="C76" s="1242">
        <v>103</v>
      </c>
      <c r="D76" s="1240" t="s">
        <v>679</v>
      </c>
      <c r="E76" s="879"/>
      <c r="F76" s="879"/>
      <c r="G76" s="959"/>
      <c r="H76" s="1238">
        <v>2021</v>
      </c>
      <c r="I76" s="1150">
        <v>544114.5</v>
      </c>
      <c r="J76" s="1150">
        <f>SUM(K76:Y76)</f>
        <v>544114.5</v>
      </c>
      <c r="K76" s="1150">
        <v>0</v>
      </c>
      <c r="L76" s="1150">
        <v>132000</v>
      </c>
      <c r="M76" s="1150">
        <v>132000</v>
      </c>
      <c r="N76" s="1150">
        <v>130114.5</v>
      </c>
      <c r="O76" s="1150">
        <v>0</v>
      </c>
      <c r="P76" s="1150">
        <v>0</v>
      </c>
      <c r="Q76" s="1150">
        <v>50000</v>
      </c>
      <c r="R76" s="1150">
        <v>50000</v>
      </c>
      <c r="S76" s="1150">
        <v>50000</v>
      </c>
      <c r="T76" s="1150">
        <v>0</v>
      </c>
      <c r="U76" s="1150">
        <v>0</v>
      </c>
      <c r="V76" s="1150">
        <v>0</v>
      </c>
      <c r="W76" s="1150">
        <v>0</v>
      </c>
      <c r="X76" s="1150">
        <v>0</v>
      </c>
      <c r="Y76" s="1147">
        <v>0</v>
      </c>
      <c r="Z76" s="89"/>
    </row>
    <row r="77" spans="1:27" ht="36.75" customHeight="1">
      <c r="A77" s="1166"/>
      <c r="B77" s="1170" t="s">
        <v>150</v>
      </c>
      <c r="C77" s="1243"/>
      <c r="D77" s="1224"/>
      <c r="E77" s="876"/>
      <c r="F77" s="876"/>
      <c r="G77" s="960"/>
      <c r="H77" s="1225"/>
      <c r="I77" s="1151"/>
      <c r="J77" s="1151"/>
      <c r="K77" s="1151"/>
      <c r="L77" s="1151"/>
      <c r="M77" s="1151"/>
      <c r="N77" s="1151"/>
      <c r="O77" s="1151"/>
      <c r="P77" s="1151"/>
      <c r="Q77" s="1151"/>
      <c r="R77" s="1151"/>
      <c r="S77" s="1151"/>
      <c r="T77" s="1151"/>
      <c r="U77" s="1151"/>
      <c r="V77" s="1151"/>
      <c r="W77" s="1151"/>
      <c r="X77" s="1151"/>
      <c r="Y77" s="1148"/>
      <c r="Z77" s="89"/>
    </row>
    <row r="78" spans="1:27" ht="6.75" customHeight="1" thickBot="1">
      <c r="A78" s="1167"/>
      <c r="B78" s="1171"/>
      <c r="C78" s="1244"/>
      <c r="D78" s="1241"/>
      <c r="E78" s="880"/>
      <c r="F78" s="880"/>
      <c r="G78" s="961"/>
      <c r="H78" s="1239"/>
      <c r="I78" s="1152"/>
      <c r="J78" s="1152"/>
      <c r="K78" s="1152"/>
      <c r="L78" s="1152"/>
      <c r="M78" s="1152"/>
      <c r="N78" s="1247"/>
      <c r="O78" s="1152"/>
      <c r="P78" s="1152"/>
      <c r="Q78" s="1152"/>
      <c r="R78" s="1152"/>
      <c r="S78" s="1152"/>
      <c r="T78" s="1152"/>
      <c r="U78" s="1152"/>
      <c r="V78" s="1152"/>
      <c r="W78" s="1152"/>
      <c r="X78" s="1152"/>
      <c r="Y78" s="1149"/>
      <c r="Z78" s="89"/>
    </row>
    <row r="79" spans="1:27" s="722" customFormat="1">
      <c r="A79" s="715"/>
      <c r="B79" s="716" t="s">
        <v>693</v>
      </c>
      <c r="C79" s="716"/>
      <c r="D79" s="717"/>
      <c r="E79" s="717"/>
      <c r="F79" s="717"/>
      <c r="G79" s="717"/>
      <c r="H79" s="716"/>
      <c r="I79" s="718"/>
      <c r="J79" s="719">
        <f>SUM(J70:J78)</f>
        <v>742114.5</v>
      </c>
      <c r="K79" s="719">
        <f t="shared" ref="K79:Y79" si="22">SUM(K70:K78)</f>
        <v>73000</v>
      </c>
      <c r="L79" s="719">
        <f t="shared" si="22"/>
        <v>205000</v>
      </c>
      <c r="M79" s="719">
        <f t="shared" si="22"/>
        <v>132000</v>
      </c>
      <c r="N79" s="726">
        <f t="shared" si="22"/>
        <v>130114.5</v>
      </c>
      <c r="O79" s="726">
        <f t="shared" si="22"/>
        <v>0</v>
      </c>
      <c r="P79" s="719">
        <f t="shared" si="22"/>
        <v>26000</v>
      </c>
      <c r="Q79" s="719">
        <f t="shared" si="22"/>
        <v>76000</v>
      </c>
      <c r="R79" s="719">
        <f t="shared" si="22"/>
        <v>50000</v>
      </c>
      <c r="S79" s="719">
        <f t="shared" si="22"/>
        <v>50000</v>
      </c>
      <c r="T79" s="719">
        <f t="shared" si="22"/>
        <v>0</v>
      </c>
      <c r="U79" s="719">
        <f t="shared" si="22"/>
        <v>0</v>
      </c>
      <c r="V79" s="719">
        <f t="shared" si="22"/>
        <v>0</v>
      </c>
      <c r="W79" s="719">
        <f t="shared" si="22"/>
        <v>0</v>
      </c>
      <c r="X79" s="719">
        <f t="shared" si="22"/>
        <v>0</v>
      </c>
      <c r="Y79" s="720">
        <f t="shared" si="22"/>
        <v>0</v>
      </c>
      <c r="Z79" s="721"/>
      <c r="AA79" s="721"/>
    </row>
    <row r="80" spans="1:27" ht="13.5" customHeight="1" thickBot="1">
      <c r="A80" s="349"/>
      <c r="B80" s="350"/>
      <c r="C80" s="350"/>
      <c r="D80" s="1160" t="s">
        <v>679</v>
      </c>
      <c r="E80" s="1160"/>
      <c r="F80" s="1160"/>
      <c r="G80" s="1160"/>
      <c r="H80" s="1160"/>
      <c r="I80" s="351"/>
      <c r="J80" s="344">
        <f>SUM(J70:J78)</f>
        <v>742114.5</v>
      </c>
      <c r="K80" s="344">
        <f t="shared" ref="K80:Y80" si="23">SUM(K70:K78)</f>
        <v>73000</v>
      </c>
      <c r="L80" s="344">
        <f t="shared" si="23"/>
        <v>205000</v>
      </c>
      <c r="M80" s="344">
        <f t="shared" si="23"/>
        <v>132000</v>
      </c>
      <c r="N80" s="344">
        <f t="shared" si="23"/>
        <v>130114.5</v>
      </c>
      <c r="O80" s="344">
        <f t="shared" si="23"/>
        <v>0</v>
      </c>
      <c r="P80" s="344">
        <f t="shared" si="23"/>
        <v>26000</v>
      </c>
      <c r="Q80" s="344">
        <f t="shared" si="23"/>
        <v>76000</v>
      </c>
      <c r="R80" s="344">
        <f t="shared" si="23"/>
        <v>50000</v>
      </c>
      <c r="S80" s="344">
        <f t="shared" si="23"/>
        <v>50000</v>
      </c>
      <c r="T80" s="344">
        <f t="shared" si="23"/>
        <v>0</v>
      </c>
      <c r="U80" s="344">
        <f t="shared" si="23"/>
        <v>0</v>
      </c>
      <c r="V80" s="344">
        <f t="shared" si="23"/>
        <v>0</v>
      </c>
      <c r="W80" s="344">
        <f t="shared" si="23"/>
        <v>0</v>
      </c>
      <c r="X80" s="344">
        <f t="shared" si="23"/>
        <v>0</v>
      </c>
      <c r="Y80" s="517">
        <f t="shared" si="23"/>
        <v>0</v>
      </c>
      <c r="Z80" s="89"/>
    </row>
    <row r="81" spans="1:27" ht="30.75" customHeight="1" thickBot="1">
      <c r="A81" s="1120" t="s">
        <v>727</v>
      </c>
      <c r="B81" s="1121"/>
      <c r="C81" s="608"/>
      <c r="D81" s="624"/>
      <c r="E81" s="624"/>
      <c r="F81" s="624"/>
      <c r="G81" s="624"/>
      <c r="H81" s="608"/>
      <c r="I81" s="608"/>
      <c r="J81" s="608"/>
      <c r="K81" s="608"/>
      <c r="L81" s="608"/>
      <c r="M81" s="608"/>
      <c r="N81" s="608"/>
      <c r="O81" s="608"/>
      <c r="P81" s="608"/>
      <c r="Q81" s="608"/>
      <c r="R81" s="608"/>
      <c r="S81" s="608"/>
      <c r="T81" s="608"/>
      <c r="U81" s="608"/>
      <c r="V81" s="608"/>
      <c r="W81" s="608"/>
      <c r="X81" s="608"/>
      <c r="Y81" s="609"/>
      <c r="Z81" s="89"/>
    </row>
    <row r="82" spans="1:27" ht="113.25" customHeight="1">
      <c r="A82" s="539">
        <v>1</v>
      </c>
      <c r="B82" s="355" t="s">
        <v>728</v>
      </c>
      <c r="C82" s="319">
        <v>150</v>
      </c>
      <c r="D82" s="783" t="s">
        <v>679</v>
      </c>
      <c r="E82" s="1019"/>
      <c r="F82" s="1019"/>
      <c r="G82" s="1019"/>
      <c r="H82" s="319"/>
      <c r="I82" s="166" t="s">
        <v>720</v>
      </c>
      <c r="J82" s="279">
        <f t="shared" ref="J82" si="24">SUM(K82:W82)</f>
        <v>606489.99</v>
      </c>
      <c r="K82" s="279">
        <v>202163.33</v>
      </c>
      <c r="L82" s="279">
        <v>202163.33</v>
      </c>
      <c r="M82" s="279">
        <v>202163.33</v>
      </c>
      <c r="N82" s="279"/>
      <c r="O82" s="279"/>
      <c r="P82" s="360"/>
      <c r="Q82" s="360"/>
      <c r="R82" s="360"/>
      <c r="S82" s="360"/>
      <c r="T82" s="360"/>
      <c r="U82" s="360"/>
      <c r="V82" s="360"/>
      <c r="W82" s="360"/>
      <c r="X82" s="360"/>
      <c r="Y82" s="511"/>
      <c r="Z82" s="89"/>
    </row>
    <row r="83" spans="1:27" s="722" customFormat="1">
      <c r="A83" s="715"/>
      <c r="B83" s="727" t="s">
        <v>693</v>
      </c>
      <c r="C83" s="716"/>
      <c r="D83" s="717"/>
      <c r="E83" s="717"/>
      <c r="F83" s="717"/>
      <c r="G83" s="717"/>
      <c r="H83" s="716"/>
      <c r="I83" s="716"/>
      <c r="J83" s="718">
        <f t="shared" ref="J83:Y83" si="25">SUM(J82:J82)</f>
        <v>606489.99</v>
      </c>
      <c r="K83" s="719">
        <f t="shared" si="25"/>
        <v>202163.33</v>
      </c>
      <c r="L83" s="719">
        <f t="shared" si="25"/>
        <v>202163.33</v>
      </c>
      <c r="M83" s="719">
        <f t="shared" si="25"/>
        <v>202163.33</v>
      </c>
      <c r="N83" s="719">
        <f t="shared" si="25"/>
        <v>0</v>
      </c>
      <c r="O83" s="726">
        <f t="shared" si="25"/>
        <v>0</v>
      </c>
      <c r="P83" s="726">
        <f t="shared" si="25"/>
        <v>0</v>
      </c>
      <c r="Q83" s="719">
        <f t="shared" si="25"/>
        <v>0</v>
      </c>
      <c r="R83" s="719">
        <f t="shared" si="25"/>
        <v>0</v>
      </c>
      <c r="S83" s="719">
        <f t="shared" si="25"/>
        <v>0</v>
      </c>
      <c r="T83" s="719">
        <f t="shared" si="25"/>
        <v>0</v>
      </c>
      <c r="U83" s="719">
        <f t="shared" si="25"/>
        <v>0</v>
      </c>
      <c r="V83" s="719">
        <f t="shared" si="25"/>
        <v>0</v>
      </c>
      <c r="W83" s="719">
        <f t="shared" si="25"/>
        <v>0</v>
      </c>
      <c r="X83" s="719">
        <f t="shared" si="25"/>
        <v>0</v>
      </c>
      <c r="Y83" s="720">
        <f t="shared" si="25"/>
        <v>0</v>
      </c>
      <c r="Z83" s="721"/>
      <c r="AA83" s="721"/>
    </row>
    <row r="84" spans="1:27" ht="18" customHeight="1" thickBot="1">
      <c r="A84" s="349"/>
      <c r="B84" s="349"/>
      <c r="C84" s="350"/>
      <c r="D84" s="1105" t="s">
        <v>679</v>
      </c>
      <c r="E84" s="1105"/>
      <c r="F84" s="1105"/>
      <c r="G84" s="1105"/>
      <c r="H84" s="1105"/>
      <c r="I84" s="1105"/>
      <c r="J84" s="351">
        <f>SUM(J82)</f>
        <v>606489.99</v>
      </c>
      <c r="K84" s="344">
        <f t="shared" ref="K84:Y84" si="26">SUM(K82)</f>
        <v>202163.33</v>
      </c>
      <c r="L84" s="344">
        <f t="shared" si="26"/>
        <v>202163.33</v>
      </c>
      <c r="M84" s="344">
        <f t="shared" si="26"/>
        <v>202163.33</v>
      </c>
      <c r="N84" s="344">
        <f t="shared" si="26"/>
        <v>0</v>
      </c>
      <c r="O84" s="344">
        <f t="shared" si="26"/>
        <v>0</v>
      </c>
      <c r="P84" s="344">
        <f t="shared" si="26"/>
        <v>0</v>
      </c>
      <c r="Q84" s="344">
        <f t="shared" si="26"/>
        <v>0</v>
      </c>
      <c r="R84" s="344">
        <f t="shared" si="26"/>
        <v>0</v>
      </c>
      <c r="S84" s="344">
        <f t="shared" si="26"/>
        <v>0</v>
      </c>
      <c r="T84" s="344">
        <f t="shared" si="26"/>
        <v>0</v>
      </c>
      <c r="U84" s="344">
        <f t="shared" si="26"/>
        <v>0</v>
      </c>
      <c r="V84" s="344">
        <f t="shared" si="26"/>
        <v>0</v>
      </c>
      <c r="W84" s="344">
        <f t="shared" si="26"/>
        <v>0</v>
      </c>
      <c r="X84" s="344">
        <f t="shared" si="26"/>
        <v>0</v>
      </c>
      <c r="Y84" s="517">
        <f t="shared" si="26"/>
        <v>0</v>
      </c>
      <c r="Z84" s="89"/>
    </row>
    <row r="85" spans="1:27" ht="31.5" customHeight="1">
      <c r="A85" s="1116" t="s">
        <v>98</v>
      </c>
      <c r="B85" s="1117"/>
      <c r="C85" s="610"/>
      <c r="D85" s="630"/>
      <c r="E85" s="630"/>
      <c r="F85" s="630"/>
      <c r="G85" s="630"/>
      <c r="H85" s="610"/>
      <c r="I85" s="610"/>
      <c r="J85" s="610"/>
      <c r="K85" s="610"/>
      <c r="L85" s="610"/>
      <c r="M85" s="610"/>
      <c r="N85" s="610"/>
      <c r="O85" s="610"/>
      <c r="P85" s="610"/>
      <c r="Q85" s="610"/>
      <c r="R85" s="610"/>
      <c r="S85" s="610"/>
      <c r="T85" s="610"/>
      <c r="U85" s="610"/>
      <c r="V85" s="610"/>
      <c r="W85" s="610"/>
      <c r="X85" s="610"/>
      <c r="Y85" s="611"/>
      <c r="Z85" s="89"/>
    </row>
    <row r="86" spans="1:27" ht="94.5" customHeight="1">
      <c r="A86" s="539">
        <v>1</v>
      </c>
      <c r="B86" s="355" t="s">
        <v>361</v>
      </c>
      <c r="C86" s="166">
        <v>210</v>
      </c>
      <c r="D86" s="783" t="s">
        <v>679</v>
      </c>
      <c r="E86" s="1019"/>
      <c r="F86" s="1019"/>
      <c r="G86" s="1019"/>
      <c r="H86" s="319" t="s">
        <v>665</v>
      </c>
      <c r="I86" s="254">
        <v>13000</v>
      </c>
      <c r="J86" s="254">
        <f>SUM(K86:Y86)</f>
        <v>13000</v>
      </c>
      <c r="K86" s="254">
        <v>11440</v>
      </c>
      <c r="L86" s="254" t="s">
        <v>102</v>
      </c>
      <c r="M86" s="254" t="s">
        <v>102</v>
      </c>
      <c r="N86" s="254"/>
      <c r="O86" s="254"/>
      <c r="P86" s="254">
        <v>1560</v>
      </c>
      <c r="Q86" s="254" t="s">
        <v>102</v>
      </c>
      <c r="R86" s="254" t="s">
        <v>102</v>
      </c>
      <c r="S86" s="254"/>
      <c r="T86" s="254"/>
      <c r="U86" s="254" t="s">
        <v>102</v>
      </c>
      <c r="V86" s="254" t="s">
        <v>102</v>
      </c>
      <c r="W86" s="254" t="s">
        <v>102</v>
      </c>
      <c r="X86" s="91"/>
      <c r="Y86" s="513"/>
      <c r="Z86" s="89"/>
    </row>
    <row r="87" spans="1:27" ht="75.75" customHeight="1">
      <c r="A87" s="540">
        <v>5</v>
      </c>
      <c r="B87" s="34" t="s">
        <v>365</v>
      </c>
      <c r="C87" s="16">
        <v>176</v>
      </c>
      <c r="D87" s="783" t="s">
        <v>679</v>
      </c>
      <c r="E87" s="783"/>
      <c r="F87" s="783"/>
      <c r="G87" s="921"/>
      <c r="H87" s="18" t="s">
        <v>353</v>
      </c>
      <c r="I87" s="91">
        <v>320340</v>
      </c>
      <c r="J87" s="254">
        <f t="shared" ref="J87:J92" si="27">SUM(K87:Y87)</f>
        <v>0</v>
      </c>
      <c r="K87" s="91" t="s">
        <v>102</v>
      </c>
      <c r="L87" s="91" t="s">
        <v>102</v>
      </c>
      <c r="M87" s="91" t="s">
        <v>102</v>
      </c>
      <c r="N87" s="91"/>
      <c r="O87" s="91"/>
      <c r="P87" s="91" t="s">
        <v>102</v>
      </c>
      <c r="Q87" s="91" t="s">
        <v>102</v>
      </c>
      <c r="R87" s="91" t="s">
        <v>102</v>
      </c>
      <c r="S87" s="91"/>
      <c r="T87" s="91"/>
      <c r="U87" s="91" t="s">
        <v>102</v>
      </c>
      <c r="V87" s="91" t="s">
        <v>102</v>
      </c>
      <c r="W87" s="91" t="s">
        <v>102</v>
      </c>
      <c r="X87" s="91"/>
      <c r="Y87" s="513"/>
      <c r="Z87" s="89"/>
    </row>
    <row r="88" spans="1:27" ht="72.75" customHeight="1">
      <c r="A88" s="540">
        <v>12</v>
      </c>
      <c r="B88" s="34" t="s">
        <v>1000</v>
      </c>
      <c r="C88" s="16">
        <v>189</v>
      </c>
      <c r="D88" s="783" t="s">
        <v>679</v>
      </c>
      <c r="E88" s="783"/>
      <c r="F88" s="783"/>
      <c r="G88" s="921"/>
      <c r="H88" s="18" t="s">
        <v>354</v>
      </c>
      <c r="I88" s="91">
        <v>258966.8</v>
      </c>
      <c r="J88" s="254">
        <f t="shared" si="27"/>
        <v>0</v>
      </c>
      <c r="K88" s="91" t="s">
        <v>102</v>
      </c>
      <c r="L88" s="91" t="s">
        <v>102</v>
      </c>
      <c r="M88" s="91" t="s">
        <v>102</v>
      </c>
      <c r="N88" s="91"/>
      <c r="O88" s="91"/>
      <c r="P88" s="91" t="s">
        <v>102</v>
      </c>
      <c r="Q88" s="91" t="s">
        <v>102</v>
      </c>
      <c r="R88" s="91" t="s">
        <v>102</v>
      </c>
      <c r="S88" s="91"/>
      <c r="T88" s="91"/>
      <c r="U88" s="91" t="s">
        <v>102</v>
      </c>
      <c r="V88" s="91" t="s">
        <v>102</v>
      </c>
      <c r="W88" s="91" t="s">
        <v>102</v>
      </c>
      <c r="X88" s="91"/>
      <c r="Y88" s="513"/>
      <c r="Z88" s="89"/>
    </row>
    <row r="89" spans="1:27" ht="63">
      <c r="A89" s="540">
        <v>13</v>
      </c>
      <c r="B89" s="34" t="s">
        <v>1001</v>
      </c>
      <c r="C89" s="16">
        <v>310</v>
      </c>
      <c r="D89" s="783" t="s">
        <v>679</v>
      </c>
      <c r="E89" s="783"/>
      <c r="F89" s="783"/>
      <c r="G89" s="921"/>
      <c r="H89" s="18" t="s">
        <v>665</v>
      </c>
      <c r="I89" s="91">
        <v>24000</v>
      </c>
      <c r="J89" s="254">
        <f t="shared" si="27"/>
        <v>24000</v>
      </c>
      <c r="K89" s="91">
        <v>21120</v>
      </c>
      <c r="L89" s="91" t="s">
        <v>102</v>
      </c>
      <c r="M89" s="91" t="s">
        <v>102</v>
      </c>
      <c r="N89" s="91"/>
      <c r="O89" s="91"/>
      <c r="P89" s="91">
        <v>2880</v>
      </c>
      <c r="Q89" s="91" t="s">
        <v>102</v>
      </c>
      <c r="R89" s="91" t="s">
        <v>102</v>
      </c>
      <c r="S89" s="91"/>
      <c r="T89" s="91"/>
      <c r="U89" s="91" t="s">
        <v>102</v>
      </c>
      <c r="V89" s="91" t="s">
        <v>102</v>
      </c>
      <c r="W89" s="91" t="s">
        <v>102</v>
      </c>
      <c r="X89" s="91"/>
      <c r="Y89" s="513"/>
      <c r="Z89" s="89"/>
    </row>
    <row r="90" spans="1:27" ht="104.25" customHeight="1">
      <c r="A90" s="540">
        <v>18</v>
      </c>
      <c r="B90" s="34" t="s">
        <v>1005</v>
      </c>
      <c r="C90" s="16">
        <v>140</v>
      </c>
      <c r="D90" s="783" t="s">
        <v>679</v>
      </c>
      <c r="E90" s="783"/>
      <c r="F90" s="783"/>
      <c r="G90" s="921"/>
      <c r="H90" s="18" t="s">
        <v>356</v>
      </c>
      <c r="I90" s="91">
        <v>35119</v>
      </c>
      <c r="J90" s="254">
        <f t="shared" si="27"/>
        <v>35119</v>
      </c>
      <c r="K90" s="91" t="s">
        <v>102</v>
      </c>
      <c r="L90" s="91">
        <v>30553.5</v>
      </c>
      <c r="M90" s="91" t="s">
        <v>102</v>
      </c>
      <c r="N90" s="91"/>
      <c r="O90" s="91"/>
      <c r="P90" s="91" t="s">
        <v>102</v>
      </c>
      <c r="Q90" s="91">
        <v>4565.5</v>
      </c>
      <c r="R90" s="91" t="s">
        <v>102</v>
      </c>
      <c r="S90" s="91"/>
      <c r="T90" s="91"/>
      <c r="U90" s="91" t="s">
        <v>102</v>
      </c>
      <c r="V90" s="91" t="s">
        <v>102</v>
      </c>
      <c r="W90" s="91" t="s">
        <v>102</v>
      </c>
      <c r="X90" s="91"/>
      <c r="Y90" s="513"/>
      <c r="Z90" s="89"/>
    </row>
    <row r="91" spans="1:27" ht="93.75" customHeight="1">
      <c r="A91" s="540">
        <v>26</v>
      </c>
      <c r="B91" s="34" t="s">
        <v>1011</v>
      </c>
      <c r="C91" s="16">
        <v>96</v>
      </c>
      <c r="D91" s="783" t="s">
        <v>679</v>
      </c>
      <c r="E91" s="783"/>
      <c r="F91" s="783"/>
      <c r="G91" s="921"/>
      <c r="H91" s="18" t="s">
        <v>357</v>
      </c>
      <c r="I91" s="91">
        <v>332835.40000000002</v>
      </c>
      <c r="J91" s="254">
        <f t="shared" si="27"/>
        <v>0</v>
      </c>
      <c r="K91" s="91" t="s">
        <v>102</v>
      </c>
      <c r="L91" s="91" t="s">
        <v>102</v>
      </c>
      <c r="M91" s="91" t="s">
        <v>102</v>
      </c>
      <c r="N91" s="91"/>
      <c r="O91" s="91"/>
      <c r="P91" s="91" t="s">
        <v>102</v>
      </c>
      <c r="Q91" s="91" t="s">
        <v>102</v>
      </c>
      <c r="R91" s="91" t="s">
        <v>102</v>
      </c>
      <c r="S91" s="91"/>
      <c r="T91" s="91"/>
      <c r="U91" s="91" t="s">
        <v>102</v>
      </c>
      <c r="V91" s="91" t="s">
        <v>102</v>
      </c>
      <c r="W91" s="91" t="s">
        <v>102</v>
      </c>
      <c r="X91" s="91"/>
      <c r="Y91" s="513"/>
      <c r="Z91" s="89"/>
    </row>
    <row r="92" spans="1:27" ht="140.25" customHeight="1">
      <c r="A92" s="540">
        <v>33</v>
      </c>
      <c r="B92" s="34" t="s">
        <v>1017</v>
      </c>
      <c r="C92" s="16">
        <v>120</v>
      </c>
      <c r="D92" s="783" t="s">
        <v>679</v>
      </c>
      <c r="E92" s="783"/>
      <c r="F92" s="783"/>
      <c r="G92" s="921"/>
      <c r="H92" s="18" t="s">
        <v>359</v>
      </c>
      <c r="I92" s="91">
        <v>12733.13</v>
      </c>
      <c r="J92" s="254">
        <f t="shared" si="27"/>
        <v>0</v>
      </c>
      <c r="K92" s="91" t="s">
        <v>102</v>
      </c>
      <c r="L92" s="91" t="s">
        <v>102</v>
      </c>
      <c r="M92" s="91" t="s">
        <v>102</v>
      </c>
      <c r="N92" s="91"/>
      <c r="O92" s="91"/>
      <c r="P92" s="91" t="s">
        <v>102</v>
      </c>
      <c r="Q92" s="91" t="s">
        <v>102</v>
      </c>
      <c r="R92" s="91" t="s">
        <v>102</v>
      </c>
      <c r="S92" s="91"/>
      <c r="T92" s="91"/>
      <c r="U92" s="91" t="s">
        <v>102</v>
      </c>
      <c r="V92" s="91" t="s">
        <v>102</v>
      </c>
      <c r="W92" s="91" t="s">
        <v>102</v>
      </c>
      <c r="X92" s="91"/>
      <c r="Y92" s="513"/>
      <c r="Z92" s="89"/>
    </row>
    <row r="93" spans="1:27" s="722" customFormat="1">
      <c r="A93" s="715"/>
      <c r="B93" s="727" t="s">
        <v>693</v>
      </c>
      <c r="C93" s="716"/>
      <c r="D93" s="717"/>
      <c r="E93" s="717"/>
      <c r="F93" s="717"/>
      <c r="G93" s="717"/>
      <c r="H93" s="716"/>
      <c r="I93" s="716">
        <f>SUM(I86:I92)</f>
        <v>996994.33000000007</v>
      </c>
      <c r="J93" s="718">
        <f>SUM(J86:J92)</f>
        <v>72119</v>
      </c>
      <c r="K93" s="719">
        <f>SUM(K86:K92)</f>
        <v>32560</v>
      </c>
      <c r="L93" s="719">
        <f>SUM(L86:L92)</f>
        <v>30553.5</v>
      </c>
      <c r="M93" s="719">
        <f>SUM(M86:M92)</f>
        <v>0</v>
      </c>
      <c r="N93" s="719"/>
      <c r="O93" s="726"/>
      <c r="P93" s="726">
        <f>SUM(P86:P92)</f>
        <v>4440</v>
      </c>
      <c r="Q93" s="719">
        <f>SUM(Q86:Q92)</f>
        <v>4565.5</v>
      </c>
      <c r="R93" s="719">
        <f>SUM(R86:R92)</f>
        <v>0</v>
      </c>
      <c r="S93" s="719"/>
      <c r="T93" s="719"/>
      <c r="U93" s="719">
        <f>SUM(U86:U92)</f>
        <v>0</v>
      </c>
      <c r="V93" s="719">
        <f>SUM(V86:V92)</f>
        <v>0</v>
      </c>
      <c r="W93" s="719">
        <f>SUM(W86:W92)</f>
        <v>0</v>
      </c>
      <c r="X93" s="719"/>
      <c r="Y93" s="720"/>
      <c r="Z93" s="721"/>
      <c r="AA93" s="721"/>
    </row>
    <row r="94" spans="1:27" ht="13.5" customHeight="1" thickBot="1">
      <c r="A94" s="349"/>
      <c r="B94" s="349"/>
      <c r="C94" s="350"/>
      <c r="D94" s="1105" t="s">
        <v>679</v>
      </c>
      <c r="E94" s="1105"/>
      <c r="F94" s="1105"/>
      <c r="G94" s="1105"/>
      <c r="H94" s="1105"/>
      <c r="I94" s="1105"/>
      <c r="J94" s="351">
        <f t="shared" ref="J94:Y94" si="28">SUM(J86,J87,J88,J89,J90,J91,J92)</f>
        <v>72119</v>
      </c>
      <c r="K94" s="344">
        <f t="shared" si="28"/>
        <v>32560</v>
      </c>
      <c r="L94" s="344">
        <f t="shared" si="28"/>
        <v>30553.5</v>
      </c>
      <c r="M94" s="344">
        <f t="shared" si="28"/>
        <v>0</v>
      </c>
      <c r="N94" s="344">
        <f t="shared" si="28"/>
        <v>0</v>
      </c>
      <c r="O94" s="344">
        <f t="shared" si="28"/>
        <v>0</v>
      </c>
      <c r="P94" s="344">
        <f t="shared" si="28"/>
        <v>4440</v>
      </c>
      <c r="Q94" s="344">
        <f t="shared" si="28"/>
        <v>4565.5</v>
      </c>
      <c r="R94" s="344">
        <f t="shared" si="28"/>
        <v>0</v>
      </c>
      <c r="S94" s="344">
        <f t="shared" si="28"/>
        <v>0</v>
      </c>
      <c r="T94" s="344">
        <f t="shared" si="28"/>
        <v>0</v>
      </c>
      <c r="U94" s="344">
        <f t="shared" si="28"/>
        <v>0</v>
      </c>
      <c r="V94" s="344">
        <f t="shared" si="28"/>
        <v>0</v>
      </c>
      <c r="W94" s="344">
        <f t="shared" si="28"/>
        <v>0</v>
      </c>
      <c r="X94" s="344">
        <f t="shared" si="28"/>
        <v>0</v>
      </c>
      <c r="Y94" s="517">
        <f t="shared" si="28"/>
        <v>0</v>
      </c>
      <c r="Z94" s="89"/>
    </row>
    <row r="95" spans="1:27" ht="30.75" customHeight="1">
      <c r="A95" s="1116" t="s">
        <v>99</v>
      </c>
      <c r="B95" s="1117"/>
      <c r="C95" s="610"/>
      <c r="D95" s="630"/>
      <c r="E95" s="630"/>
      <c r="F95" s="630"/>
      <c r="G95" s="630"/>
      <c r="H95" s="610"/>
      <c r="I95" s="610"/>
      <c r="J95" s="610"/>
      <c r="K95" s="610"/>
      <c r="L95" s="610"/>
      <c r="M95" s="610"/>
      <c r="N95" s="610"/>
      <c r="O95" s="610"/>
      <c r="P95" s="610"/>
      <c r="Q95" s="610"/>
      <c r="R95" s="610"/>
      <c r="S95" s="610"/>
      <c r="T95" s="610"/>
      <c r="U95" s="610"/>
      <c r="V95" s="610"/>
      <c r="W95" s="610"/>
      <c r="X95" s="610"/>
      <c r="Y95" s="611"/>
      <c r="Z95" s="89"/>
    </row>
    <row r="96" spans="1:27" ht="92.25" customHeight="1">
      <c r="A96" s="541">
        <v>1</v>
      </c>
      <c r="B96" s="355" t="s">
        <v>100</v>
      </c>
      <c r="C96" s="361">
        <v>601</v>
      </c>
      <c r="D96" s="783" t="s">
        <v>679</v>
      </c>
      <c r="E96" s="1019"/>
      <c r="F96" s="1019"/>
      <c r="G96" s="1019"/>
      <c r="H96" s="361" t="s">
        <v>101</v>
      </c>
      <c r="I96" s="325">
        <v>17500</v>
      </c>
      <c r="J96" s="325">
        <v>17500</v>
      </c>
      <c r="K96" s="277" t="s">
        <v>102</v>
      </c>
      <c r="L96" s="325">
        <v>4000</v>
      </c>
      <c r="M96" s="325">
        <v>4000</v>
      </c>
      <c r="N96" s="324"/>
      <c r="O96" s="324"/>
      <c r="P96" s="361" t="s">
        <v>110</v>
      </c>
      <c r="Q96" s="325">
        <v>4000</v>
      </c>
      <c r="R96" s="325">
        <v>4000</v>
      </c>
      <c r="S96" s="324"/>
      <c r="T96" s="324"/>
      <c r="U96" s="277" t="s">
        <v>102</v>
      </c>
      <c r="V96" s="277" t="s">
        <v>102</v>
      </c>
      <c r="W96" s="277" t="s">
        <v>102</v>
      </c>
      <c r="X96" s="16"/>
      <c r="Y96" s="513"/>
      <c r="Z96" s="89"/>
    </row>
    <row r="97" spans="1:27" ht="63.75" customHeight="1">
      <c r="A97" s="1182">
        <v>2</v>
      </c>
      <c r="B97" s="1184" t="s">
        <v>111</v>
      </c>
      <c r="C97" s="1173">
        <v>330</v>
      </c>
      <c r="D97" s="1168" t="s">
        <v>679</v>
      </c>
      <c r="E97" s="877"/>
      <c r="F97" s="877"/>
      <c r="G97" s="919"/>
      <c r="H97" s="1173" t="s">
        <v>103</v>
      </c>
      <c r="I97" s="1196">
        <v>17500</v>
      </c>
      <c r="J97" s="1196">
        <f>SUM(K97:Y98)</f>
        <v>16000</v>
      </c>
      <c r="K97" s="1196">
        <v>4000</v>
      </c>
      <c r="L97" s="1196">
        <v>4000</v>
      </c>
      <c r="M97" s="1173" t="s">
        <v>102</v>
      </c>
      <c r="N97" s="33"/>
      <c r="O97" s="33"/>
      <c r="P97" s="1196">
        <v>4000</v>
      </c>
      <c r="Q97" s="1196">
        <v>4000</v>
      </c>
      <c r="R97" s="1173" t="s">
        <v>102</v>
      </c>
      <c r="S97" s="33"/>
      <c r="T97" s="33"/>
      <c r="U97" s="1173" t="s">
        <v>102</v>
      </c>
      <c r="V97" s="1173" t="s">
        <v>102</v>
      </c>
      <c r="W97" s="1173" t="s">
        <v>102</v>
      </c>
      <c r="X97" s="16"/>
      <c r="Y97" s="513"/>
      <c r="Z97" s="89"/>
    </row>
    <row r="98" spans="1:27">
      <c r="A98" s="1183"/>
      <c r="B98" s="1185"/>
      <c r="C98" s="1174"/>
      <c r="D98" s="1169"/>
      <c r="E98" s="878"/>
      <c r="F98" s="878"/>
      <c r="G98" s="920"/>
      <c r="H98" s="1174"/>
      <c r="I98" s="1197"/>
      <c r="J98" s="1197"/>
      <c r="K98" s="1197"/>
      <c r="L98" s="1197"/>
      <c r="M98" s="1174"/>
      <c r="N98" s="166"/>
      <c r="O98" s="166"/>
      <c r="P98" s="1197"/>
      <c r="Q98" s="1197"/>
      <c r="R98" s="1174"/>
      <c r="S98" s="166"/>
      <c r="T98" s="166"/>
      <c r="U98" s="1174"/>
      <c r="V98" s="1174"/>
      <c r="W98" s="1174"/>
      <c r="X98" s="16"/>
      <c r="Y98" s="513"/>
      <c r="Z98" s="89"/>
    </row>
    <row r="99" spans="1:27" ht="75" customHeight="1">
      <c r="A99" s="514">
        <v>3</v>
      </c>
      <c r="B99" s="34" t="s">
        <v>112</v>
      </c>
      <c r="C99" s="32">
        <v>120</v>
      </c>
      <c r="D99" s="783" t="s">
        <v>679</v>
      </c>
      <c r="E99" s="783"/>
      <c r="F99" s="783"/>
      <c r="G99" s="921"/>
      <c r="H99" s="32" t="s">
        <v>103</v>
      </c>
      <c r="I99" s="41">
        <v>16000</v>
      </c>
      <c r="J99" s="41">
        <f>SUM(K99:Y99)</f>
        <v>15000</v>
      </c>
      <c r="K99" s="41">
        <v>3750</v>
      </c>
      <c r="L99" s="41">
        <v>3750</v>
      </c>
      <c r="M99" s="33" t="s">
        <v>102</v>
      </c>
      <c r="N99" s="33"/>
      <c r="O99" s="33"/>
      <c r="P99" s="41">
        <v>3750</v>
      </c>
      <c r="Q99" s="41">
        <v>3750</v>
      </c>
      <c r="R99" s="33" t="s">
        <v>102</v>
      </c>
      <c r="S99" s="33"/>
      <c r="T99" s="33"/>
      <c r="U99" s="33" t="s">
        <v>102</v>
      </c>
      <c r="V99" s="33" t="s">
        <v>102</v>
      </c>
      <c r="W99" s="33" t="s">
        <v>102</v>
      </c>
      <c r="X99" s="16"/>
      <c r="Y99" s="513"/>
      <c r="Z99" s="89"/>
    </row>
    <row r="100" spans="1:27" s="722" customFormat="1">
      <c r="A100" s="715"/>
      <c r="B100" s="728" t="s">
        <v>693</v>
      </c>
      <c r="C100" s="716"/>
      <c r="D100" s="717"/>
      <c r="E100" s="717"/>
      <c r="F100" s="717"/>
      <c r="G100" s="717"/>
      <c r="H100" s="716"/>
      <c r="I100" s="716"/>
      <c r="J100" s="718">
        <f t="shared" ref="J100:O100" si="29">SUM(J96:J99)</f>
        <v>48500</v>
      </c>
      <c r="K100" s="719">
        <f t="shared" si="29"/>
        <v>7750</v>
      </c>
      <c r="L100" s="719">
        <f t="shared" si="29"/>
        <v>11750</v>
      </c>
      <c r="M100" s="719">
        <f t="shared" si="29"/>
        <v>4000</v>
      </c>
      <c r="N100" s="719">
        <f t="shared" si="29"/>
        <v>0</v>
      </c>
      <c r="O100" s="726">
        <f t="shared" si="29"/>
        <v>0</v>
      </c>
      <c r="P100" s="726">
        <v>9250</v>
      </c>
      <c r="Q100" s="719">
        <f t="shared" ref="Q100:Y100" si="30">SUM(Q96:Q99)</f>
        <v>11750</v>
      </c>
      <c r="R100" s="719">
        <f t="shared" si="30"/>
        <v>4000</v>
      </c>
      <c r="S100" s="719">
        <f t="shared" si="30"/>
        <v>0</v>
      </c>
      <c r="T100" s="719">
        <f t="shared" si="30"/>
        <v>0</v>
      </c>
      <c r="U100" s="719">
        <f t="shared" si="30"/>
        <v>0</v>
      </c>
      <c r="V100" s="719">
        <f t="shared" si="30"/>
        <v>0</v>
      </c>
      <c r="W100" s="719">
        <f t="shared" si="30"/>
        <v>0</v>
      </c>
      <c r="X100" s="719">
        <f t="shared" si="30"/>
        <v>0</v>
      </c>
      <c r="Y100" s="720">
        <f t="shared" si="30"/>
        <v>0</v>
      </c>
      <c r="Z100" s="721"/>
      <c r="AA100" s="721"/>
    </row>
    <row r="101" spans="1:27" ht="13.5" customHeight="1" thickBot="1">
      <c r="A101" s="349"/>
      <c r="B101" s="349"/>
      <c r="C101" s="350"/>
      <c r="D101" s="1105" t="s">
        <v>679</v>
      </c>
      <c r="E101" s="1105"/>
      <c r="F101" s="1105"/>
      <c r="G101" s="1105"/>
      <c r="H101" s="1105"/>
      <c r="I101" s="1105"/>
      <c r="J101" s="351">
        <f>SUM(J96:J99)</f>
        <v>48500</v>
      </c>
      <c r="K101" s="344">
        <f t="shared" ref="K101:Y101" si="31">SUM(K96:K99)</f>
        <v>7750</v>
      </c>
      <c r="L101" s="344">
        <f t="shared" si="31"/>
        <v>11750</v>
      </c>
      <c r="M101" s="344">
        <f t="shared" si="31"/>
        <v>4000</v>
      </c>
      <c r="N101" s="344">
        <f t="shared" si="31"/>
        <v>0</v>
      </c>
      <c r="O101" s="344">
        <f t="shared" si="31"/>
        <v>0</v>
      </c>
      <c r="P101" s="344">
        <v>9250</v>
      </c>
      <c r="Q101" s="344">
        <f t="shared" si="31"/>
        <v>11750</v>
      </c>
      <c r="R101" s="344">
        <f t="shared" si="31"/>
        <v>4000</v>
      </c>
      <c r="S101" s="344">
        <f t="shared" si="31"/>
        <v>0</v>
      </c>
      <c r="T101" s="344">
        <f t="shared" si="31"/>
        <v>0</v>
      </c>
      <c r="U101" s="344">
        <f t="shared" si="31"/>
        <v>0</v>
      </c>
      <c r="V101" s="344">
        <f t="shared" si="31"/>
        <v>0</v>
      </c>
      <c r="W101" s="344">
        <f t="shared" si="31"/>
        <v>0</v>
      </c>
      <c r="X101" s="344">
        <f t="shared" si="31"/>
        <v>0</v>
      </c>
      <c r="Y101" s="517">
        <f t="shared" si="31"/>
        <v>0</v>
      </c>
      <c r="Z101" s="89"/>
    </row>
    <row r="102" spans="1:27" ht="33.75" customHeight="1" thickBot="1">
      <c r="A102" s="1120" t="s">
        <v>1028</v>
      </c>
      <c r="B102" s="1121"/>
      <c r="C102" s="608"/>
      <c r="D102" s="624"/>
      <c r="E102" s="624"/>
      <c r="F102" s="624"/>
      <c r="G102" s="624"/>
      <c r="H102" s="608"/>
      <c r="I102" s="608"/>
      <c r="J102" s="608"/>
      <c r="K102" s="608"/>
      <c r="L102" s="608"/>
      <c r="M102" s="608"/>
      <c r="N102" s="608"/>
      <c r="O102" s="608"/>
      <c r="P102" s="608"/>
      <c r="Q102" s="608"/>
      <c r="R102" s="608"/>
      <c r="S102" s="608"/>
      <c r="T102" s="608"/>
      <c r="U102" s="608"/>
      <c r="V102" s="608"/>
      <c r="W102" s="608"/>
      <c r="X102" s="608"/>
      <c r="Y102" s="609"/>
      <c r="Z102" s="89"/>
    </row>
    <row r="103" spans="1:27" ht="52.5">
      <c r="A103" s="541">
        <v>1</v>
      </c>
      <c r="B103" s="355" t="s">
        <v>1029</v>
      </c>
      <c r="C103" s="166">
        <v>240</v>
      </c>
      <c r="D103" s="783" t="s">
        <v>679</v>
      </c>
      <c r="E103" s="1019"/>
      <c r="F103" s="1019"/>
      <c r="G103" s="1019"/>
      <c r="H103" s="166" t="s">
        <v>105</v>
      </c>
      <c r="I103" s="279">
        <v>625000</v>
      </c>
      <c r="J103" s="279">
        <f>SUM(K103:W103)</f>
        <v>600000</v>
      </c>
      <c r="K103" s="279">
        <v>285000</v>
      </c>
      <c r="L103" s="279">
        <v>285000</v>
      </c>
      <c r="M103" s="166" t="s">
        <v>102</v>
      </c>
      <c r="N103" s="166"/>
      <c r="O103" s="166"/>
      <c r="P103" s="279">
        <v>15000</v>
      </c>
      <c r="Q103" s="166">
        <v>15000</v>
      </c>
      <c r="R103" s="166" t="s">
        <v>102</v>
      </c>
      <c r="S103" s="166"/>
      <c r="T103" s="166"/>
      <c r="U103" s="166" t="s">
        <v>102</v>
      </c>
      <c r="V103" s="166" t="s">
        <v>102</v>
      </c>
      <c r="W103" s="166" t="s">
        <v>102</v>
      </c>
      <c r="X103" s="303"/>
      <c r="Y103" s="544"/>
      <c r="Z103" s="89"/>
    </row>
    <row r="104" spans="1:27" s="722" customFormat="1">
      <c r="A104" s="715"/>
      <c r="B104" s="728" t="s">
        <v>693</v>
      </c>
      <c r="C104" s="716"/>
      <c r="D104" s="717"/>
      <c r="E104" s="717"/>
      <c r="F104" s="717"/>
      <c r="G104" s="717"/>
      <c r="H104" s="716"/>
      <c r="I104" s="716"/>
      <c r="J104" s="718">
        <f t="shared" ref="J104:Y104" si="32">SUM(J103:J103)</f>
        <v>600000</v>
      </c>
      <c r="K104" s="719">
        <f t="shared" si="32"/>
        <v>285000</v>
      </c>
      <c r="L104" s="719">
        <f t="shared" si="32"/>
        <v>285000</v>
      </c>
      <c r="M104" s="719">
        <f t="shared" si="32"/>
        <v>0</v>
      </c>
      <c r="N104" s="719">
        <f t="shared" si="32"/>
        <v>0</v>
      </c>
      <c r="O104" s="726">
        <f t="shared" si="32"/>
        <v>0</v>
      </c>
      <c r="P104" s="726">
        <f t="shared" si="32"/>
        <v>15000</v>
      </c>
      <c r="Q104" s="719">
        <f t="shared" si="32"/>
        <v>15000</v>
      </c>
      <c r="R104" s="719">
        <f t="shared" si="32"/>
        <v>0</v>
      </c>
      <c r="S104" s="719">
        <f t="shared" si="32"/>
        <v>0</v>
      </c>
      <c r="T104" s="719">
        <f t="shared" si="32"/>
        <v>0</v>
      </c>
      <c r="U104" s="719">
        <f t="shared" si="32"/>
        <v>0</v>
      </c>
      <c r="V104" s="719">
        <f t="shared" si="32"/>
        <v>0</v>
      </c>
      <c r="W104" s="719">
        <f t="shared" si="32"/>
        <v>0</v>
      </c>
      <c r="X104" s="719">
        <f t="shared" si="32"/>
        <v>0</v>
      </c>
      <c r="Y104" s="720">
        <f t="shared" si="32"/>
        <v>0</v>
      </c>
      <c r="Z104" s="721"/>
    </row>
    <row r="105" spans="1:27" ht="13.5" customHeight="1" thickBot="1">
      <c r="A105" s="349"/>
      <c r="B105" s="349"/>
      <c r="C105" s="350"/>
      <c r="D105" s="1105" t="s">
        <v>679</v>
      </c>
      <c r="E105" s="1105"/>
      <c r="F105" s="1105"/>
      <c r="G105" s="1105"/>
      <c r="H105" s="1105"/>
      <c r="I105" s="1105"/>
      <c r="J105" s="351">
        <f>SUM(J103)</f>
        <v>600000</v>
      </c>
      <c r="K105" s="344">
        <f t="shared" ref="K105:Y105" si="33">SUM(K103)</f>
        <v>285000</v>
      </c>
      <c r="L105" s="344">
        <f t="shared" si="33"/>
        <v>285000</v>
      </c>
      <c r="M105" s="344">
        <f t="shared" si="33"/>
        <v>0</v>
      </c>
      <c r="N105" s="344">
        <f t="shared" si="33"/>
        <v>0</v>
      </c>
      <c r="O105" s="344">
        <f t="shared" si="33"/>
        <v>0</v>
      </c>
      <c r="P105" s="344">
        <f t="shared" si="33"/>
        <v>15000</v>
      </c>
      <c r="Q105" s="344">
        <f t="shared" si="33"/>
        <v>15000</v>
      </c>
      <c r="R105" s="344">
        <f t="shared" si="33"/>
        <v>0</v>
      </c>
      <c r="S105" s="344">
        <f t="shared" si="33"/>
        <v>0</v>
      </c>
      <c r="T105" s="344">
        <f t="shared" si="33"/>
        <v>0</v>
      </c>
      <c r="U105" s="344">
        <f t="shared" si="33"/>
        <v>0</v>
      </c>
      <c r="V105" s="344">
        <f t="shared" si="33"/>
        <v>0</v>
      </c>
      <c r="W105" s="344">
        <f t="shared" si="33"/>
        <v>0</v>
      </c>
      <c r="X105" s="344">
        <f t="shared" si="33"/>
        <v>0</v>
      </c>
      <c r="Y105" s="517">
        <f t="shared" si="33"/>
        <v>0</v>
      </c>
      <c r="Z105" s="89"/>
    </row>
    <row r="106" spans="1:27" ht="33.75" customHeight="1" thickBot="1">
      <c r="A106" s="1120" t="s">
        <v>1030</v>
      </c>
      <c r="B106" s="1121"/>
      <c r="C106" s="608"/>
      <c r="D106" s="624"/>
      <c r="E106" s="624"/>
      <c r="F106" s="624"/>
      <c r="G106" s="624"/>
      <c r="H106" s="608"/>
      <c r="I106" s="608"/>
      <c r="J106" s="608"/>
      <c r="K106" s="608"/>
      <c r="L106" s="608"/>
      <c r="M106" s="608"/>
      <c r="N106" s="608"/>
      <c r="O106" s="608"/>
      <c r="P106" s="608"/>
      <c r="Q106" s="608"/>
      <c r="R106" s="608"/>
      <c r="S106" s="608"/>
      <c r="T106" s="608"/>
      <c r="U106" s="608"/>
      <c r="V106" s="608"/>
      <c r="W106" s="608"/>
      <c r="X106" s="608"/>
      <c r="Y106" s="609"/>
      <c r="Z106" s="89"/>
    </row>
    <row r="107" spans="1:27" ht="108" customHeight="1">
      <c r="A107" s="541">
        <v>1</v>
      </c>
      <c r="B107" s="355" t="s">
        <v>1033</v>
      </c>
      <c r="C107" s="166">
        <v>94</v>
      </c>
      <c r="D107" s="783" t="s">
        <v>679</v>
      </c>
      <c r="E107" s="1019"/>
      <c r="F107" s="1019"/>
      <c r="G107" s="1019"/>
      <c r="H107" s="166" t="s">
        <v>204</v>
      </c>
      <c r="I107" s="279">
        <v>261425.2</v>
      </c>
      <c r="J107" s="279">
        <f>SUM(K107:Y107)</f>
        <v>0</v>
      </c>
      <c r="K107" s="279"/>
      <c r="L107" s="279"/>
      <c r="M107" s="166"/>
      <c r="N107" s="166"/>
      <c r="O107" s="166"/>
      <c r="P107" s="279"/>
      <c r="Q107" s="166"/>
      <c r="R107" s="166"/>
      <c r="S107" s="166"/>
      <c r="T107" s="166"/>
      <c r="U107" s="166"/>
      <c r="V107" s="166"/>
      <c r="W107" s="166"/>
      <c r="X107" s="303"/>
      <c r="Y107" s="544"/>
      <c r="Z107" s="89"/>
    </row>
    <row r="108" spans="1:27" ht="124.5" customHeight="1">
      <c r="A108" s="514">
        <v>2</v>
      </c>
      <c r="B108" s="34" t="s">
        <v>1365</v>
      </c>
      <c r="C108" s="16">
        <v>200</v>
      </c>
      <c r="D108" s="783" t="s">
        <v>679</v>
      </c>
      <c r="E108" s="783"/>
      <c r="F108" s="783"/>
      <c r="G108" s="921"/>
      <c r="H108" s="16" t="s">
        <v>1031</v>
      </c>
      <c r="I108" s="20">
        <v>480000</v>
      </c>
      <c r="J108" s="20">
        <f>SUM(K108:Y108)</f>
        <v>430000</v>
      </c>
      <c r="K108" s="20">
        <v>142800</v>
      </c>
      <c r="L108" s="20">
        <v>76500</v>
      </c>
      <c r="M108" s="16"/>
      <c r="N108" s="16"/>
      <c r="O108" s="16"/>
      <c r="P108" s="20">
        <v>137200</v>
      </c>
      <c r="Q108" s="16">
        <v>73500</v>
      </c>
      <c r="R108" s="16"/>
      <c r="S108" s="16"/>
      <c r="T108" s="16"/>
      <c r="U108" s="16"/>
      <c r="V108" s="16"/>
      <c r="W108" s="16"/>
      <c r="X108" s="303"/>
      <c r="Y108" s="544"/>
      <c r="Z108" s="89"/>
    </row>
    <row r="109" spans="1:27" s="722" customFormat="1">
      <c r="A109" s="715"/>
      <c r="B109" s="728" t="s">
        <v>693</v>
      </c>
      <c r="C109" s="716"/>
      <c r="D109" s="717"/>
      <c r="E109" s="717"/>
      <c r="F109" s="717"/>
      <c r="G109" s="717"/>
      <c r="H109" s="716"/>
      <c r="I109" s="716"/>
      <c r="J109" s="718">
        <f t="shared" ref="J109:Y109" si="34">SUM(J107:J108)</f>
        <v>430000</v>
      </c>
      <c r="K109" s="719">
        <f t="shared" si="34"/>
        <v>142800</v>
      </c>
      <c r="L109" s="719">
        <f t="shared" si="34"/>
        <v>76500</v>
      </c>
      <c r="M109" s="719">
        <f t="shared" si="34"/>
        <v>0</v>
      </c>
      <c r="N109" s="719">
        <f t="shared" si="34"/>
        <v>0</v>
      </c>
      <c r="O109" s="726">
        <f t="shared" si="34"/>
        <v>0</v>
      </c>
      <c r="P109" s="726">
        <f t="shared" si="34"/>
        <v>137200</v>
      </c>
      <c r="Q109" s="719">
        <f t="shared" si="34"/>
        <v>73500</v>
      </c>
      <c r="R109" s="719">
        <f t="shared" si="34"/>
        <v>0</v>
      </c>
      <c r="S109" s="719">
        <f t="shared" si="34"/>
        <v>0</v>
      </c>
      <c r="T109" s="719">
        <f t="shared" si="34"/>
        <v>0</v>
      </c>
      <c r="U109" s="719">
        <f t="shared" si="34"/>
        <v>0</v>
      </c>
      <c r="V109" s="719">
        <f t="shared" si="34"/>
        <v>0</v>
      </c>
      <c r="W109" s="719">
        <f t="shared" si="34"/>
        <v>0</v>
      </c>
      <c r="X109" s="719">
        <f t="shared" si="34"/>
        <v>0</v>
      </c>
      <c r="Y109" s="720">
        <f t="shared" si="34"/>
        <v>0</v>
      </c>
      <c r="Z109" s="721"/>
    </row>
    <row r="110" spans="1:27" ht="13.5" customHeight="1" thickBot="1">
      <c r="A110" s="349"/>
      <c r="B110" s="349"/>
      <c r="C110" s="350"/>
      <c r="D110" s="1105" t="s">
        <v>679</v>
      </c>
      <c r="E110" s="1105"/>
      <c r="F110" s="1105"/>
      <c r="G110" s="1105"/>
      <c r="H110" s="1105"/>
      <c r="I110" s="1105"/>
      <c r="J110" s="351">
        <f>SUM(J107:J108)</f>
        <v>430000</v>
      </c>
      <c r="K110" s="344">
        <f t="shared" ref="K110:Y110" si="35">SUM(K107:K108)</f>
        <v>142800</v>
      </c>
      <c r="L110" s="344">
        <f t="shared" si="35"/>
        <v>76500</v>
      </c>
      <c r="M110" s="344">
        <f t="shared" si="35"/>
        <v>0</v>
      </c>
      <c r="N110" s="344">
        <f t="shared" si="35"/>
        <v>0</v>
      </c>
      <c r="O110" s="344">
        <f t="shared" si="35"/>
        <v>0</v>
      </c>
      <c r="P110" s="344">
        <f t="shared" si="35"/>
        <v>137200</v>
      </c>
      <c r="Q110" s="344">
        <f t="shared" si="35"/>
        <v>73500</v>
      </c>
      <c r="R110" s="344">
        <f t="shared" si="35"/>
        <v>0</v>
      </c>
      <c r="S110" s="344">
        <f t="shared" si="35"/>
        <v>0</v>
      </c>
      <c r="T110" s="344">
        <f t="shared" si="35"/>
        <v>0</v>
      </c>
      <c r="U110" s="344">
        <f t="shared" si="35"/>
        <v>0</v>
      </c>
      <c r="V110" s="344">
        <f t="shared" si="35"/>
        <v>0</v>
      </c>
      <c r="W110" s="344">
        <f t="shared" si="35"/>
        <v>0</v>
      </c>
      <c r="X110" s="344">
        <f t="shared" si="35"/>
        <v>0</v>
      </c>
      <c r="Y110" s="517">
        <f t="shared" si="35"/>
        <v>0</v>
      </c>
      <c r="Z110" s="89"/>
    </row>
    <row r="111" spans="1:27" ht="15" customHeight="1" thickBot="1">
      <c r="A111" s="1120" t="s">
        <v>1034</v>
      </c>
      <c r="B111" s="1121"/>
      <c r="C111" s="608"/>
      <c r="D111" s="624"/>
      <c r="E111" s="624"/>
      <c r="F111" s="624"/>
      <c r="G111" s="624"/>
      <c r="H111" s="608"/>
      <c r="I111" s="608"/>
      <c r="J111" s="608"/>
      <c r="K111" s="608"/>
      <c r="L111" s="608"/>
      <c r="M111" s="608"/>
      <c r="N111" s="608"/>
      <c r="O111" s="608"/>
      <c r="P111" s="608"/>
      <c r="Q111" s="608"/>
      <c r="R111" s="608"/>
      <c r="S111" s="608"/>
      <c r="T111" s="608"/>
      <c r="U111" s="608"/>
      <c r="V111" s="608"/>
      <c r="W111" s="608"/>
      <c r="X111" s="608"/>
      <c r="Y111" s="609"/>
      <c r="Z111" s="89"/>
    </row>
    <row r="112" spans="1:27" s="722" customFormat="1">
      <c r="A112" s="715"/>
      <c r="B112" s="728" t="s">
        <v>693</v>
      </c>
      <c r="C112" s="716"/>
      <c r="D112" s="717"/>
      <c r="E112" s="717"/>
      <c r="F112" s="717"/>
      <c r="G112" s="717"/>
      <c r="H112" s="716"/>
      <c r="I112" s="716"/>
      <c r="J112" s="718">
        <v>0</v>
      </c>
      <c r="K112" s="719">
        <v>0</v>
      </c>
      <c r="L112" s="719">
        <v>0</v>
      </c>
      <c r="M112" s="719">
        <v>0</v>
      </c>
      <c r="N112" s="719">
        <v>0</v>
      </c>
      <c r="O112" s="726">
        <v>0</v>
      </c>
      <c r="P112" s="726">
        <v>0</v>
      </c>
      <c r="Q112" s="719">
        <v>0</v>
      </c>
      <c r="R112" s="719">
        <v>0</v>
      </c>
      <c r="S112" s="719">
        <v>0</v>
      </c>
      <c r="T112" s="719">
        <v>0</v>
      </c>
      <c r="U112" s="719">
        <v>0</v>
      </c>
      <c r="V112" s="719">
        <v>0</v>
      </c>
      <c r="W112" s="719">
        <v>0</v>
      </c>
      <c r="X112" s="719">
        <v>0</v>
      </c>
      <c r="Y112" s="720">
        <v>0</v>
      </c>
      <c r="Z112" s="721"/>
    </row>
    <row r="113" spans="1:38" ht="13.5" customHeight="1" thickBot="1">
      <c r="A113" s="349"/>
      <c r="B113" s="349"/>
      <c r="C113" s="350"/>
      <c r="D113" s="1105" t="s">
        <v>679</v>
      </c>
      <c r="E113" s="1105"/>
      <c r="F113" s="1105"/>
      <c r="G113" s="1105"/>
      <c r="H113" s="1105"/>
      <c r="I113" s="1105"/>
      <c r="J113" s="351">
        <v>0</v>
      </c>
      <c r="K113" s="344">
        <v>0</v>
      </c>
      <c r="L113" s="344">
        <v>0</v>
      </c>
      <c r="M113" s="344">
        <v>0</v>
      </c>
      <c r="N113" s="344">
        <v>0</v>
      </c>
      <c r="O113" s="344">
        <v>0</v>
      </c>
      <c r="P113" s="344">
        <v>0</v>
      </c>
      <c r="Q113" s="344">
        <v>0</v>
      </c>
      <c r="R113" s="344">
        <v>0</v>
      </c>
      <c r="S113" s="344">
        <v>0</v>
      </c>
      <c r="T113" s="344">
        <v>0</v>
      </c>
      <c r="U113" s="344">
        <v>0</v>
      </c>
      <c r="V113" s="344">
        <v>0</v>
      </c>
      <c r="W113" s="344">
        <v>0</v>
      </c>
      <c r="X113" s="344">
        <v>0</v>
      </c>
      <c r="Y113" s="517">
        <v>0</v>
      </c>
      <c r="Z113" s="89"/>
    </row>
    <row r="114" spans="1:38" s="722" customFormat="1" ht="15" customHeight="1" thickBot="1">
      <c r="A114" s="1254" t="s">
        <v>416</v>
      </c>
      <c r="B114" s="1255"/>
      <c r="C114" s="1255"/>
      <c r="D114" s="1255"/>
      <c r="E114" s="1255"/>
      <c r="F114" s="1255"/>
      <c r="G114" s="1255"/>
      <c r="H114" s="1255"/>
      <c r="I114" s="1256"/>
      <c r="J114" s="732">
        <v>3956845.93</v>
      </c>
      <c r="K114" s="732">
        <v>550767</v>
      </c>
      <c r="L114" s="732">
        <v>426350</v>
      </c>
      <c r="M114" s="732">
        <v>459993.91</v>
      </c>
      <c r="N114" s="732">
        <v>0</v>
      </c>
      <c r="O114" s="732">
        <v>0</v>
      </c>
      <c r="P114" s="732">
        <v>507704.25</v>
      </c>
      <c r="Q114" s="732">
        <v>1312931.5</v>
      </c>
      <c r="R114" s="732">
        <v>699099.27</v>
      </c>
      <c r="S114" s="732">
        <v>0</v>
      </c>
      <c r="T114" s="732">
        <v>0</v>
      </c>
      <c r="U114" s="732">
        <v>0</v>
      </c>
      <c r="V114" s="732">
        <v>0</v>
      </c>
      <c r="W114" s="732">
        <v>0</v>
      </c>
      <c r="X114" s="732">
        <v>0</v>
      </c>
      <c r="Y114" s="733">
        <v>0</v>
      </c>
      <c r="Z114" s="721"/>
      <c r="AA114" s="721"/>
      <c r="AB114" s="721"/>
      <c r="AC114" s="721"/>
      <c r="AD114" s="721"/>
      <c r="AE114" s="721"/>
      <c r="AF114" s="721"/>
      <c r="AG114" s="721"/>
      <c r="AH114" s="721"/>
      <c r="AI114" s="721"/>
      <c r="AJ114" s="721"/>
      <c r="AK114" s="721"/>
      <c r="AL114" s="721"/>
    </row>
    <row r="115" spans="1:38" ht="15" customHeight="1">
      <c r="A115" s="1002"/>
      <c r="B115" s="1004"/>
      <c r="C115" s="497"/>
      <c r="D115" s="1129" t="s">
        <v>679</v>
      </c>
      <c r="E115" s="1129"/>
      <c r="F115" s="1129"/>
      <c r="G115" s="1129"/>
      <c r="H115" s="1129"/>
      <c r="I115" s="1264"/>
      <c r="J115" s="1003">
        <f t="shared" ref="J115:Y115" si="36">SUM(J118,J125,J130,J134,J138,J141,J146,J150,J154,J162,J164)</f>
        <v>3956845.93</v>
      </c>
      <c r="K115" s="451">
        <f t="shared" si="36"/>
        <v>550767</v>
      </c>
      <c r="L115" s="451">
        <f t="shared" si="36"/>
        <v>426350</v>
      </c>
      <c r="M115" s="451">
        <f t="shared" si="36"/>
        <v>459993.90600000002</v>
      </c>
      <c r="N115" s="451">
        <f t="shared" si="36"/>
        <v>0</v>
      </c>
      <c r="O115" s="451">
        <f t="shared" si="36"/>
        <v>0</v>
      </c>
      <c r="P115" s="451">
        <f t="shared" si="36"/>
        <v>507704.25</v>
      </c>
      <c r="Q115" s="451">
        <f t="shared" si="36"/>
        <v>1312931.5</v>
      </c>
      <c r="R115" s="451">
        <f t="shared" si="36"/>
        <v>699099.27399999998</v>
      </c>
      <c r="S115" s="451">
        <f t="shared" si="36"/>
        <v>0</v>
      </c>
      <c r="T115" s="451">
        <f t="shared" si="36"/>
        <v>0</v>
      </c>
      <c r="U115" s="451">
        <f t="shared" si="36"/>
        <v>0</v>
      </c>
      <c r="V115" s="451">
        <f t="shared" si="36"/>
        <v>0</v>
      </c>
      <c r="W115" s="451">
        <f t="shared" si="36"/>
        <v>0</v>
      </c>
      <c r="X115" s="451">
        <f t="shared" si="36"/>
        <v>0</v>
      </c>
      <c r="Y115" s="546">
        <f t="shared" si="36"/>
        <v>0</v>
      </c>
      <c r="Z115" s="89"/>
    </row>
    <row r="116" spans="1:38" ht="31.5" customHeight="1">
      <c r="A116" s="1258" t="s">
        <v>417</v>
      </c>
      <c r="B116" s="1123"/>
      <c r="C116" s="612"/>
      <c r="D116" s="650"/>
      <c r="E116" s="650"/>
      <c r="F116" s="650"/>
      <c r="G116" s="650"/>
      <c r="H116" s="612"/>
      <c r="I116" s="612"/>
      <c r="J116" s="612"/>
      <c r="K116" s="612"/>
      <c r="L116" s="612"/>
      <c r="M116" s="612"/>
      <c r="N116" s="612"/>
      <c r="O116" s="612"/>
      <c r="P116" s="612"/>
      <c r="Q116" s="612"/>
      <c r="R116" s="612"/>
      <c r="S116" s="612"/>
      <c r="T116" s="612"/>
      <c r="U116" s="612"/>
      <c r="V116" s="612"/>
      <c r="W116" s="612"/>
      <c r="X116" s="612"/>
      <c r="Y116" s="613"/>
      <c r="Z116" s="89"/>
    </row>
    <row r="117" spans="1:38" s="722" customFormat="1">
      <c r="A117" s="1005"/>
      <c r="B117" s="1006" t="s">
        <v>693</v>
      </c>
      <c r="C117" s="716"/>
      <c r="D117" s="717"/>
      <c r="E117" s="717"/>
      <c r="F117" s="717"/>
      <c r="G117" s="717"/>
      <c r="H117" s="716"/>
      <c r="I117" s="716"/>
      <c r="J117" s="718">
        <v>0</v>
      </c>
      <c r="K117" s="719">
        <v>0</v>
      </c>
      <c r="L117" s="719">
        <v>0</v>
      </c>
      <c r="M117" s="719">
        <v>0</v>
      </c>
      <c r="N117" s="719">
        <v>0</v>
      </c>
      <c r="O117" s="726">
        <v>0</v>
      </c>
      <c r="P117" s="726">
        <v>0</v>
      </c>
      <c r="Q117" s="719">
        <v>0</v>
      </c>
      <c r="R117" s="719">
        <v>0</v>
      </c>
      <c r="S117" s="719">
        <v>0</v>
      </c>
      <c r="T117" s="719">
        <v>0</v>
      </c>
      <c r="U117" s="719">
        <v>0</v>
      </c>
      <c r="V117" s="719">
        <v>0</v>
      </c>
      <c r="W117" s="719">
        <v>0</v>
      </c>
      <c r="X117" s="719">
        <v>0</v>
      </c>
      <c r="Y117" s="720">
        <v>0</v>
      </c>
      <c r="Z117" s="721"/>
      <c r="AA117" s="723"/>
    </row>
    <row r="118" spans="1:38" ht="13.5" customHeight="1" thickBot="1">
      <c r="A118" s="349"/>
      <c r="B118" s="349"/>
      <c r="C118" s="350"/>
      <c r="D118" s="1105" t="s">
        <v>679</v>
      </c>
      <c r="E118" s="1105"/>
      <c r="F118" s="1105"/>
      <c r="G118" s="1105"/>
      <c r="H118" s="1105"/>
      <c r="I118" s="1105"/>
      <c r="J118" s="351">
        <v>0</v>
      </c>
      <c r="K118" s="344">
        <v>0</v>
      </c>
      <c r="L118" s="344">
        <v>0</v>
      </c>
      <c r="M118" s="344">
        <v>0</v>
      </c>
      <c r="N118" s="344">
        <v>0</v>
      </c>
      <c r="O118" s="344">
        <v>0</v>
      </c>
      <c r="P118" s="344">
        <v>0</v>
      </c>
      <c r="Q118" s="344">
        <v>0</v>
      </c>
      <c r="R118" s="344">
        <v>0</v>
      </c>
      <c r="S118" s="344">
        <v>0</v>
      </c>
      <c r="T118" s="344">
        <v>0</v>
      </c>
      <c r="U118" s="344">
        <v>0</v>
      </c>
      <c r="V118" s="344">
        <v>0</v>
      </c>
      <c r="W118" s="344">
        <v>0</v>
      </c>
      <c r="X118" s="344">
        <v>0</v>
      </c>
      <c r="Y118" s="517">
        <v>0</v>
      </c>
      <c r="Z118" s="89"/>
      <c r="AA118" s="85"/>
    </row>
    <row r="119" spans="1:38" ht="15" customHeight="1">
      <c r="A119" s="1116" t="s">
        <v>442</v>
      </c>
      <c r="B119" s="1117"/>
      <c r="C119" s="610"/>
      <c r="D119" s="630"/>
      <c r="E119" s="630"/>
      <c r="F119" s="630"/>
      <c r="G119" s="630"/>
      <c r="H119" s="610"/>
      <c r="I119" s="610"/>
      <c r="J119" s="610"/>
      <c r="K119" s="610"/>
      <c r="L119" s="610"/>
      <c r="M119" s="610"/>
      <c r="N119" s="610"/>
      <c r="O119" s="610"/>
      <c r="P119" s="610"/>
      <c r="Q119" s="610"/>
      <c r="R119" s="610"/>
      <c r="S119" s="610"/>
      <c r="T119" s="610"/>
      <c r="U119" s="610"/>
      <c r="V119" s="610"/>
      <c r="W119" s="610"/>
      <c r="X119" s="610"/>
      <c r="Y119" s="611"/>
      <c r="Z119" s="89"/>
    </row>
    <row r="120" spans="1:38" ht="73.5">
      <c r="A120" s="543">
        <v>1</v>
      </c>
      <c r="B120" s="355" t="s">
        <v>443</v>
      </c>
      <c r="C120" s="77">
        <v>90</v>
      </c>
      <c r="D120" s="783" t="s">
        <v>679</v>
      </c>
      <c r="E120" s="1019"/>
      <c r="F120" s="1019"/>
      <c r="G120" s="1019"/>
      <c r="H120" s="77" t="s">
        <v>444</v>
      </c>
      <c r="I120" s="322" t="s">
        <v>447</v>
      </c>
      <c r="J120" s="279">
        <f t="shared" ref="J120:J123" si="37">SUM(K120:Y120)</f>
        <v>440000</v>
      </c>
      <c r="K120" s="279">
        <v>102800</v>
      </c>
      <c r="L120" s="279">
        <v>102600</v>
      </c>
      <c r="M120" s="279">
        <v>102600</v>
      </c>
      <c r="N120" s="279"/>
      <c r="O120" s="279"/>
      <c r="P120" s="279">
        <v>44000</v>
      </c>
      <c r="Q120" s="279">
        <v>44000</v>
      </c>
      <c r="R120" s="279">
        <v>44000</v>
      </c>
      <c r="S120" s="279"/>
      <c r="T120" s="279"/>
      <c r="U120" s="279"/>
      <c r="V120" s="279"/>
      <c r="W120" s="279"/>
      <c r="X120" s="20"/>
      <c r="Y120" s="513"/>
      <c r="Z120" s="89"/>
    </row>
    <row r="121" spans="1:38" ht="73.5">
      <c r="A121" s="542">
        <v>2</v>
      </c>
      <c r="B121" s="34" t="s">
        <v>445</v>
      </c>
      <c r="C121" s="76">
        <v>70</v>
      </c>
      <c r="D121" s="783" t="s">
        <v>679</v>
      </c>
      <c r="E121" s="783"/>
      <c r="F121" s="783"/>
      <c r="G121" s="921"/>
      <c r="H121" s="76" t="s">
        <v>444</v>
      </c>
      <c r="I121" s="40" t="s">
        <v>446</v>
      </c>
      <c r="J121" s="279">
        <f t="shared" si="37"/>
        <v>247360</v>
      </c>
      <c r="K121" s="20">
        <v>86580</v>
      </c>
      <c r="L121" s="20">
        <v>86570</v>
      </c>
      <c r="M121" s="20"/>
      <c r="N121" s="20"/>
      <c r="O121" s="20"/>
      <c r="P121" s="20">
        <v>37110</v>
      </c>
      <c r="Q121" s="20">
        <v>37100</v>
      </c>
      <c r="R121" s="20"/>
      <c r="S121" s="20"/>
      <c r="T121" s="20"/>
      <c r="U121" s="20"/>
      <c r="V121" s="20"/>
      <c r="W121" s="20"/>
      <c r="X121" s="20"/>
      <c r="Y121" s="513"/>
      <c r="Z121" s="89"/>
    </row>
    <row r="122" spans="1:38" ht="63">
      <c r="A122" s="542">
        <v>3</v>
      </c>
      <c r="B122" s="34" t="s">
        <v>448</v>
      </c>
      <c r="C122" s="76">
        <v>50</v>
      </c>
      <c r="D122" s="783" t="s">
        <v>679</v>
      </c>
      <c r="E122" s="783"/>
      <c r="F122" s="783"/>
      <c r="G122" s="921"/>
      <c r="H122" s="76" t="s">
        <v>444</v>
      </c>
      <c r="I122" s="40" t="s">
        <v>449</v>
      </c>
      <c r="J122" s="279">
        <f t="shared" si="37"/>
        <v>127710</v>
      </c>
      <c r="K122" s="20">
        <v>44700</v>
      </c>
      <c r="L122" s="20">
        <v>44700</v>
      </c>
      <c r="M122" s="20"/>
      <c r="N122" s="20"/>
      <c r="O122" s="20"/>
      <c r="P122" s="20">
        <v>19160</v>
      </c>
      <c r="Q122" s="20">
        <v>19150</v>
      </c>
      <c r="R122" s="20"/>
      <c r="S122" s="20"/>
      <c r="T122" s="20"/>
      <c r="U122" s="20"/>
      <c r="V122" s="20"/>
      <c r="W122" s="20"/>
      <c r="X122" s="20"/>
      <c r="Y122" s="513"/>
      <c r="Z122" s="89"/>
    </row>
    <row r="123" spans="1:38" ht="84.75" customHeight="1">
      <c r="A123" s="542">
        <v>4</v>
      </c>
      <c r="B123" s="100" t="s">
        <v>450</v>
      </c>
      <c r="C123" s="270">
        <v>250</v>
      </c>
      <c r="D123" s="783" t="s">
        <v>679</v>
      </c>
      <c r="E123" s="783"/>
      <c r="F123" s="783"/>
      <c r="G123" s="921"/>
      <c r="H123" s="270" t="s">
        <v>347</v>
      </c>
      <c r="I123" s="140" t="s">
        <v>451</v>
      </c>
      <c r="J123" s="279">
        <f t="shared" si="37"/>
        <v>563480</v>
      </c>
      <c r="K123" s="98">
        <v>131476</v>
      </c>
      <c r="L123" s="98">
        <v>131480</v>
      </c>
      <c r="M123" s="98">
        <v>131480</v>
      </c>
      <c r="N123" s="98"/>
      <c r="O123" s="98"/>
      <c r="P123" s="98">
        <v>56344</v>
      </c>
      <c r="Q123" s="98">
        <v>56350</v>
      </c>
      <c r="R123" s="98">
        <v>56350</v>
      </c>
      <c r="S123" s="98"/>
      <c r="T123" s="98"/>
      <c r="U123" s="98"/>
      <c r="V123" s="98"/>
      <c r="W123" s="98"/>
      <c r="X123" s="20"/>
      <c r="Y123" s="513"/>
      <c r="Z123" s="89"/>
    </row>
    <row r="124" spans="1:38" s="722" customFormat="1">
      <c r="A124" s="715"/>
      <c r="B124" s="728" t="s">
        <v>693</v>
      </c>
      <c r="C124" s="716"/>
      <c r="D124" s="717"/>
      <c r="E124" s="717"/>
      <c r="F124" s="717"/>
      <c r="G124" s="717"/>
      <c r="H124" s="716"/>
      <c r="I124" s="716"/>
      <c r="J124" s="718">
        <f t="shared" ref="J124:Y124" si="38">SUM(J120:J123)</f>
        <v>1378550</v>
      </c>
      <c r="K124" s="719">
        <f t="shared" si="38"/>
        <v>365556</v>
      </c>
      <c r="L124" s="719">
        <f t="shared" si="38"/>
        <v>365350</v>
      </c>
      <c r="M124" s="719">
        <f t="shared" si="38"/>
        <v>234080</v>
      </c>
      <c r="N124" s="719">
        <f t="shared" si="38"/>
        <v>0</v>
      </c>
      <c r="O124" s="726">
        <f t="shared" si="38"/>
        <v>0</v>
      </c>
      <c r="P124" s="726">
        <f t="shared" si="38"/>
        <v>156614</v>
      </c>
      <c r="Q124" s="719">
        <f t="shared" si="38"/>
        <v>156600</v>
      </c>
      <c r="R124" s="719">
        <f t="shared" si="38"/>
        <v>100350</v>
      </c>
      <c r="S124" s="719">
        <f t="shared" si="38"/>
        <v>0</v>
      </c>
      <c r="T124" s="719">
        <f t="shared" si="38"/>
        <v>0</v>
      </c>
      <c r="U124" s="719">
        <f t="shared" si="38"/>
        <v>0</v>
      </c>
      <c r="V124" s="719">
        <f t="shared" si="38"/>
        <v>0</v>
      </c>
      <c r="W124" s="719">
        <f t="shared" si="38"/>
        <v>0</v>
      </c>
      <c r="X124" s="719">
        <f t="shared" si="38"/>
        <v>0</v>
      </c>
      <c r="Y124" s="720">
        <f t="shared" si="38"/>
        <v>0</v>
      </c>
      <c r="Z124" s="721"/>
      <c r="AA124" s="721"/>
    </row>
    <row r="125" spans="1:38" ht="13.5" customHeight="1" thickBot="1">
      <c r="A125" s="349"/>
      <c r="B125" s="349"/>
      <c r="C125" s="350"/>
      <c r="D125" s="1105" t="s">
        <v>679</v>
      </c>
      <c r="E125" s="1105"/>
      <c r="F125" s="1105"/>
      <c r="G125" s="1105"/>
      <c r="H125" s="1105"/>
      <c r="I125" s="1105"/>
      <c r="J125" s="351">
        <f>SUM(J120:J123)</f>
        <v>1378550</v>
      </c>
      <c r="K125" s="344">
        <f t="shared" ref="K125:Y125" si="39">SUM(K120:K123)</f>
        <v>365556</v>
      </c>
      <c r="L125" s="344">
        <f t="shared" si="39"/>
        <v>365350</v>
      </c>
      <c r="M125" s="344">
        <f t="shared" si="39"/>
        <v>234080</v>
      </c>
      <c r="N125" s="344">
        <f t="shared" si="39"/>
        <v>0</v>
      </c>
      <c r="O125" s="344">
        <f t="shared" si="39"/>
        <v>0</v>
      </c>
      <c r="P125" s="344">
        <f t="shared" si="39"/>
        <v>156614</v>
      </c>
      <c r="Q125" s="344">
        <f t="shared" si="39"/>
        <v>156600</v>
      </c>
      <c r="R125" s="344">
        <f t="shared" si="39"/>
        <v>100350</v>
      </c>
      <c r="S125" s="344">
        <f t="shared" si="39"/>
        <v>0</v>
      </c>
      <c r="T125" s="344">
        <f t="shared" si="39"/>
        <v>0</v>
      </c>
      <c r="U125" s="344">
        <f t="shared" si="39"/>
        <v>0</v>
      </c>
      <c r="V125" s="344">
        <f t="shared" si="39"/>
        <v>0</v>
      </c>
      <c r="W125" s="344">
        <f t="shared" si="39"/>
        <v>0</v>
      </c>
      <c r="X125" s="344">
        <f t="shared" si="39"/>
        <v>0</v>
      </c>
      <c r="Y125" s="517">
        <f t="shared" si="39"/>
        <v>0</v>
      </c>
      <c r="Z125" s="89"/>
    </row>
    <row r="126" spans="1:38" ht="32.25" customHeight="1">
      <c r="A126" s="1116" t="s">
        <v>452</v>
      </c>
      <c r="B126" s="1117"/>
      <c r="C126" s="610"/>
      <c r="D126" s="630"/>
      <c r="E126" s="630"/>
      <c r="F126" s="630"/>
      <c r="G126" s="630"/>
      <c r="H126" s="610"/>
      <c r="I126" s="610"/>
      <c r="J126" s="610"/>
      <c r="K126" s="610"/>
      <c r="L126" s="610"/>
      <c r="M126" s="610"/>
      <c r="N126" s="610"/>
      <c r="O126" s="610"/>
      <c r="P126" s="610"/>
      <c r="Q126" s="610"/>
      <c r="R126" s="610"/>
      <c r="S126" s="610"/>
      <c r="T126" s="610"/>
      <c r="U126" s="610"/>
      <c r="V126" s="610"/>
      <c r="W126" s="610"/>
      <c r="X126" s="610"/>
      <c r="Y126" s="611"/>
      <c r="Z126" s="89"/>
    </row>
    <row r="127" spans="1:38" ht="62.25" customHeight="1">
      <c r="A127" s="543">
        <v>1</v>
      </c>
      <c r="B127" s="167" t="s">
        <v>453</v>
      </c>
      <c r="C127" s="77">
        <v>50</v>
      </c>
      <c r="D127" s="783" t="s">
        <v>679</v>
      </c>
      <c r="E127" s="1019"/>
      <c r="F127" s="1019"/>
      <c r="G127" s="1019"/>
      <c r="H127" s="77" t="s">
        <v>454</v>
      </c>
      <c r="I127" s="325">
        <v>135000</v>
      </c>
      <c r="J127" s="279">
        <f>SUM(K127:Y127)</f>
        <v>135000</v>
      </c>
      <c r="K127" s="279" t="s">
        <v>455</v>
      </c>
      <c r="L127" s="279" t="s">
        <v>455</v>
      </c>
      <c r="M127" s="279">
        <v>94500</v>
      </c>
      <c r="N127" s="279"/>
      <c r="O127" s="279"/>
      <c r="P127" s="279" t="s">
        <v>455</v>
      </c>
      <c r="Q127" s="279" t="s">
        <v>455</v>
      </c>
      <c r="R127" s="279">
        <v>40500</v>
      </c>
      <c r="S127" s="279"/>
      <c r="T127" s="279"/>
      <c r="U127" s="279" t="s">
        <v>455</v>
      </c>
      <c r="V127" s="279" t="s">
        <v>455</v>
      </c>
      <c r="W127" s="279" t="s">
        <v>455</v>
      </c>
      <c r="X127" s="20"/>
      <c r="Y127" s="513"/>
      <c r="Z127" s="89"/>
    </row>
    <row r="128" spans="1:38" ht="73.5">
      <c r="A128" s="542">
        <v>2</v>
      </c>
      <c r="B128" s="34" t="s">
        <v>456</v>
      </c>
      <c r="C128" s="76">
        <v>105</v>
      </c>
      <c r="D128" s="783" t="s">
        <v>679</v>
      </c>
      <c r="E128" s="783"/>
      <c r="F128" s="783"/>
      <c r="G128" s="921"/>
      <c r="H128" s="76" t="s">
        <v>457</v>
      </c>
      <c r="I128" s="20">
        <v>45000</v>
      </c>
      <c r="J128" s="279">
        <f t="shared" ref="J128" si="40">SUM(K128:Y128)</f>
        <v>45000</v>
      </c>
      <c r="K128" s="20" t="s">
        <v>455</v>
      </c>
      <c r="L128" s="20" t="s">
        <v>455</v>
      </c>
      <c r="M128" s="20">
        <v>22000</v>
      </c>
      <c r="N128" s="20"/>
      <c r="O128" s="20"/>
      <c r="P128" s="20" t="s">
        <v>455</v>
      </c>
      <c r="Q128" s="20" t="s">
        <v>455</v>
      </c>
      <c r="R128" s="20">
        <v>23000</v>
      </c>
      <c r="S128" s="20"/>
      <c r="T128" s="20"/>
      <c r="U128" s="20" t="s">
        <v>455</v>
      </c>
      <c r="V128" s="20" t="s">
        <v>455</v>
      </c>
      <c r="W128" s="20" t="s">
        <v>455</v>
      </c>
      <c r="X128" s="20"/>
      <c r="Y128" s="513"/>
      <c r="Z128" s="89"/>
    </row>
    <row r="129" spans="1:27" s="722" customFormat="1">
      <c r="A129" s="715"/>
      <c r="B129" s="728" t="s">
        <v>693</v>
      </c>
      <c r="C129" s="716"/>
      <c r="D129" s="717"/>
      <c r="E129" s="717"/>
      <c r="F129" s="717"/>
      <c r="G129" s="717"/>
      <c r="H129" s="716"/>
      <c r="I129" s="716"/>
      <c r="J129" s="718">
        <f t="shared" ref="J129:Y129" si="41">SUM(J127:J128)</f>
        <v>180000</v>
      </c>
      <c r="K129" s="719">
        <f t="shared" si="41"/>
        <v>0</v>
      </c>
      <c r="L129" s="719">
        <f t="shared" si="41"/>
        <v>0</v>
      </c>
      <c r="M129" s="719">
        <f t="shared" si="41"/>
        <v>116500</v>
      </c>
      <c r="N129" s="719">
        <f t="shared" si="41"/>
        <v>0</v>
      </c>
      <c r="O129" s="726">
        <f t="shared" si="41"/>
        <v>0</v>
      </c>
      <c r="P129" s="726">
        <f t="shared" si="41"/>
        <v>0</v>
      </c>
      <c r="Q129" s="719">
        <f t="shared" si="41"/>
        <v>0</v>
      </c>
      <c r="R129" s="719">
        <f t="shared" si="41"/>
        <v>63500</v>
      </c>
      <c r="S129" s="719">
        <f t="shared" si="41"/>
        <v>0</v>
      </c>
      <c r="T129" s="719">
        <f t="shared" si="41"/>
        <v>0</v>
      </c>
      <c r="U129" s="719">
        <f t="shared" si="41"/>
        <v>0</v>
      </c>
      <c r="V129" s="719">
        <f t="shared" si="41"/>
        <v>0</v>
      </c>
      <c r="W129" s="719">
        <f t="shared" si="41"/>
        <v>0</v>
      </c>
      <c r="X129" s="719">
        <f t="shared" si="41"/>
        <v>0</v>
      </c>
      <c r="Y129" s="720">
        <f t="shared" si="41"/>
        <v>0</v>
      </c>
      <c r="Z129" s="721"/>
      <c r="AA129" s="721"/>
    </row>
    <row r="130" spans="1:27" ht="13.5" customHeight="1" thickBot="1">
      <c r="A130" s="349"/>
      <c r="B130" s="349"/>
      <c r="C130" s="350"/>
      <c r="D130" s="1105" t="s">
        <v>679</v>
      </c>
      <c r="E130" s="1105"/>
      <c r="F130" s="1105"/>
      <c r="G130" s="1105"/>
      <c r="H130" s="1105"/>
      <c r="I130" s="1105"/>
      <c r="J130" s="351">
        <f>SUM(J127:J128)</f>
        <v>180000</v>
      </c>
      <c r="K130" s="344">
        <f t="shared" ref="K130:Y130" si="42">SUM(K127:K128)</f>
        <v>0</v>
      </c>
      <c r="L130" s="344">
        <f t="shared" si="42"/>
        <v>0</v>
      </c>
      <c r="M130" s="344">
        <f t="shared" si="42"/>
        <v>116500</v>
      </c>
      <c r="N130" s="344">
        <f t="shared" si="42"/>
        <v>0</v>
      </c>
      <c r="O130" s="344">
        <f t="shared" si="42"/>
        <v>0</v>
      </c>
      <c r="P130" s="344">
        <f t="shared" si="42"/>
        <v>0</v>
      </c>
      <c r="Q130" s="344">
        <f t="shared" si="42"/>
        <v>0</v>
      </c>
      <c r="R130" s="344">
        <f t="shared" si="42"/>
        <v>63500</v>
      </c>
      <c r="S130" s="344">
        <f t="shared" si="42"/>
        <v>0</v>
      </c>
      <c r="T130" s="344">
        <f t="shared" si="42"/>
        <v>0</v>
      </c>
      <c r="U130" s="344">
        <f t="shared" si="42"/>
        <v>0</v>
      </c>
      <c r="V130" s="344">
        <f t="shared" si="42"/>
        <v>0</v>
      </c>
      <c r="W130" s="344">
        <f t="shared" si="42"/>
        <v>0</v>
      </c>
      <c r="X130" s="344">
        <f t="shared" si="42"/>
        <v>0</v>
      </c>
      <c r="Y130" s="517">
        <f t="shared" si="42"/>
        <v>0</v>
      </c>
      <c r="Z130" s="89"/>
    </row>
    <row r="131" spans="1:27" ht="33" customHeight="1" thickBot="1">
      <c r="A131" s="1120" t="s">
        <v>464</v>
      </c>
      <c r="B131" s="1121"/>
      <c r="C131" s="608"/>
      <c r="D131" s="624"/>
      <c r="E131" s="624"/>
      <c r="F131" s="624"/>
      <c r="G131" s="624"/>
      <c r="H131" s="608"/>
      <c r="I131" s="608"/>
      <c r="J131" s="608"/>
      <c r="K131" s="608"/>
      <c r="L131" s="608"/>
      <c r="M131" s="608"/>
      <c r="N131" s="608"/>
      <c r="O131" s="608"/>
      <c r="P131" s="608"/>
      <c r="Q131" s="608"/>
      <c r="R131" s="608"/>
      <c r="S131" s="608"/>
      <c r="T131" s="608"/>
      <c r="U131" s="608"/>
      <c r="V131" s="608"/>
      <c r="W131" s="608"/>
      <c r="X131" s="608"/>
      <c r="Y131" s="609"/>
      <c r="Z131" s="89"/>
    </row>
    <row r="132" spans="1:27" ht="42">
      <c r="A132" s="543">
        <v>1</v>
      </c>
      <c r="B132" s="355" t="s">
        <v>465</v>
      </c>
      <c r="C132" s="77">
        <v>130</v>
      </c>
      <c r="D132" s="783" t="s">
        <v>679</v>
      </c>
      <c r="E132" s="1019"/>
      <c r="F132" s="1019"/>
      <c r="G132" s="1019"/>
      <c r="H132" s="77" t="s">
        <v>466</v>
      </c>
      <c r="I132" s="279"/>
      <c r="J132" s="279">
        <f>SUM(K132:W132)</f>
        <v>121730</v>
      </c>
      <c r="K132" s="279">
        <v>85211</v>
      </c>
      <c r="L132" s="279">
        <v>0</v>
      </c>
      <c r="M132" s="279">
        <v>0</v>
      </c>
      <c r="N132" s="279">
        <v>0</v>
      </c>
      <c r="O132" s="279">
        <v>0</v>
      </c>
      <c r="P132" s="279">
        <v>36519</v>
      </c>
      <c r="Q132" s="279">
        <v>0</v>
      </c>
      <c r="R132" s="279">
        <v>0</v>
      </c>
      <c r="S132" s="279">
        <v>0</v>
      </c>
      <c r="T132" s="279">
        <v>0</v>
      </c>
      <c r="U132" s="279">
        <v>0</v>
      </c>
      <c r="V132" s="279">
        <v>0</v>
      </c>
      <c r="W132" s="279">
        <v>0</v>
      </c>
      <c r="X132" s="279">
        <v>0</v>
      </c>
      <c r="Y132" s="547">
        <v>0</v>
      </c>
      <c r="Z132" s="89"/>
    </row>
    <row r="133" spans="1:27" s="722" customFormat="1">
      <c r="A133" s="715"/>
      <c r="B133" s="728" t="s">
        <v>693</v>
      </c>
      <c r="C133" s="716"/>
      <c r="D133" s="717"/>
      <c r="E133" s="717"/>
      <c r="F133" s="717"/>
      <c r="G133" s="717"/>
      <c r="H133" s="716"/>
      <c r="I133" s="716"/>
      <c r="J133" s="718">
        <f>SUM(J132:J132)</f>
        <v>121730</v>
      </c>
      <c r="K133" s="719">
        <f t="shared" ref="K133:Y133" si="43">SUM(K132:K132)</f>
        <v>85211</v>
      </c>
      <c r="L133" s="719">
        <f t="shared" si="43"/>
        <v>0</v>
      </c>
      <c r="M133" s="719">
        <f t="shared" si="43"/>
        <v>0</v>
      </c>
      <c r="N133" s="719">
        <f t="shared" si="43"/>
        <v>0</v>
      </c>
      <c r="O133" s="726">
        <f t="shared" si="43"/>
        <v>0</v>
      </c>
      <c r="P133" s="726">
        <f t="shared" si="43"/>
        <v>36519</v>
      </c>
      <c r="Q133" s="719">
        <f t="shared" si="43"/>
        <v>0</v>
      </c>
      <c r="R133" s="719">
        <f t="shared" si="43"/>
        <v>0</v>
      </c>
      <c r="S133" s="719">
        <f t="shared" si="43"/>
        <v>0</v>
      </c>
      <c r="T133" s="719">
        <f t="shared" si="43"/>
        <v>0</v>
      </c>
      <c r="U133" s="719">
        <f t="shared" si="43"/>
        <v>0</v>
      </c>
      <c r="V133" s="719">
        <f t="shared" si="43"/>
        <v>0</v>
      </c>
      <c r="W133" s="719">
        <f t="shared" si="43"/>
        <v>0</v>
      </c>
      <c r="X133" s="719">
        <f t="shared" si="43"/>
        <v>0</v>
      </c>
      <c r="Y133" s="720">
        <f t="shared" si="43"/>
        <v>0</v>
      </c>
      <c r="Z133" s="721"/>
      <c r="AA133" s="721"/>
    </row>
    <row r="134" spans="1:27" ht="13.5" customHeight="1" thickBot="1">
      <c r="A134" s="349"/>
      <c r="B134" s="349"/>
      <c r="C134" s="350"/>
      <c r="D134" s="1105" t="s">
        <v>679</v>
      </c>
      <c r="E134" s="1105"/>
      <c r="F134" s="1105"/>
      <c r="G134" s="1105"/>
      <c r="H134" s="1105"/>
      <c r="I134" s="1105"/>
      <c r="J134" s="351">
        <f>SUM(J132)</f>
        <v>121730</v>
      </c>
      <c r="K134" s="344">
        <f t="shared" ref="K134:Y134" si="44">SUM(K132)</f>
        <v>85211</v>
      </c>
      <c r="L134" s="344">
        <f t="shared" si="44"/>
        <v>0</v>
      </c>
      <c r="M134" s="344">
        <f t="shared" si="44"/>
        <v>0</v>
      </c>
      <c r="N134" s="344">
        <f t="shared" si="44"/>
        <v>0</v>
      </c>
      <c r="O134" s="344">
        <f t="shared" si="44"/>
        <v>0</v>
      </c>
      <c r="P134" s="344">
        <f t="shared" si="44"/>
        <v>36519</v>
      </c>
      <c r="Q134" s="344">
        <f t="shared" si="44"/>
        <v>0</v>
      </c>
      <c r="R134" s="344">
        <f t="shared" si="44"/>
        <v>0</v>
      </c>
      <c r="S134" s="344">
        <f t="shared" si="44"/>
        <v>0</v>
      </c>
      <c r="T134" s="344">
        <f t="shared" si="44"/>
        <v>0</v>
      </c>
      <c r="U134" s="344">
        <f t="shared" si="44"/>
        <v>0</v>
      </c>
      <c r="V134" s="344">
        <f t="shared" si="44"/>
        <v>0</v>
      </c>
      <c r="W134" s="344">
        <f t="shared" si="44"/>
        <v>0</v>
      </c>
      <c r="X134" s="344">
        <f t="shared" si="44"/>
        <v>0</v>
      </c>
      <c r="Y134" s="517">
        <f t="shared" si="44"/>
        <v>0</v>
      </c>
      <c r="Z134" s="89"/>
    </row>
    <row r="135" spans="1:27" ht="32.25" customHeight="1" thickBot="1">
      <c r="A135" s="1120" t="s">
        <v>467</v>
      </c>
      <c r="B135" s="1121"/>
      <c r="C135" s="608"/>
      <c r="D135" s="624"/>
      <c r="E135" s="624"/>
      <c r="F135" s="624"/>
      <c r="G135" s="624"/>
      <c r="H135" s="608"/>
      <c r="I135" s="608"/>
      <c r="J135" s="608"/>
      <c r="K135" s="608"/>
      <c r="L135" s="608"/>
      <c r="M135" s="608"/>
      <c r="N135" s="608"/>
      <c r="O135" s="608"/>
      <c r="P135" s="608"/>
      <c r="Q135" s="608"/>
      <c r="R135" s="608"/>
      <c r="S135" s="608"/>
      <c r="T135" s="608"/>
      <c r="U135" s="608"/>
      <c r="V135" s="608"/>
      <c r="W135" s="608"/>
      <c r="X135" s="608"/>
      <c r="Y135" s="609"/>
      <c r="Z135" s="89"/>
    </row>
    <row r="136" spans="1:27" ht="84">
      <c r="A136" s="542">
        <v>2</v>
      </c>
      <c r="B136" s="34" t="s">
        <v>470</v>
      </c>
      <c r="C136" s="76">
        <v>120</v>
      </c>
      <c r="D136" s="783" t="s">
        <v>679</v>
      </c>
      <c r="E136" s="783"/>
      <c r="F136" s="783"/>
      <c r="G136" s="921"/>
      <c r="H136" s="76">
        <v>2020</v>
      </c>
      <c r="I136" s="20">
        <v>156305.57999999999</v>
      </c>
      <c r="J136" s="279">
        <f>SUM(K136:Y136)</f>
        <v>156305.58000000002</v>
      </c>
      <c r="K136" s="20"/>
      <c r="L136" s="20"/>
      <c r="M136" s="20">
        <v>109413.906</v>
      </c>
      <c r="N136" s="20"/>
      <c r="O136" s="20"/>
      <c r="P136" s="20"/>
      <c r="Q136" s="20"/>
      <c r="R136" s="20">
        <v>46891.673999999999</v>
      </c>
      <c r="S136" s="20"/>
      <c r="T136" s="20"/>
      <c r="U136" s="20"/>
      <c r="V136" s="20"/>
      <c r="W136" s="20"/>
      <c r="X136" s="20"/>
      <c r="Y136" s="513"/>
      <c r="Z136" s="89"/>
    </row>
    <row r="137" spans="1:27" s="722" customFormat="1">
      <c r="A137" s="715"/>
      <c r="B137" s="728" t="s">
        <v>693</v>
      </c>
      <c r="C137" s="716"/>
      <c r="D137" s="717"/>
      <c r="E137" s="717"/>
      <c r="F137" s="717"/>
      <c r="G137" s="717"/>
      <c r="H137" s="716"/>
      <c r="I137" s="716"/>
      <c r="J137" s="718">
        <f>SUM(J136:J136)</f>
        <v>156305.58000000002</v>
      </c>
      <c r="K137" s="719">
        <f>SUM(K136:K136)</f>
        <v>0</v>
      </c>
      <c r="L137" s="719">
        <f>SUM(L136:L136)</f>
        <v>0</v>
      </c>
      <c r="M137" s="719">
        <f>SUM(M136:M136)</f>
        <v>109413.906</v>
      </c>
      <c r="N137" s="719"/>
      <c r="O137" s="726"/>
      <c r="P137" s="726">
        <f>SUM(P136:P136)</f>
        <v>0</v>
      </c>
      <c r="Q137" s="719">
        <f>SUM(Q136:Q136)</f>
        <v>0</v>
      </c>
      <c r="R137" s="719">
        <f>SUM(R136:R136)</f>
        <v>46891.673999999999</v>
      </c>
      <c r="S137" s="719"/>
      <c r="T137" s="719"/>
      <c r="U137" s="719">
        <f>SUM(U136:U136)</f>
        <v>0</v>
      </c>
      <c r="V137" s="719">
        <f>SUM(V136:V136)</f>
        <v>0</v>
      </c>
      <c r="W137" s="719">
        <f>SUM(W136:W136)</f>
        <v>0</v>
      </c>
      <c r="X137" s="719"/>
      <c r="Y137" s="720"/>
      <c r="Z137" s="721"/>
      <c r="AA137" s="723"/>
    </row>
    <row r="138" spans="1:27" ht="13.5" customHeight="1" thickBot="1">
      <c r="A138" s="349"/>
      <c r="B138" s="349"/>
      <c r="C138" s="350"/>
      <c r="D138" s="1105" t="s">
        <v>679</v>
      </c>
      <c r="E138" s="1105"/>
      <c r="F138" s="1105"/>
      <c r="G138" s="1105"/>
      <c r="H138" s="1105"/>
      <c r="I138" s="1105"/>
      <c r="J138" s="351">
        <f>SUM(J136)</f>
        <v>156305.58000000002</v>
      </c>
      <c r="K138" s="344">
        <f t="shared" ref="K138:Y138" si="45">SUM(K136)</f>
        <v>0</v>
      </c>
      <c r="L138" s="344">
        <f t="shared" si="45"/>
        <v>0</v>
      </c>
      <c r="M138" s="344">
        <f t="shared" si="45"/>
        <v>109413.906</v>
      </c>
      <c r="N138" s="344">
        <f t="shared" si="45"/>
        <v>0</v>
      </c>
      <c r="O138" s="344">
        <f t="shared" si="45"/>
        <v>0</v>
      </c>
      <c r="P138" s="344">
        <f t="shared" si="45"/>
        <v>0</v>
      </c>
      <c r="Q138" s="344">
        <f t="shared" si="45"/>
        <v>0</v>
      </c>
      <c r="R138" s="344">
        <f t="shared" si="45"/>
        <v>46891.673999999999</v>
      </c>
      <c r="S138" s="344">
        <f t="shared" si="45"/>
        <v>0</v>
      </c>
      <c r="T138" s="344">
        <f t="shared" si="45"/>
        <v>0</v>
      </c>
      <c r="U138" s="344">
        <f t="shared" si="45"/>
        <v>0</v>
      </c>
      <c r="V138" s="344">
        <f t="shared" si="45"/>
        <v>0</v>
      </c>
      <c r="W138" s="344">
        <f t="shared" si="45"/>
        <v>0</v>
      </c>
      <c r="X138" s="344">
        <f t="shared" si="45"/>
        <v>0</v>
      </c>
      <c r="Y138" s="517">
        <f t="shared" si="45"/>
        <v>0</v>
      </c>
      <c r="Z138" s="89"/>
      <c r="AA138" s="85"/>
    </row>
    <row r="139" spans="1:27" ht="32.25" customHeight="1">
      <c r="A139" s="1116" t="s">
        <v>471</v>
      </c>
      <c r="B139" s="1117"/>
      <c r="C139" s="610"/>
      <c r="D139" s="630"/>
      <c r="E139" s="630"/>
      <c r="F139" s="630"/>
      <c r="G139" s="630"/>
      <c r="H139" s="610"/>
      <c r="I139" s="610"/>
      <c r="J139" s="610"/>
      <c r="K139" s="610"/>
      <c r="L139" s="610"/>
      <c r="M139" s="610"/>
      <c r="N139" s="610"/>
      <c r="O139" s="610"/>
      <c r="P139" s="610"/>
      <c r="Q139" s="610"/>
      <c r="R139" s="610"/>
      <c r="S139" s="610"/>
      <c r="T139" s="610"/>
      <c r="U139" s="610"/>
      <c r="V139" s="610"/>
      <c r="W139" s="610"/>
      <c r="X139" s="610"/>
      <c r="Y139" s="611"/>
      <c r="Z139" s="89"/>
    </row>
    <row r="140" spans="1:27" s="722" customFormat="1">
      <c r="A140" s="715"/>
      <c r="B140" s="728" t="s">
        <v>693</v>
      </c>
      <c r="C140" s="716"/>
      <c r="D140" s="717"/>
      <c r="E140" s="717"/>
      <c r="F140" s="717"/>
      <c r="G140" s="717"/>
      <c r="H140" s="716"/>
      <c r="I140" s="716"/>
      <c r="J140" s="719">
        <v>0</v>
      </c>
      <c r="K140" s="719">
        <v>0</v>
      </c>
      <c r="L140" s="719">
        <v>0</v>
      </c>
      <c r="M140" s="719">
        <v>0</v>
      </c>
      <c r="N140" s="719">
        <v>0</v>
      </c>
      <c r="O140" s="726">
        <v>0</v>
      </c>
      <c r="P140" s="726">
        <v>0</v>
      </c>
      <c r="Q140" s="719">
        <v>0</v>
      </c>
      <c r="R140" s="719">
        <v>0</v>
      </c>
      <c r="S140" s="719">
        <v>0</v>
      </c>
      <c r="T140" s="719">
        <v>0</v>
      </c>
      <c r="U140" s="719">
        <v>0</v>
      </c>
      <c r="V140" s="719">
        <v>0</v>
      </c>
      <c r="W140" s="719">
        <v>0</v>
      </c>
      <c r="X140" s="719">
        <v>0</v>
      </c>
      <c r="Y140" s="720">
        <v>0</v>
      </c>
      <c r="Z140" s="721"/>
      <c r="AA140" s="723"/>
    </row>
    <row r="141" spans="1:27" ht="13.5" customHeight="1" thickBot="1">
      <c r="A141" s="349"/>
      <c r="B141" s="349"/>
      <c r="C141" s="350"/>
      <c r="D141" s="1105" t="s">
        <v>679</v>
      </c>
      <c r="E141" s="1105"/>
      <c r="F141" s="1105"/>
      <c r="G141" s="1105"/>
      <c r="H141" s="1105"/>
      <c r="I141" s="1105"/>
      <c r="J141" s="442">
        <v>0</v>
      </c>
      <c r="K141" s="344">
        <v>0</v>
      </c>
      <c r="L141" s="344">
        <v>0</v>
      </c>
      <c r="M141" s="344">
        <v>0</v>
      </c>
      <c r="N141" s="344">
        <v>0</v>
      </c>
      <c r="O141" s="344">
        <v>0</v>
      </c>
      <c r="P141" s="344">
        <v>0</v>
      </c>
      <c r="Q141" s="344">
        <v>0</v>
      </c>
      <c r="R141" s="344">
        <v>0</v>
      </c>
      <c r="S141" s="344">
        <v>0</v>
      </c>
      <c r="T141" s="344">
        <v>0</v>
      </c>
      <c r="U141" s="344">
        <v>0</v>
      </c>
      <c r="V141" s="344">
        <v>0</v>
      </c>
      <c r="W141" s="344">
        <v>0</v>
      </c>
      <c r="X141" s="344">
        <v>0</v>
      </c>
      <c r="Y141" s="517">
        <v>0</v>
      </c>
      <c r="Z141" s="89"/>
      <c r="AA141" s="85"/>
    </row>
    <row r="142" spans="1:27" ht="28.5" customHeight="1" thickBot="1">
      <c r="A142" s="1120" t="s">
        <v>506</v>
      </c>
      <c r="B142" s="1121"/>
      <c r="C142" s="608"/>
      <c r="D142" s="624"/>
      <c r="E142" s="624"/>
      <c r="F142" s="624"/>
      <c r="G142" s="624"/>
      <c r="H142" s="608"/>
      <c r="I142" s="608"/>
      <c r="J142" s="608"/>
      <c r="K142" s="608"/>
      <c r="L142" s="608"/>
      <c r="M142" s="608"/>
      <c r="N142" s="608"/>
      <c r="O142" s="608"/>
      <c r="P142" s="608"/>
      <c r="Q142" s="608"/>
      <c r="R142" s="608"/>
      <c r="S142" s="608"/>
      <c r="T142" s="608"/>
      <c r="U142" s="608"/>
      <c r="V142" s="608"/>
      <c r="W142" s="608"/>
      <c r="X142" s="608"/>
      <c r="Y142" s="609"/>
      <c r="Z142" s="89"/>
    </row>
    <row r="143" spans="1:27" ht="73.5">
      <c r="A143" s="542">
        <v>11</v>
      </c>
      <c r="B143" s="34" t="s">
        <v>517</v>
      </c>
      <c r="C143" s="76">
        <v>136</v>
      </c>
      <c r="D143" s="783" t="s">
        <v>679</v>
      </c>
      <c r="E143" s="783"/>
      <c r="F143" s="783"/>
      <c r="G143" s="921"/>
      <c r="H143" s="119">
        <v>2017</v>
      </c>
      <c r="I143" s="120">
        <f>J143</f>
        <v>0</v>
      </c>
      <c r="J143" s="279">
        <f t="shared" ref="J143:J144" si="46">SUM(K143:Y143)</f>
        <v>0</v>
      </c>
      <c r="K143" s="20">
        <v>0</v>
      </c>
      <c r="L143" s="20">
        <v>0</v>
      </c>
      <c r="M143" s="20">
        <v>0</v>
      </c>
      <c r="N143" s="20"/>
      <c r="O143" s="20"/>
      <c r="P143" s="20">
        <v>0</v>
      </c>
      <c r="Q143" s="20">
        <v>0</v>
      </c>
      <c r="R143" s="20">
        <v>0</v>
      </c>
      <c r="S143" s="20"/>
      <c r="T143" s="20"/>
      <c r="U143" s="20">
        <v>0</v>
      </c>
      <c r="V143" s="98">
        <v>0</v>
      </c>
      <c r="W143" s="20">
        <v>0</v>
      </c>
      <c r="X143" s="20"/>
      <c r="Y143" s="513"/>
      <c r="Z143" s="89"/>
    </row>
    <row r="144" spans="1:27" ht="84">
      <c r="A144" s="785">
        <v>12</v>
      </c>
      <c r="B144" s="34" t="s">
        <v>518</v>
      </c>
      <c r="C144" s="76">
        <v>136</v>
      </c>
      <c r="D144" s="783" t="s">
        <v>679</v>
      </c>
      <c r="E144" s="783"/>
      <c r="F144" s="783"/>
      <c r="G144" s="921"/>
      <c r="H144" s="119">
        <v>2019</v>
      </c>
      <c r="I144" s="120">
        <f>SUM(K144:W144)</f>
        <v>322000</v>
      </c>
      <c r="J144" s="279">
        <f t="shared" si="46"/>
        <v>322000</v>
      </c>
      <c r="K144" s="20">
        <v>100000</v>
      </c>
      <c r="L144" s="20">
        <v>61000</v>
      </c>
      <c r="M144" s="20">
        <v>0</v>
      </c>
      <c r="N144" s="20"/>
      <c r="O144" s="20"/>
      <c r="P144" s="20">
        <v>100000</v>
      </c>
      <c r="Q144" s="20">
        <v>61000</v>
      </c>
      <c r="R144" s="20">
        <v>0</v>
      </c>
      <c r="S144" s="20"/>
      <c r="T144" s="20"/>
      <c r="U144" s="20">
        <v>0</v>
      </c>
      <c r="V144" s="98">
        <v>0</v>
      </c>
      <c r="W144" s="20">
        <v>0</v>
      </c>
      <c r="X144" s="20"/>
      <c r="Y144" s="513"/>
      <c r="Z144" s="89"/>
    </row>
    <row r="145" spans="1:27" s="722" customFormat="1">
      <c r="A145" s="729"/>
      <c r="B145" s="728" t="s">
        <v>693</v>
      </c>
      <c r="C145" s="716"/>
      <c r="D145" s="717"/>
      <c r="E145" s="717"/>
      <c r="F145" s="717"/>
      <c r="G145" s="717"/>
      <c r="H145" s="716"/>
      <c r="I145" s="716"/>
      <c r="J145" s="718">
        <f t="shared" ref="J145:Y145" si="47">SUM(J143:J144)</f>
        <v>322000</v>
      </c>
      <c r="K145" s="719">
        <f t="shared" si="47"/>
        <v>100000</v>
      </c>
      <c r="L145" s="719">
        <f t="shared" si="47"/>
        <v>61000</v>
      </c>
      <c r="M145" s="719">
        <f t="shared" si="47"/>
        <v>0</v>
      </c>
      <c r="N145" s="719">
        <f t="shared" si="47"/>
        <v>0</v>
      </c>
      <c r="O145" s="726">
        <f t="shared" si="47"/>
        <v>0</v>
      </c>
      <c r="P145" s="726">
        <f t="shared" si="47"/>
        <v>100000</v>
      </c>
      <c r="Q145" s="719">
        <f t="shared" si="47"/>
        <v>61000</v>
      </c>
      <c r="R145" s="719">
        <f t="shared" si="47"/>
        <v>0</v>
      </c>
      <c r="S145" s="719">
        <f t="shared" si="47"/>
        <v>0</v>
      </c>
      <c r="T145" s="719">
        <f t="shared" si="47"/>
        <v>0</v>
      </c>
      <c r="U145" s="719">
        <f t="shared" si="47"/>
        <v>0</v>
      </c>
      <c r="V145" s="719">
        <f t="shared" si="47"/>
        <v>0</v>
      </c>
      <c r="W145" s="719">
        <f t="shared" si="47"/>
        <v>0</v>
      </c>
      <c r="X145" s="719">
        <f t="shared" si="47"/>
        <v>0</v>
      </c>
      <c r="Y145" s="720">
        <f t="shared" si="47"/>
        <v>0</v>
      </c>
      <c r="Z145" s="721"/>
      <c r="AA145" s="723"/>
    </row>
    <row r="146" spans="1:27" ht="13.5" customHeight="1" thickBot="1">
      <c r="A146" s="339"/>
      <c r="B146" s="368"/>
      <c r="C146" s="350"/>
      <c r="D146" s="1105" t="s">
        <v>679</v>
      </c>
      <c r="E146" s="1105"/>
      <c r="F146" s="1105"/>
      <c r="G146" s="1105"/>
      <c r="H146" s="1105"/>
      <c r="I146" s="1105"/>
      <c r="J146" s="351">
        <f>SUM(J143:J144)</f>
        <v>322000</v>
      </c>
      <c r="K146" s="344">
        <f t="shared" ref="K146:Y146" si="48">SUM(K143:K144)</f>
        <v>100000</v>
      </c>
      <c r="L146" s="344">
        <f t="shared" si="48"/>
        <v>61000</v>
      </c>
      <c r="M146" s="344">
        <f t="shared" si="48"/>
        <v>0</v>
      </c>
      <c r="N146" s="344">
        <f t="shared" si="48"/>
        <v>0</v>
      </c>
      <c r="O146" s="344">
        <f t="shared" si="48"/>
        <v>0</v>
      </c>
      <c r="P146" s="344">
        <f t="shared" si="48"/>
        <v>100000</v>
      </c>
      <c r="Q146" s="344">
        <f t="shared" si="48"/>
        <v>61000</v>
      </c>
      <c r="R146" s="344">
        <f t="shared" si="48"/>
        <v>0</v>
      </c>
      <c r="S146" s="344">
        <f t="shared" si="48"/>
        <v>0</v>
      </c>
      <c r="T146" s="344">
        <f t="shared" si="48"/>
        <v>0</v>
      </c>
      <c r="U146" s="344">
        <f t="shared" si="48"/>
        <v>0</v>
      </c>
      <c r="V146" s="344">
        <f t="shared" si="48"/>
        <v>0</v>
      </c>
      <c r="W146" s="344">
        <f t="shared" si="48"/>
        <v>0</v>
      </c>
      <c r="X146" s="344">
        <f t="shared" si="48"/>
        <v>0</v>
      </c>
      <c r="Y146" s="517">
        <f t="shared" si="48"/>
        <v>0</v>
      </c>
      <c r="Z146" s="89"/>
      <c r="AA146" s="85"/>
    </row>
    <row r="147" spans="1:27" ht="31.5" customHeight="1" thickBot="1">
      <c r="A147" s="1120" t="s">
        <v>523</v>
      </c>
      <c r="B147" s="1121"/>
      <c r="C147" s="608"/>
      <c r="D147" s="624"/>
      <c r="E147" s="624"/>
      <c r="F147" s="624"/>
      <c r="G147" s="624"/>
      <c r="H147" s="608"/>
      <c r="I147" s="608"/>
      <c r="J147" s="608"/>
      <c r="K147" s="608"/>
      <c r="L147" s="608"/>
      <c r="M147" s="608"/>
      <c r="N147" s="608"/>
      <c r="O147" s="608"/>
      <c r="P147" s="608"/>
      <c r="Q147" s="608"/>
      <c r="R147" s="608"/>
      <c r="S147" s="608"/>
      <c r="T147" s="608"/>
      <c r="U147" s="608"/>
      <c r="V147" s="608"/>
      <c r="W147" s="608"/>
      <c r="X147" s="608"/>
      <c r="Y147" s="609"/>
      <c r="Z147" s="89"/>
    </row>
    <row r="148" spans="1:27" ht="229.5" customHeight="1">
      <c r="A148" s="543">
        <v>1</v>
      </c>
      <c r="B148" s="370" t="s">
        <v>1368</v>
      </c>
      <c r="C148" s="77">
        <v>200</v>
      </c>
      <c r="D148" s="783" t="s">
        <v>679</v>
      </c>
      <c r="E148" s="1019"/>
      <c r="F148" s="1019"/>
      <c r="G148" s="1019"/>
      <c r="H148" s="371">
        <v>2018</v>
      </c>
      <c r="I148" s="120">
        <v>546155</v>
      </c>
      <c r="J148" s="279">
        <f t="shared" ref="J148" si="49">SUM(K148:Y148)</f>
        <v>0</v>
      </c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323"/>
      <c r="W148" s="279"/>
      <c r="X148" s="279"/>
      <c r="Y148" s="549"/>
      <c r="Z148" s="89"/>
    </row>
    <row r="149" spans="1:27" s="722" customFormat="1">
      <c r="A149" s="715"/>
      <c r="B149" s="728" t="s">
        <v>693</v>
      </c>
      <c r="C149" s="716"/>
      <c r="D149" s="717"/>
      <c r="E149" s="717"/>
      <c r="F149" s="717"/>
      <c r="G149" s="717"/>
      <c r="H149" s="716"/>
      <c r="I149" s="716"/>
      <c r="J149" s="718">
        <f t="shared" ref="J149:Y149" si="50">SUM(J148:J148)</f>
        <v>0</v>
      </c>
      <c r="K149" s="719">
        <f t="shared" si="50"/>
        <v>0</v>
      </c>
      <c r="L149" s="719">
        <f t="shared" si="50"/>
        <v>0</v>
      </c>
      <c r="M149" s="719">
        <f t="shared" si="50"/>
        <v>0</v>
      </c>
      <c r="N149" s="719">
        <f t="shared" si="50"/>
        <v>0</v>
      </c>
      <c r="O149" s="726">
        <f t="shared" si="50"/>
        <v>0</v>
      </c>
      <c r="P149" s="726">
        <f t="shared" si="50"/>
        <v>0</v>
      </c>
      <c r="Q149" s="719">
        <f t="shared" si="50"/>
        <v>0</v>
      </c>
      <c r="R149" s="719">
        <f t="shared" si="50"/>
        <v>0</v>
      </c>
      <c r="S149" s="719">
        <f t="shared" si="50"/>
        <v>0</v>
      </c>
      <c r="T149" s="719">
        <f t="shared" si="50"/>
        <v>0</v>
      </c>
      <c r="U149" s="719">
        <f t="shared" si="50"/>
        <v>0</v>
      </c>
      <c r="V149" s="719">
        <f t="shared" si="50"/>
        <v>0</v>
      </c>
      <c r="W149" s="719">
        <f t="shared" si="50"/>
        <v>0</v>
      </c>
      <c r="X149" s="719">
        <f t="shared" si="50"/>
        <v>0</v>
      </c>
      <c r="Y149" s="720">
        <f t="shared" si="50"/>
        <v>0</v>
      </c>
      <c r="Z149" s="721"/>
      <c r="AA149" s="721"/>
    </row>
    <row r="150" spans="1:27" ht="13.5" customHeight="1" thickBot="1">
      <c r="A150" s="349"/>
      <c r="B150" s="349"/>
      <c r="C150" s="350"/>
      <c r="D150" s="1105" t="s">
        <v>679</v>
      </c>
      <c r="E150" s="1105"/>
      <c r="F150" s="1105"/>
      <c r="G150" s="1105"/>
      <c r="H150" s="1105"/>
      <c r="I150" s="1105"/>
      <c r="J150" s="351">
        <f>SUM(J148)</f>
        <v>0</v>
      </c>
      <c r="K150" s="344">
        <f t="shared" ref="K150:Y150" si="51">SUM(K148)</f>
        <v>0</v>
      </c>
      <c r="L150" s="344">
        <f t="shared" si="51"/>
        <v>0</v>
      </c>
      <c r="M150" s="344">
        <f t="shared" si="51"/>
        <v>0</v>
      </c>
      <c r="N150" s="344">
        <f t="shared" si="51"/>
        <v>0</v>
      </c>
      <c r="O150" s="344">
        <f t="shared" si="51"/>
        <v>0</v>
      </c>
      <c r="P150" s="344">
        <f t="shared" si="51"/>
        <v>0</v>
      </c>
      <c r="Q150" s="344">
        <f t="shared" si="51"/>
        <v>0</v>
      </c>
      <c r="R150" s="344">
        <f t="shared" si="51"/>
        <v>0</v>
      </c>
      <c r="S150" s="344">
        <f t="shared" si="51"/>
        <v>0</v>
      </c>
      <c r="T150" s="344">
        <f t="shared" si="51"/>
        <v>0</v>
      </c>
      <c r="U150" s="344">
        <f t="shared" si="51"/>
        <v>0</v>
      </c>
      <c r="V150" s="344">
        <f t="shared" si="51"/>
        <v>0</v>
      </c>
      <c r="W150" s="344">
        <f t="shared" si="51"/>
        <v>0</v>
      </c>
      <c r="X150" s="344">
        <f t="shared" si="51"/>
        <v>0</v>
      </c>
      <c r="Y150" s="517">
        <f t="shared" si="51"/>
        <v>0</v>
      </c>
      <c r="Z150" s="89"/>
    </row>
    <row r="151" spans="1:27" ht="28.5" customHeight="1" thickBot="1">
      <c r="A151" s="1120" t="s">
        <v>539</v>
      </c>
      <c r="B151" s="1121"/>
      <c r="C151" s="608"/>
      <c r="D151" s="624"/>
      <c r="E151" s="624"/>
      <c r="F151" s="624"/>
      <c r="G151" s="624"/>
      <c r="H151" s="608"/>
      <c r="I151" s="608"/>
      <c r="J151" s="608"/>
      <c r="K151" s="608"/>
      <c r="L151" s="608"/>
      <c r="M151" s="608"/>
      <c r="N151" s="608"/>
      <c r="O151" s="608"/>
      <c r="P151" s="608"/>
      <c r="Q151" s="608"/>
      <c r="R151" s="608"/>
      <c r="S151" s="608"/>
      <c r="T151" s="608"/>
      <c r="U151" s="608"/>
      <c r="V151" s="608"/>
      <c r="W151" s="608"/>
      <c r="X151" s="608"/>
      <c r="Y151" s="609"/>
      <c r="Z151" s="89"/>
    </row>
    <row r="152" spans="1:27" ht="22.5">
      <c r="A152" s="541">
        <v>1</v>
      </c>
      <c r="B152" s="355" t="s">
        <v>540</v>
      </c>
      <c r="C152" s="77">
        <v>130</v>
      </c>
      <c r="D152" s="783" t="s">
        <v>679</v>
      </c>
      <c r="E152" s="1019"/>
      <c r="F152" s="1019"/>
      <c r="G152" s="1019"/>
      <c r="H152" s="77">
        <v>2019</v>
      </c>
      <c r="I152" s="124">
        <v>447775.56</v>
      </c>
      <c r="J152" s="279">
        <f>SUM(K152:W152)</f>
        <v>60000</v>
      </c>
      <c r="K152" s="279" t="s">
        <v>455</v>
      </c>
      <c r="L152" s="279" t="s">
        <v>455</v>
      </c>
      <c r="M152" s="279" t="s">
        <v>455</v>
      </c>
      <c r="N152" s="279"/>
      <c r="O152" s="279"/>
      <c r="P152" s="369">
        <v>30000</v>
      </c>
      <c r="Q152" s="369">
        <v>30000</v>
      </c>
      <c r="R152" s="279" t="s">
        <v>455</v>
      </c>
      <c r="S152" s="279"/>
      <c r="T152" s="279"/>
      <c r="U152" s="279" t="s">
        <v>455</v>
      </c>
      <c r="V152" s="279" t="s">
        <v>455</v>
      </c>
      <c r="W152" s="279" t="s">
        <v>455</v>
      </c>
      <c r="X152" s="279"/>
      <c r="Y152" s="549"/>
      <c r="Z152" s="89"/>
    </row>
    <row r="153" spans="1:27" s="722" customFormat="1">
      <c r="A153" s="715"/>
      <c r="B153" s="728" t="s">
        <v>693</v>
      </c>
      <c r="C153" s="716"/>
      <c r="D153" s="717"/>
      <c r="E153" s="717"/>
      <c r="F153" s="717"/>
      <c r="G153" s="717"/>
      <c r="H153" s="716"/>
      <c r="I153" s="716"/>
      <c r="J153" s="718">
        <f t="shared" ref="J153:Y153" si="52">SUM(J152:J152)</f>
        <v>60000</v>
      </c>
      <c r="K153" s="719">
        <f t="shared" si="52"/>
        <v>0</v>
      </c>
      <c r="L153" s="719">
        <f t="shared" si="52"/>
        <v>0</v>
      </c>
      <c r="M153" s="719">
        <f t="shared" si="52"/>
        <v>0</v>
      </c>
      <c r="N153" s="719">
        <f t="shared" si="52"/>
        <v>0</v>
      </c>
      <c r="O153" s="726">
        <f t="shared" si="52"/>
        <v>0</v>
      </c>
      <c r="P153" s="726">
        <f t="shared" si="52"/>
        <v>30000</v>
      </c>
      <c r="Q153" s="719">
        <f t="shared" si="52"/>
        <v>30000</v>
      </c>
      <c r="R153" s="719">
        <f t="shared" si="52"/>
        <v>0</v>
      </c>
      <c r="S153" s="719">
        <f t="shared" si="52"/>
        <v>0</v>
      </c>
      <c r="T153" s="719">
        <f t="shared" si="52"/>
        <v>0</v>
      </c>
      <c r="U153" s="719">
        <f t="shared" si="52"/>
        <v>0</v>
      </c>
      <c r="V153" s="719">
        <f t="shared" si="52"/>
        <v>0</v>
      </c>
      <c r="W153" s="719">
        <f t="shared" si="52"/>
        <v>0</v>
      </c>
      <c r="X153" s="719">
        <f t="shared" si="52"/>
        <v>0</v>
      </c>
      <c r="Y153" s="720">
        <f t="shared" si="52"/>
        <v>0</v>
      </c>
      <c r="Z153" s="721"/>
      <c r="AA153" s="721"/>
    </row>
    <row r="154" spans="1:27" ht="13.5" customHeight="1" thickBot="1">
      <c r="A154" s="548"/>
      <c r="B154" s="368"/>
      <c r="C154" s="350"/>
      <c r="D154" s="1105" t="s">
        <v>679</v>
      </c>
      <c r="E154" s="1105"/>
      <c r="F154" s="1105"/>
      <c r="G154" s="1105"/>
      <c r="H154" s="1105"/>
      <c r="I154" s="1105"/>
      <c r="J154" s="351">
        <f>SUM(J152)</f>
        <v>60000</v>
      </c>
      <c r="K154" s="344">
        <f t="shared" ref="K154:Y154" si="53">SUM(K152)</f>
        <v>0</v>
      </c>
      <c r="L154" s="344">
        <f t="shared" si="53"/>
        <v>0</v>
      </c>
      <c r="M154" s="344">
        <f t="shared" si="53"/>
        <v>0</v>
      </c>
      <c r="N154" s="344">
        <f t="shared" si="53"/>
        <v>0</v>
      </c>
      <c r="O154" s="344">
        <f t="shared" si="53"/>
        <v>0</v>
      </c>
      <c r="P154" s="344">
        <f t="shared" si="53"/>
        <v>30000</v>
      </c>
      <c r="Q154" s="344">
        <f t="shared" si="53"/>
        <v>30000</v>
      </c>
      <c r="R154" s="344">
        <f t="shared" si="53"/>
        <v>0</v>
      </c>
      <c r="S154" s="344">
        <f t="shared" si="53"/>
        <v>0</v>
      </c>
      <c r="T154" s="344">
        <f t="shared" si="53"/>
        <v>0</v>
      </c>
      <c r="U154" s="344">
        <f t="shared" si="53"/>
        <v>0</v>
      </c>
      <c r="V154" s="344">
        <f t="shared" si="53"/>
        <v>0</v>
      </c>
      <c r="W154" s="344">
        <f t="shared" si="53"/>
        <v>0</v>
      </c>
      <c r="X154" s="344">
        <f t="shared" si="53"/>
        <v>0</v>
      </c>
      <c r="Y154" s="517">
        <f t="shared" si="53"/>
        <v>0</v>
      </c>
      <c r="Z154" s="89"/>
    </row>
    <row r="155" spans="1:27" ht="30.75" customHeight="1" thickBot="1">
      <c r="A155" s="1120" t="s">
        <v>543</v>
      </c>
      <c r="B155" s="1121"/>
      <c r="C155" s="608"/>
      <c r="D155" s="624"/>
      <c r="E155" s="624"/>
      <c r="F155" s="624"/>
      <c r="G155" s="624"/>
      <c r="H155" s="608"/>
      <c r="I155" s="608"/>
      <c r="J155" s="608"/>
      <c r="K155" s="608"/>
      <c r="L155" s="608"/>
      <c r="M155" s="608"/>
      <c r="N155" s="608"/>
      <c r="O155" s="608"/>
      <c r="P155" s="608"/>
      <c r="Q155" s="608"/>
      <c r="R155" s="608"/>
      <c r="S155" s="608"/>
      <c r="T155" s="608"/>
      <c r="U155" s="608"/>
      <c r="V155" s="608"/>
      <c r="W155" s="608"/>
      <c r="X155" s="608"/>
      <c r="Y155" s="609"/>
      <c r="Z155" s="89"/>
    </row>
    <row r="156" spans="1:27" ht="130.5" customHeight="1">
      <c r="A156" s="514">
        <v>12</v>
      </c>
      <c r="B156" s="34" t="s">
        <v>562</v>
      </c>
      <c r="C156" s="76">
        <v>150</v>
      </c>
      <c r="D156" s="783" t="s">
        <v>679</v>
      </c>
      <c r="E156" s="783"/>
      <c r="F156" s="783"/>
      <c r="G156" s="921"/>
      <c r="H156" s="88" t="s">
        <v>549</v>
      </c>
      <c r="I156" s="125">
        <v>670042.4</v>
      </c>
      <c r="J156" s="20">
        <f t="shared" ref="J156:J160" si="54">SUM(K156:W156)</f>
        <v>658561.05000000005</v>
      </c>
      <c r="K156" s="20"/>
      <c r="L156" s="20"/>
      <c r="M156" s="20"/>
      <c r="N156" s="20"/>
      <c r="O156" s="20"/>
      <c r="P156" s="20">
        <v>11481.35</v>
      </c>
      <c r="Q156" s="20">
        <v>300000</v>
      </c>
      <c r="R156" s="20">
        <v>347079.7</v>
      </c>
      <c r="S156" s="20"/>
      <c r="T156" s="20"/>
      <c r="U156" s="20"/>
      <c r="V156" s="20"/>
      <c r="W156" s="372"/>
      <c r="X156" s="20"/>
      <c r="Y156" s="550"/>
      <c r="Z156" s="89"/>
    </row>
    <row r="157" spans="1:27" ht="109.5" customHeight="1">
      <c r="A157" s="514">
        <v>13</v>
      </c>
      <c r="B157" s="34" t="s">
        <v>563</v>
      </c>
      <c r="C157" s="76">
        <v>300</v>
      </c>
      <c r="D157" s="783" t="s">
        <v>679</v>
      </c>
      <c r="E157" s="783"/>
      <c r="F157" s="783"/>
      <c r="G157" s="921"/>
      <c r="H157" s="88" t="s">
        <v>549</v>
      </c>
      <c r="I157" s="125">
        <v>524277.9</v>
      </c>
      <c r="J157" s="288">
        <f t="shared" si="54"/>
        <v>468966.30000000005</v>
      </c>
      <c r="K157" s="20"/>
      <c r="L157" s="20"/>
      <c r="M157" s="20"/>
      <c r="N157" s="20"/>
      <c r="O157" s="20"/>
      <c r="P157" s="20">
        <v>27688.400000000001</v>
      </c>
      <c r="Q157" s="20">
        <v>300000</v>
      </c>
      <c r="R157" s="20">
        <v>141277.9</v>
      </c>
      <c r="S157" s="20"/>
      <c r="T157" s="20"/>
      <c r="U157" s="20"/>
      <c r="V157" s="20"/>
      <c r="W157" s="372"/>
      <c r="X157" s="20"/>
      <c r="Y157" s="550"/>
      <c r="Z157" s="89"/>
    </row>
    <row r="158" spans="1:27" ht="111" customHeight="1">
      <c r="A158" s="514">
        <v>14</v>
      </c>
      <c r="B158" s="34" t="s">
        <v>564</v>
      </c>
      <c r="C158" s="76">
        <v>50</v>
      </c>
      <c r="D158" s="783" t="s">
        <v>679</v>
      </c>
      <c r="E158" s="783"/>
      <c r="F158" s="783"/>
      <c r="G158" s="921"/>
      <c r="H158" s="88">
        <v>2019</v>
      </c>
      <c r="I158" s="125">
        <v>223996.3</v>
      </c>
      <c r="J158" s="20">
        <f t="shared" si="54"/>
        <v>223996.3</v>
      </c>
      <c r="K158" s="20"/>
      <c r="L158" s="20"/>
      <c r="M158" s="20"/>
      <c r="N158" s="20"/>
      <c r="O158" s="20"/>
      <c r="P158" s="20">
        <v>91401.5</v>
      </c>
      <c r="Q158" s="20">
        <v>132594.79999999999</v>
      </c>
      <c r="R158" s="20">
        <v>0</v>
      </c>
      <c r="S158" s="20"/>
      <c r="T158" s="20"/>
      <c r="U158" s="20"/>
      <c r="V158" s="20"/>
      <c r="W158" s="372"/>
      <c r="X158" s="20"/>
      <c r="Y158" s="550"/>
      <c r="Z158" s="89"/>
    </row>
    <row r="159" spans="1:27" ht="66.75" customHeight="1">
      <c r="A159" s="514">
        <v>15</v>
      </c>
      <c r="B159" s="34" t="s">
        <v>565</v>
      </c>
      <c r="C159" s="76">
        <v>90</v>
      </c>
      <c r="D159" s="783" t="s">
        <v>679</v>
      </c>
      <c r="E159" s="783"/>
      <c r="F159" s="783"/>
      <c r="G159" s="921"/>
      <c r="H159" s="88">
        <v>2019</v>
      </c>
      <c r="I159" s="125"/>
      <c r="J159" s="20">
        <f t="shared" si="54"/>
        <v>378114.5</v>
      </c>
      <c r="K159" s="20"/>
      <c r="L159" s="20"/>
      <c r="M159" s="20"/>
      <c r="N159" s="20"/>
      <c r="O159" s="20"/>
      <c r="P159" s="20">
        <v>50000</v>
      </c>
      <c r="Q159" s="20">
        <v>328114.5</v>
      </c>
      <c r="R159" s="20">
        <v>0</v>
      </c>
      <c r="S159" s="20"/>
      <c r="T159" s="20"/>
      <c r="U159" s="20"/>
      <c r="V159" s="20"/>
      <c r="W159" s="372"/>
      <c r="X159" s="20"/>
      <c r="Y159" s="550"/>
      <c r="Z159" s="89"/>
    </row>
    <row r="160" spans="1:27" ht="123.75">
      <c r="A160" s="514">
        <v>18</v>
      </c>
      <c r="B160" s="32" t="s">
        <v>568</v>
      </c>
      <c r="C160" s="76">
        <v>50</v>
      </c>
      <c r="D160" s="783" t="s">
        <v>679</v>
      </c>
      <c r="E160" s="783"/>
      <c r="F160" s="783"/>
      <c r="G160" s="921"/>
      <c r="H160" s="88" t="s">
        <v>550</v>
      </c>
      <c r="I160" s="88">
        <v>8622.2000000000007</v>
      </c>
      <c r="J160" s="20">
        <f t="shared" si="54"/>
        <v>8622.2000000000007</v>
      </c>
      <c r="K160" s="20"/>
      <c r="L160" s="20"/>
      <c r="M160" s="20"/>
      <c r="N160" s="20"/>
      <c r="O160" s="20"/>
      <c r="P160" s="20">
        <v>4000</v>
      </c>
      <c r="Q160" s="20">
        <v>4622.2</v>
      </c>
      <c r="R160" s="20">
        <v>0</v>
      </c>
      <c r="S160" s="20"/>
      <c r="T160" s="20"/>
      <c r="U160" s="20"/>
      <c r="V160" s="20"/>
      <c r="W160" s="372"/>
      <c r="X160" s="20"/>
      <c r="Y160" s="550"/>
      <c r="Z160" s="89"/>
    </row>
    <row r="161" spans="1:27" s="722" customFormat="1">
      <c r="A161" s="715"/>
      <c r="B161" s="728" t="s">
        <v>693</v>
      </c>
      <c r="C161" s="716"/>
      <c r="D161" s="717"/>
      <c r="E161" s="717"/>
      <c r="F161" s="717"/>
      <c r="G161" s="717"/>
      <c r="H161" s="716"/>
      <c r="I161" s="716"/>
      <c r="J161" s="718">
        <f t="shared" ref="J161:Y161" si="55">SUM(J156:J160)</f>
        <v>1738260.35</v>
      </c>
      <c r="K161" s="719">
        <f t="shared" si="55"/>
        <v>0</v>
      </c>
      <c r="L161" s="719">
        <f t="shared" si="55"/>
        <v>0</v>
      </c>
      <c r="M161" s="719">
        <f t="shared" si="55"/>
        <v>0</v>
      </c>
      <c r="N161" s="719">
        <f t="shared" si="55"/>
        <v>0</v>
      </c>
      <c r="O161" s="719">
        <f t="shared" si="55"/>
        <v>0</v>
      </c>
      <c r="P161" s="726">
        <f t="shared" si="55"/>
        <v>184571.25</v>
      </c>
      <c r="Q161" s="719">
        <f t="shared" si="55"/>
        <v>1065331.5</v>
      </c>
      <c r="R161" s="719">
        <f t="shared" si="55"/>
        <v>488357.6</v>
      </c>
      <c r="S161" s="719">
        <f t="shared" si="55"/>
        <v>0</v>
      </c>
      <c r="T161" s="719">
        <f t="shared" si="55"/>
        <v>0</v>
      </c>
      <c r="U161" s="719">
        <f t="shared" si="55"/>
        <v>0</v>
      </c>
      <c r="V161" s="719">
        <f t="shared" si="55"/>
        <v>0</v>
      </c>
      <c r="W161" s="719">
        <f t="shared" si="55"/>
        <v>0</v>
      </c>
      <c r="X161" s="719">
        <f t="shared" si="55"/>
        <v>0</v>
      </c>
      <c r="Y161" s="720">
        <f t="shared" si="55"/>
        <v>0</v>
      </c>
      <c r="Z161" s="721"/>
      <c r="AA161" s="723"/>
    </row>
    <row r="162" spans="1:27" ht="13.5" customHeight="1" thickBot="1">
      <c r="A162" s="548"/>
      <c r="B162" s="368"/>
      <c r="C162" s="350"/>
      <c r="D162" s="1105" t="s">
        <v>679</v>
      </c>
      <c r="E162" s="1105"/>
      <c r="F162" s="1105"/>
      <c r="G162" s="1105"/>
      <c r="H162" s="1105"/>
      <c r="I162" s="1105"/>
      <c r="J162" s="351">
        <f t="shared" ref="J162:Y162" si="56">SUM(J156,J157,J158,J159,J160)</f>
        <v>1738260.35</v>
      </c>
      <c r="K162" s="344">
        <f t="shared" si="56"/>
        <v>0</v>
      </c>
      <c r="L162" s="344">
        <f t="shared" si="56"/>
        <v>0</v>
      </c>
      <c r="M162" s="344">
        <f t="shared" si="56"/>
        <v>0</v>
      </c>
      <c r="N162" s="344">
        <f t="shared" si="56"/>
        <v>0</v>
      </c>
      <c r="O162" s="344">
        <f t="shared" si="56"/>
        <v>0</v>
      </c>
      <c r="P162" s="344">
        <f t="shared" si="56"/>
        <v>184571.25</v>
      </c>
      <c r="Q162" s="344">
        <f t="shared" si="56"/>
        <v>1065331.5</v>
      </c>
      <c r="R162" s="344">
        <f t="shared" si="56"/>
        <v>488357.6</v>
      </c>
      <c r="S162" s="344">
        <f t="shared" si="56"/>
        <v>0</v>
      </c>
      <c r="T162" s="344">
        <f t="shared" si="56"/>
        <v>0</v>
      </c>
      <c r="U162" s="344">
        <f t="shared" si="56"/>
        <v>0</v>
      </c>
      <c r="V162" s="344">
        <f t="shared" si="56"/>
        <v>0</v>
      </c>
      <c r="W162" s="344">
        <f t="shared" si="56"/>
        <v>0</v>
      </c>
      <c r="X162" s="344">
        <f t="shared" si="56"/>
        <v>0</v>
      </c>
      <c r="Y162" s="517">
        <f t="shared" si="56"/>
        <v>0</v>
      </c>
      <c r="Z162" s="89"/>
    </row>
    <row r="163" spans="1:27" ht="15" customHeight="1" thickBot="1">
      <c r="A163" s="1120" t="s">
        <v>463</v>
      </c>
      <c r="B163" s="1121"/>
      <c r="C163" s="608"/>
      <c r="D163" s="624"/>
      <c r="E163" s="624"/>
      <c r="F163" s="624"/>
      <c r="G163" s="624"/>
      <c r="H163" s="608"/>
      <c r="I163" s="608"/>
      <c r="J163" s="608"/>
      <c r="K163" s="608"/>
      <c r="L163" s="608"/>
      <c r="M163" s="608"/>
      <c r="N163" s="608"/>
      <c r="O163" s="608"/>
      <c r="P163" s="608"/>
      <c r="Q163" s="608"/>
      <c r="R163" s="608"/>
      <c r="S163" s="608"/>
      <c r="T163" s="608"/>
      <c r="U163" s="608"/>
      <c r="V163" s="608"/>
      <c r="W163" s="608"/>
      <c r="X163" s="608"/>
      <c r="Y163" s="609"/>
      <c r="Z163" s="89"/>
    </row>
    <row r="164" spans="1:27" ht="13.5" customHeight="1" thickBot="1">
      <c r="A164" s="548"/>
      <c r="B164" s="368"/>
      <c r="C164" s="350"/>
      <c r="D164" s="1105" t="s">
        <v>679</v>
      </c>
      <c r="E164" s="1105"/>
      <c r="F164" s="1105"/>
      <c r="G164" s="1105"/>
      <c r="H164" s="1105"/>
      <c r="I164" s="1105"/>
      <c r="J164" s="351">
        <v>0</v>
      </c>
      <c r="K164" s="344">
        <v>0</v>
      </c>
      <c r="L164" s="344">
        <v>0</v>
      </c>
      <c r="M164" s="344">
        <v>0</v>
      </c>
      <c r="N164" s="344">
        <v>0</v>
      </c>
      <c r="O164" s="344">
        <v>0</v>
      </c>
      <c r="P164" s="344">
        <v>0</v>
      </c>
      <c r="Q164" s="344">
        <v>0</v>
      </c>
      <c r="R164" s="344">
        <v>0</v>
      </c>
      <c r="S164" s="344">
        <v>0</v>
      </c>
      <c r="T164" s="344">
        <v>0</v>
      </c>
      <c r="U164" s="344">
        <v>0</v>
      </c>
      <c r="V164" s="344">
        <v>0</v>
      </c>
      <c r="W164" s="344">
        <v>0</v>
      </c>
      <c r="X164" s="344">
        <v>0</v>
      </c>
      <c r="Y164" s="517">
        <v>0</v>
      </c>
      <c r="Z164" s="89"/>
    </row>
    <row r="165" spans="1:27" s="722" customFormat="1" ht="15" customHeight="1" thickBot="1">
      <c r="A165" s="1204" t="s">
        <v>307</v>
      </c>
      <c r="B165" s="1205"/>
      <c r="C165" s="1205"/>
      <c r="D165" s="1205"/>
      <c r="E165" s="1205"/>
      <c r="F165" s="1205"/>
      <c r="G165" s="1205"/>
      <c r="H165" s="1205"/>
      <c r="I165" s="1205"/>
      <c r="J165" s="718">
        <v>3497927.45</v>
      </c>
      <c r="K165" s="718">
        <v>213680.33</v>
      </c>
      <c r="L165" s="718">
        <v>147584.95000000001</v>
      </c>
      <c r="M165" s="718">
        <v>128239.83</v>
      </c>
      <c r="N165" s="718">
        <v>0</v>
      </c>
      <c r="O165" s="718">
        <v>0</v>
      </c>
      <c r="P165" s="718">
        <v>1138449.2</v>
      </c>
      <c r="Q165" s="718">
        <v>613362.27</v>
      </c>
      <c r="R165" s="718">
        <v>1254531.3700000001</v>
      </c>
      <c r="S165" s="718">
        <v>0</v>
      </c>
      <c r="T165" s="718">
        <v>0</v>
      </c>
      <c r="U165" s="718">
        <v>479.5</v>
      </c>
      <c r="V165" s="718">
        <v>600</v>
      </c>
      <c r="W165" s="718">
        <v>1000</v>
      </c>
      <c r="X165" s="718">
        <v>0</v>
      </c>
      <c r="Y165" s="1009">
        <v>0</v>
      </c>
      <c r="Z165" s="721"/>
      <c r="AA165" s="723"/>
    </row>
    <row r="166" spans="1:27" ht="15" customHeight="1">
      <c r="A166" s="552"/>
      <c r="B166" s="449"/>
      <c r="C166" s="450"/>
      <c r="D166" s="1129" t="s">
        <v>679</v>
      </c>
      <c r="E166" s="1129"/>
      <c r="F166" s="1129"/>
      <c r="G166" s="1129"/>
      <c r="H166" s="1129"/>
      <c r="I166" s="1129"/>
      <c r="J166" s="451">
        <f t="shared" ref="J166:Y166" si="57">SUM(J179,J185,J193,J196,J201,J204,J208,J212)</f>
        <v>3497927.4539999999</v>
      </c>
      <c r="K166" s="451">
        <f t="shared" si="57"/>
        <v>213680.33299999998</v>
      </c>
      <c r="L166" s="451">
        <f t="shared" si="57"/>
        <v>147584.954</v>
      </c>
      <c r="M166" s="451">
        <f t="shared" si="57"/>
        <v>128239.83</v>
      </c>
      <c r="N166" s="451">
        <f t="shared" si="57"/>
        <v>0</v>
      </c>
      <c r="O166" s="451">
        <f t="shared" si="57"/>
        <v>0</v>
      </c>
      <c r="P166" s="451">
        <f t="shared" si="57"/>
        <v>1138449.1970000002</v>
      </c>
      <c r="Q166" s="451">
        <f t="shared" si="57"/>
        <v>613362.27</v>
      </c>
      <c r="R166" s="451">
        <f t="shared" si="57"/>
        <v>1254531.3700000001</v>
      </c>
      <c r="S166" s="451">
        <f t="shared" si="57"/>
        <v>0</v>
      </c>
      <c r="T166" s="451">
        <f t="shared" si="57"/>
        <v>0</v>
      </c>
      <c r="U166" s="451">
        <f t="shared" si="57"/>
        <v>479.5</v>
      </c>
      <c r="V166" s="451">
        <f t="shared" si="57"/>
        <v>600</v>
      </c>
      <c r="W166" s="451">
        <f t="shared" si="57"/>
        <v>1000</v>
      </c>
      <c r="X166" s="451">
        <f t="shared" si="57"/>
        <v>0</v>
      </c>
      <c r="Y166" s="546">
        <f t="shared" si="57"/>
        <v>0</v>
      </c>
      <c r="Z166" s="89"/>
    </row>
    <row r="167" spans="1:27" ht="33" customHeight="1" thickBot="1">
      <c r="A167" s="1118" t="s">
        <v>569</v>
      </c>
      <c r="B167" s="1119"/>
      <c r="C167" s="614"/>
      <c r="D167" s="656"/>
      <c r="E167" s="656"/>
      <c r="F167" s="656"/>
      <c r="G167" s="656"/>
      <c r="H167" s="614"/>
      <c r="I167" s="614"/>
      <c r="J167" s="614"/>
      <c r="K167" s="614"/>
      <c r="L167" s="614"/>
      <c r="M167" s="614"/>
      <c r="N167" s="614"/>
      <c r="O167" s="614"/>
      <c r="P167" s="614"/>
      <c r="Q167" s="614"/>
      <c r="R167" s="614"/>
      <c r="S167" s="614"/>
      <c r="T167" s="614"/>
      <c r="U167" s="614"/>
      <c r="V167" s="614"/>
      <c r="W167" s="614"/>
      <c r="X167" s="614"/>
      <c r="Y167" s="615"/>
      <c r="Z167" s="89"/>
    </row>
    <row r="168" spans="1:27" ht="31.5">
      <c r="A168" s="1180">
        <v>2</v>
      </c>
      <c r="B168" s="22" t="s">
        <v>585</v>
      </c>
      <c r="C168" s="1178">
        <v>310</v>
      </c>
      <c r="D168" s="658"/>
      <c r="E168" s="841"/>
      <c r="F168" s="841"/>
      <c r="G168" s="972"/>
      <c r="H168" s="11"/>
      <c r="I168" s="91"/>
      <c r="J168" s="20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513"/>
      <c r="Z168" s="89"/>
    </row>
    <row r="169" spans="1:27" ht="51.75" customHeight="1">
      <c r="A169" s="1181"/>
      <c r="B169" s="22" t="s">
        <v>586</v>
      </c>
      <c r="C169" s="1178"/>
      <c r="D169" s="783" t="s">
        <v>679</v>
      </c>
      <c r="E169" s="783"/>
      <c r="F169" s="783"/>
      <c r="G169" s="921"/>
      <c r="H169" s="11">
        <v>2018</v>
      </c>
      <c r="I169" s="91">
        <v>562</v>
      </c>
      <c r="J169" s="20">
        <f t="shared" ref="J169:J173" si="58">SUM(K169:Y169)</f>
        <v>562</v>
      </c>
      <c r="K169" s="91">
        <v>281</v>
      </c>
      <c r="L169" s="91"/>
      <c r="M169" s="91"/>
      <c r="N169" s="91"/>
      <c r="O169" s="91"/>
      <c r="P169" s="91"/>
      <c r="Q169" s="91"/>
      <c r="R169" s="91"/>
      <c r="S169" s="91"/>
      <c r="T169" s="297"/>
      <c r="U169" s="91">
        <v>281</v>
      </c>
      <c r="V169" s="91"/>
      <c r="W169" s="91"/>
      <c r="X169" s="91"/>
      <c r="Y169" s="513"/>
      <c r="Z169" s="89"/>
    </row>
    <row r="170" spans="1:27" ht="48.75" customHeight="1">
      <c r="A170" s="1181"/>
      <c r="B170" s="22" t="s">
        <v>587</v>
      </c>
      <c r="C170" s="1178"/>
      <c r="D170" s="783" t="s">
        <v>679</v>
      </c>
      <c r="E170" s="783"/>
      <c r="F170" s="783"/>
      <c r="G170" s="921"/>
      <c r="H170" s="11">
        <v>2018</v>
      </c>
      <c r="I170" s="91">
        <v>197</v>
      </c>
      <c r="J170" s="20">
        <f t="shared" si="58"/>
        <v>197</v>
      </c>
      <c r="K170" s="91">
        <v>98.5</v>
      </c>
      <c r="L170" s="91"/>
      <c r="M170" s="91"/>
      <c r="N170" s="91"/>
      <c r="O170" s="91"/>
      <c r="P170" s="91"/>
      <c r="Q170" s="91"/>
      <c r="R170" s="91"/>
      <c r="S170" s="91"/>
      <c r="T170" s="91"/>
      <c r="U170" s="91">
        <v>98.5</v>
      </c>
      <c r="V170" s="91"/>
      <c r="W170" s="91"/>
      <c r="X170" s="91"/>
      <c r="Y170" s="513"/>
      <c r="Z170" s="89"/>
    </row>
    <row r="171" spans="1:27" ht="52.5" customHeight="1">
      <c r="A171" s="1181"/>
      <c r="B171" s="22" t="s">
        <v>576</v>
      </c>
      <c r="C171" s="1178"/>
      <c r="D171" s="783" t="s">
        <v>679</v>
      </c>
      <c r="E171" s="783"/>
      <c r="F171" s="783"/>
      <c r="G171" s="921"/>
      <c r="H171" s="11">
        <v>2018</v>
      </c>
      <c r="I171" s="91">
        <v>200</v>
      </c>
      <c r="J171" s="20">
        <f t="shared" si="58"/>
        <v>200</v>
      </c>
      <c r="K171" s="91">
        <v>100</v>
      </c>
      <c r="L171" s="91"/>
      <c r="M171" s="91"/>
      <c r="N171" s="91"/>
      <c r="O171" s="91"/>
      <c r="P171" s="91"/>
      <c r="Q171" s="91"/>
      <c r="R171" s="91"/>
      <c r="S171" s="91"/>
      <c r="T171" s="91"/>
      <c r="U171" s="91">
        <v>100</v>
      </c>
      <c r="V171" s="91"/>
      <c r="W171" s="91"/>
      <c r="X171" s="91"/>
      <c r="Y171" s="513"/>
      <c r="Z171" s="89"/>
    </row>
    <row r="172" spans="1:27" ht="43.5" customHeight="1">
      <c r="A172" s="1181"/>
      <c r="B172" s="22" t="s">
        <v>588</v>
      </c>
      <c r="C172" s="1178"/>
      <c r="D172" s="783" t="s">
        <v>679</v>
      </c>
      <c r="E172" s="783"/>
      <c r="F172" s="783"/>
      <c r="G172" s="921"/>
      <c r="H172" s="11">
        <v>2019</v>
      </c>
      <c r="I172" s="91">
        <v>500</v>
      </c>
      <c r="J172" s="20">
        <f t="shared" si="58"/>
        <v>500</v>
      </c>
      <c r="K172" s="47"/>
      <c r="L172" s="91">
        <v>250</v>
      </c>
      <c r="M172" s="91"/>
      <c r="N172" s="91"/>
      <c r="O172" s="91"/>
      <c r="P172" s="91"/>
      <c r="Q172" s="91"/>
      <c r="R172" s="91"/>
      <c r="S172" s="91"/>
      <c r="T172" s="91"/>
      <c r="U172" s="91"/>
      <c r="V172" s="91">
        <v>250</v>
      </c>
      <c r="W172" s="91"/>
      <c r="X172" s="91"/>
      <c r="Y172" s="513"/>
      <c r="Z172" s="89"/>
    </row>
    <row r="173" spans="1:27" ht="52.5">
      <c r="A173" s="1181"/>
      <c r="B173" s="22" t="s">
        <v>589</v>
      </c>
      <c r="C173" s="1178"/>
      <c r="D173" s="783" t="s">
        <v>679</v>
      </c>
      <c r="E173" s="783"/>
      <c r="F173" s="783"/>
      <c r="G173" s="921"/>
      <c r="H173" s="11">
        <v>2019</v>
      </c>
      <c r="I173" s="91">
        <v>2000</v>
      </c>
      <c r="J173" s="20">
        <f t="shared" si="58"/>
        <v>2000</v>
      </c>
      <c r="K173" s="36"/>
      <c r="L173" s="47"/>
      <c r="M173" s="91">
        <v>1000</v>
      </c>
      <c r="N173" s="91"/>
      <c r="O173" s="91"/>
      <c r="P173" s="91"/>
      <c r="Q173" s="91"/>
      <c r="R173" s="91"/>
      <c r="S173" s="91"/>
      <c r="T173" s="91"/>
      <c r="U173" s="91"/>
      <c r="V173" s="91"/>
      <c r="W173" s="91">
        <v>1000</v>
      </c>
      <c r="X173" s="91"/>
      <c r="Y173" s="513"/>
      <c r="Z173" s="89"/>
    </row>
    <row r="174" spans="1:27" ht="20.25" customHeight="1">
      <c r="A174" s="1180">
        <v>4</v>
      </c>
      <c r="B174" s="1194" t="s">
        <v>593</v>
      </c>
      <c r="C174" s="1178">
        <v>43</v>
      </c>
      <c r="D174" s="1179"/>
      <c r="E174" s="841"/>
      <c r="F174" s="841"/>
      <c r="G174" s="972"/>
      <c r="H174" s="1178"/>
      <c r="I174" s="91"/>
      <c r="J174" s="20">
        <f t="shared" ref="J174:J177" si="59">SUM(K174:Y174)</f>
        <v>0</v>
      </c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513"/>
      <c r="Z174" s="89"/>
    </row>
    <row r="175" spans="1:27" ht="21" customHeight="1">
      <c r="A175" s="1181"/>
      <c r="B175" s="1195"/>
      <c r="C175" s="1178"/>
      <c r="D175" s="1179"/>
      <c r="E175" s="841"/>
      <c r="F175" s="841"/>
      <c r="G175" s="972"/>
      <c r="H175" s="1178"/>
      <c r="I175" s="91"/>
      <c r="J175" s="20">
        <f t="shared" si="59"/>
        <v>0</v>
      </c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513"/>
      <c r="Z175" s="89"/>
    </row>
    <row r="176" spans="1:27" ht="12.75" customHeight="1">
      <c r="A176" s="1181"/>
      <c r="B176" s="1194" t="s">
        <v>582</v>
      </c>
      <c r="C176" s="1178"/>
      <c r="D176" s="1179" t="s">
        <v>679</v>
      </c>
      <c r="E176" s="841"/>
      <c r="F176" s="841"/>
      <c r="G176" s="972"/>
      <c r="H176" s="1178">
        <v>2019</v>
      </c>
      <c r="I176" s="91">
        <v>600</v>
      </c>
      <c r="J176" s="20">
        <f t="shared" si="59"/>
        <v>600</v>
      </c>
      <c r="K176" s="47"/>
      <c r="L176" s="91">
        <v>250</v>
      </c>
      <c r="M176" s="91"/>
      <c r="N176" s="91"/>
      <c r="O176" s="91"/>
      <c r="P176" s="91"/>
      <c r="Q176" s="91"/>
      <c r="R176" s="91"/>
      <c r="S176" s="91"/>
      <c r="T176" s="91"/>
      <c r="U176" s="91"/>
      <c r="V176" s="91">
        <v>350</v>
      </c>
      <c r="W176" s="91"/>
      <c r="X176" s="91"/>
      <c r="Y176" s="513"/>
      <c r="Z176" s="89"/>
    </row>
    <row r="177" spans="1:27" ht="18.75" customHeight="1">
      <c r="A177" s="1181"/>
      <c r="B177" s="1195"/>
      <c r="C177" s="1178"/>
      <c r="D177" s="1179"/>
      <c r="E177" s="841"/>
      <c r="F177" s="841"/>
      <c r="G177" s="972"/>
      <c r="H177" s="1178"/>
      <c r="I177" s="91"/>
      <c r="J177" s="20">
        <f t="shared" si="59"/>
        <v>0</v>
      </c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513"/>
      <c r="Z177" s="89"/>
    </row>
    <row r="178" spans="1:27" s="722" customFormat="1">
      <c r="A178" s="715"/>
      <c r="B178" s="728" t="s">
        <v>693</v>
      </c>
      <c r="C178" s="716"/>
      <c r="D178" s="717"/>
      <c r="E178" s="717"/>
      <c r="F178" s="717"/>
      <c r="G178" s="717"/>
      <c r="H178" s="716"/>
      <c r="I178" s="716"/>
      <c r="J178" s="718">
        <f t="shared" ref="J178:Y178" si="60">SUM(J168:J177)</f>
        <v>4059</v>
      </c>
      <c r="K178" s="719">
        <f t="shared" si="60"/>
        <v>479.5</v>
      </c>
      <c r="L178" s="719">
        <f t="shared" si="60"/>
        <v>500</v>
      </c>
      <c r="M178" s="719">
        <f t="shared" si="60"/>
        <v>1000</v>
      </c>
      <c r="N178" s="719">
        <f t="shared" si="60"/>
        <v>0</v>
      </c>
      <c r="O178" s="719">
        <f t="shared" si="60"/>
        <v>0</v>
      </c>
      <c r="P178" s="726">
        <f t="shared" si="60"/>
        <v>0</v>
      </c>
      <c r="Q178" s="719">
        <f t="shared" si="60"/>
        <v>0</v>
      </c>
      <c r="R178" s="719">
        <f t="shared" si="60"/>
        <v>0</v>
      </c>
      <c r="S178" s="719">
        <f t="shared" si="60"/>
        <v>0</v>
      </c>
      <c r="T178" s="719">
        <f t="shared" si="60"/>
        <v>0</v>
      </c>
      <c r="U178" s="719">
        <f t="shared" si="60"/>
        <v>479.5</v>
      </c>
      <c r="V178" s="719">
        <f t="shared" si="60"/>
        <v>600</v>
      </c>
      <c r="W178" s="719">
        <f t="shared" si="60"/>
        <v>1000</v>
      </c>
      <c r="X178" s="719">
        <f t="shared" si="60"/>
        <v>0</v>
      </c>
      <c r="Y178" s="720">
        <f t="shared" si="60"/>
        <v>0</v>
      </c>
      <c r="Z178" s="721"/>
      <c r="AA178" s="723"/>
    </row>
    <row r="179" spans="1:27" ht="13.5" customHeight="1" thickBot="1">
      <c r="A179" s="548"/>
      <c r="B179" s="368"/>
      <c r="C179" s="350"/>
      <c r="D179" s="1105" t="s">
        <v>679</v>
      </c>
      <c r="E179" s="1105"/>
      <c r="F179" s="1105"/>
      <c r="G179" s="1105"/>
      <c r="H179" s="1105"/>
      <c r="I179" s="1105"/>
      <c r="J179" s="351">
        <f t="shared" ref="J179:Y179" si="61">SUM(J169:J173,J176)</f>
        <v>4059</v>
      </c>
      <c r="K179" s="344">
        <f t="shared" si="61"/>
        <v>479.5</v>
      </c>
      <c r="L179" s="344">
        <f t="shared" si="61"/>
        <v>500</v>
      </c>
      <c r="M179" s="344">
        <f t="shared" si="61"/>
        <v>1000</v>
      </c>
      <c r="N179" s="344">
        <f t="shared" si="61"/>
        <v>0</v>
      </c>
      <c r="O179" s="344">
        <f t="shared" si="61"/>
        <v>0</v>
      </c>
      <c r="P179" s="344">
        <f t="shared" si="61"/>
        <v>0</v>
      </c>
      <c r="Q179" s="344">
        <f t="shared" si="61"/>
        <v>0</v>
      </c>
      <c r="R179" s="344">
        <f t="shared" si="61"/>
        <v>0</v>
      </c>
      <c r="S179" s="344">
        <f t="shared" si="61"/>
        <v>0</v>
      </c>
      <c r="T179" s="344">
        <f t="shared" si="61"/>
        <v>0</v>
      </c>
      <c r="U179" s="344">
        <f t="shared" si="61"/>
        <v>479.5</v>
      </c>
      <c r="V179" s="344">
        <f t="shared" si="61"/>
        <v>600</v>
      </c>
      <c r="W179" s="344">
        <f t="shared" si="61"/>
        <v>1000</v>
      </c>
      <c r="X179" s="344">
        <f t="shared" si="61"/>
        <v>0</v>
      </c>
      <c r="Y179" s="517">
        <f t="shared" si="61"/>
        <v>0</v>
      </c>
      <c r="Z179" s="89"/>
      <c r="AA179" s="85"/>
    </row>
    <row r="180" spans="1:27" ht="30.75" customHeight="1" thickBot="1">
      <c r="A180" s="1120" t="s">
        <v>755</v>
      </c>
      <c r="B180" s="1121"/>
      <c r="C180" s="608"/>
      <c r="D180" s="624"/>
      <c r="E180" s="624"/>
      <c r="F180" s="624"/>
      <c r="G180" s="624"/>
      <c r="H180" s="608"/>
      <c r="I180" s="608"/>
      <c r="J180" s="608"/>
      <c r="K180" s="608"/>
      <c r="L180" s="608"/>
      <c r="M180" s="608"/>
      <c r="N180" s="608"/>
      <c r="O180" s="608"/>
      <c r="P180" s="608"/>
      <c r="Q180" s="608"/>
      <c r="R180" s="608"/>
      <c r="S180" s="608"/>
      <c r="T180" s="608"/>
      <c r="U180" s="608"/>
      <c r="V180" s="608"/>
      <c r="W180" s="608"/>
      <c r="X180" s="608"/>
      <c r="Y180" s="609"/>
      <c r="Z180" s="89"/>
    </row>
    <row r="181" spans="1:27" ht="73.5">
      <c r="A181" s="1018">
        <v>1</v>
      </c>
      <c r="B181" s="327" t="s">
        <v>756</v>
      </c>
      <c r="C181" s="166">
        <v>255</v>
      </c>
      <c r="D181" s="783" t="s">
        <v>679</v>
      </c>
      <c r="E181" s="1019"/>
      <c r="F181" s="1019"/>
      <c r="G181" s="1019"/>
      <c r="H181" s="374" t="s">
        <v>738</v>
      </c>
      <c r="I181" s="279">
        <v>122570.4</v>
      </c>
      <c r="J181" s="279">
        <v>115834.4</v>
      </c>
      <c r="K181" s="279">
        <v>110044.6</v>
      </c>
      <c r="L181" s="279">
        <v>0</v>
      </c>
      <c r="M181" s="279">
        <v>0</v>
      </c>
      <c r="N181" s="279"/>
      <c r="O181" s="279"/>
      <c r="P181" s="279">
        <v>5791.8</v>
      </c>
      <c r="Q181" s="279">
        <v>0</v>
      </c>
      <c r="R181" s="279">
        <v>0</v>
      </c>
      <c r="S181" s="279"/>
      <c r="T181" s="279"/>
      <c r="U181" s="279">
        <v>0</v>
      </c>
      <c r="V181" s="279">
        <v>0</v>
      </c>
      <c r="W181" s="279">
        <v>0</v>
      </c>
      <c r="X181" s="279"/>
      <c r="Y181" s="511"/>
      <c r="Z181" s="89"/>
    </row>
    <row r="182" spans="1:27" ht="105">
      <c r="A182" s="809">
        <v>4</v>
      </c>
      <c r="B182" s="126" t="s">
        <v>759</v>
      </c>
      <c r="C182" s="16">
        <v>25</v>
      </c>
      <c r="D182" s="783" t="s">
        <v>679</v>
      </c>
      <c r="E182" s="783"/>
      <c r="F182" s="783"/>
      <c r="G182" s="921"/>
      <c r="H182" s="16">
        <v>2019</v>
      </c>
      <c r="I182" s="20"/>
      <c r="J182" s="279">
        <v>25600</v>
      </c>
      <c r="K182" s="20">
        <v>0</v>
      </c>
      <c r="L182" s="288">
        <v>25600</v>
      </c>
      <c r="M182" s="21">
        <v>0</v>
      </c>
      <c r="N182" s="21"/>
      <c r="O182" s="21"/>
      <c r="P182" s="21">
        <v>0</v>
      </c>
      <c r="Q182" s="21">
        <v>0</v>
      </c>
      <c r="R182" s="21">
        <v>0</v>
      </c>
      <c r="S182" s="21"/>
      <c r="T182" s="21"/>
      <c r="U182" s="21">
        <v>0</v>
      </c>
      <c r="V182" s="21">
        <v>0</v>
      </c>
      <c r="W182" s="21">
        <v>0</v>
      </c>
      <c r="X182" s="21"/>
      <c r="Y182" s="513"/>
      <c r="Z182" s="89"/>
    </row>
    <row r="183" spans="1:27" ht="73.5">
      <c r="A183" s="582">
        <v>6</v>
      </c>
      <c r="B183" s="126" t="s">
        <v>762</v>
      </c>
      <c r="C183" s="16">
        <v>20</v>
      </c>
      <c r="D183" s="783" t="s">
        <v>679</v>
      </c>
      <c r="E183" s="783"/>
      <c r="F183" s="783"/>
      <c r="G183" s="921"/>
      <c r="H183" s="16"/>
      <c r="I183" s="20">
        <v>7700</v>
      </c>
      <c r="J183" s="279">
        <v>7000</v>
      </c>
      <c r="K183" s="20">
        <v>7000</v>
      </c>
      <c r="L183" s="20">
        <v>0</v>
      </c>
      <c r="M183" s="20">
        <v>0</v>
      </c>
      <c r="N183" s="20"/>
      <c r="O183" s="20"/>
      <c r="P183" s="20">
        <v>0</v>
      </c>
      <c r="Q183" s="20">
        <v>0</v>
      </c>
      <c r="R183" s="20">
        <v>0</v>
      </c>
      <c r="S183" s="20"/>
      <c r="T183" s="20"/>
      <c r="U183" s="20">
        <v>0</v>
      </c>
      <c r="V183" s="20">
        <v>0</v>
      </c>
      <c r="W183" s="20">
        <v>0</v>
      </c>
      <c r="X183" s="20"/>
      <c r="Y183" s="513"/>
      <c r="Z183" s="89"/>
    </row>
    <row r="184" spans="1:27" s="722" customFormat="1">
      <c r="A184" s="715"/>
      <c r="B184" s="728" t="s">
        <v>693</v>
      </c>
      <c r="C184" s="716"/>
      <c r="D184" s="717"/>
      <c r="E184" s="717"/>
      <c r="F184" s="717"/>
      <c r="G184" s="717"/>
      <c r="H184" s="716"/>
      <c r="I184" s="716"/>
      <c r="J184" s="718">
        <v>148436.4</v>
      </c>
      <c r="K184" s="719">
        <v>117044.6</v>
      </c>
      <c r="L184" s="719">
        <v>25600</v>
      </c>
      <c r="M184" s="719">
        <v>0</v>
      </c>
      <c r="N184" s="719">
        <v>0</v>
      </c>
      <c r="O184" s="719">
        <v>0</v>
      </c>
      <c r="P184" s="726">
        <v>5791.8</v>
      </c>
      <c r="Q184" s="719">
        <v>0</v>
      </c>
      <c r="R184" s="719">
        <v>0</v>
      </c>
      <c r="S184" s="719">
        <v>0</v>
      </c>
      <c r="T184" s="719">
        <v>0</v>
      </c>
      <c r="U184" s="719">
        <v>0</v>
      </c>
      <c r="V184" s="719">
        <v>0</v>
      </c>
      <c r="W184" s="719">
        <v>0</v>
      </c>
      <c r="X184" s="719">
        <v>0</v>
      </c>
      <c r="Y184" s="720">
        <v>0</v>
      </c>
      <c r="Z184" s="721"/>
      <c r="AA184" s="723"/>
    </row>
    <row r="185" spans="1:27" ht="13.5" customHeight="1" thickBot="1">
      <c r="A185" s="548"/>
      <c r="B185" s="368"/>
      <c r="C185" s="350"/>
      <c r="D185" s="1105" t="s">
        <v>679</v>
      </c>
      <c r="E185" s="1105"/>
      <c r="F185" s="1105"/>
      <c r="G185" s="1105"/>
      <c r="H185" s="1105"/>
      <c r="I185" s="1105"/>
      <c r="J185" s="351">
        <v>148436.4</v>
      </c>
      <c r="K185" s="344">
        <v>117044.6</v>
      </c>
      <c r="L185" s="344">
        <v>25600</v>
      </c>
      <c r="M185" s="344">
        <v>0</v>
      </c>
      <c r="N185" s="344">
        <v>0</v>
      </c>
      <c r="O185" s="344">
        <v>0</v>
      </c>
      <c r="P185" s="344">
        <v>5791.8</v>
      </c>
      <c r="Q185" s="344">
        <v>0</v>
      </c>
      <c r="R185" s="344">
        <v>0</v>
      </c>
      <c r="S185" s="344">
        <v>0</v>
      </c>
      <c r="T185" s="344">
        <v>0</v>
      </c>
      <c r="U185" s="344">
        <v>0</v>
      </c>
      <c r="V185" s="344">
        <v>0</v>
      </c>
      <c r="W185" s="344">
        <v>0</v>
      </c>
      <c r="X185" s="344">
        <v>0</v>
      </c>
      <c r="Y185" s="517">
        <v>0</v>
      </c>
      <c r="Z185" s="89"/>
    </row>
    <row r="186" spans="1:27" ht="15" customHeight="1" thickBot="1">
      <c r="A186" s="1120" t="s">
        <v>305</v>
      </c>
      <c r="B186" s="1121"/>
      <c r="C186" s="608"/>
      <c r="D186" s="624"/>
      <c r="E186" s="624"/>
      <c r="F186" s="624"/>
      <c r="G186" s="624"/>
      <c r="H186" s="608"/>
      <c r="I186" s="608"/>
      <c r="J186" s="608"/>
      <c r="K186" s="608"/>
      <c r="L186" s="608"/>
      <c r="M186" s="608"/>
      <c r="N186" s="608"/>
      <c r="O186" s="608"/>
      <c r="P186" s="608"/>
      <c r="Q186" s="608"/>
      <c r="R186" s="608"/>
      <c r="S186" s="608"/>
      <c r="T186" s="608"/>
      <c r="U186" s="608"/>
      <c r="V186" s="608"/>
      <c r="W186" s="608"/>
      <c r="X186" s="608"/>
      <c r="Y186" s="609"/>
      <c r="Z186" s="89"/>
    </row>
    <row r="187" spans="1:27" ht="70.5" customHeight="1">
      <c r="A187" s="541">
        <v>1</v>
      </c>
      <c r="B187" s="355" t="s">
        <v>286</v>
      </c>
      <c r="C187" s="77">
        <v>250</v>
      </c>
      <c r="D187" s="783" t="s">
        <v>679</v>
      </c>
      <c r="E187" s="1019"/>
      <c r="F187" s="1019"/>
      <c r="G187" s="1019"/>
      <c r="H187" s="77">
        <v>2019</v>
      </c>
      <c r="I187" s="365">
        <v>625000</v>
      </c>
      <c r="J187" s="279">
        <f>SUM(K187:Y187)</f>
        <v>464302</v>
      </c>
      <c r="K187" s="279">
        <v>0</v>
      </c>
      <c r="L187" s="279">
        <v>0</v>
      </c>
      <c r="M187" s="279">
        <v>0</v>
      </c>
      <c r="N187" s="279"/>
      <c r="O187" s="279"/>
      <c r="P187" s="279">
        <v>232151</v>
      </c>
      <c r="Q187" s="279">
        <v>232151</v>
      </c>
      <c r="R187" s="279">
        <v>0</v>
      </c>
      <c r="S187" s="279"/>
      <c r="T187" s="279"/>
      <c r="U187" s="279">
        <v>0</v>
      </c>
      <c r="V187" s="279">
        <v>0</v>
      </c>
      <c r="W187" s="279">
        <v>0</v>
      </c>
      <c r="X187" s="279"/>
      <c r="Y187" s="511"/>
      <c r="Z187" s="89"/>
    </row>
    <row r="188" spans="1:27" ht="77.25" customHeight="1">
      <c r="A188" s="514">
        <v>2</v>
      </c>
      <c r="B188" s="22" t="s">
        <v>287</v>
      </c>
      <c r="C188" s="76">
        <v>250</v>
      </c>
      <c r="D188" s="783" t="s">
        <v>679</v>
      </c>
      <c r="E188" s="783"/>
      <c r="F188" s="783"/>
      <c r="G188" s="921"/>
      <c r="H188" s="76">
        <v>2018</v>
      </c>
      <c r="I188" s="84">
        <v>785050</v>
      </c>
      <c r="J188" s="279">
        <f>SUM(K188:Y188)</f>
        <v>585150</v>
      </c>
      <c r="K188" s="20">
        <v>0</v>
      </c>
      <c r="L188" s="20">
        <v>0</v>
      </c>
      <c r="M188" s="20">
        <v>0</v>
      </c>
      <c r="N188" s="20"/>
      <c r="O188" s="20"/>
      <c r="P188" s="20">
        <v>585150</v>
      </c>
      <c r="Q188" s="20">
        <v>0</v>
      </c>
      <c r="R188" s="20">
        <v>0</v>
      </c>
      <c r="S188" s="20"/>
      <c r="T188" s="20"/>
      <c r="U188" s="20">
        <v>0</v>
      </c>
      <c r="V188" s="20">
        <v>0</v>
      </c>
      <c r="W188" s="20">
        <v>0</v>
      </c>
      <c r="X188" s="20"/>
      <c r="Y188" s="513"/>
      <c r="Z188" s="89"/>
    </row>
    <row r="189" spans="1:27" ht="52.5">
      <c r="A189" s="514">
        <v>3</v>
      </c>
      <c r="B189" s="34" t="s">
        <v>288</v>
      </c>
      <c r="C189" s="76">
        <v>300</v>
      </c>
      <c r="D189" s="783" t="s">
        <v>679</v>
      </c>
      <c r="E189" s="783"/>
      <c r="F189" s="783"/>
      <c r="G189" s="921"/>
      <c r="H189" s="76" t="s">
        <v>645</v>
      </c>
      <c r="I189" s="84">
        <f>J189</f>
        <v>625000</v>
      </c>
      <c r="J189" s="279">
        <f t="shared" ref="J189:J191" si="62">SUM(K189:Y189)</f>
        <v>625000</v>
      </c>
      <c r="K189" s="20">
        <v>0</v>
      </c>
      <c r="L189" s="20">
        <v>0</v>
      </c>
      <c r="M189" s="20">
        <v>0</v>
      </c>
      <c r="N189" s="20"/>
      <c r="O189" s="20"/>
      <c r="P189" s="20">
        <v>0</v>
      </c>
      <c r="Q189" s="20">
        <v>25000</v>
      </c>
      <c r="R189" s="20">
        <v>600000</v>
      </c>
      <c r="S189" s="20"/>
      <c r="T189" s="20"/>
      <c r="U189" s="20">
        <v>0</v>
      </c>
      <c r="V189" s="20">
        <v>0</v>
      </c>
      <c r="W189" s="20">
        <v>0</v>
      </c>
      <c r="X189" s="20"/>
      <c r="Y189" s="513"/>
      <c r="Z189" s="89"/>
    </row>
    <row r="190" spans="1:27" ht="94.5">
      <c r="A190" s="514">
        <v>4</v>
      </c>
      <c r="B190" s="34" t="s">
        <v>289</v>
      </c>
      <c r="C190" s="76">
        <v>250</v>
      </c>
      <c r="D190" s="783" t="s">
        <v>679</v>
      </c>
      <c r="E190" s="783"/>
      <c r="F190" s="783"/>
      <c r="G190" s="921"/>
      <c r="H190" s="76" t="s">
        <v>645</v>
      </c>
      <c r="I190" s="84">
        <f>J190</f>
        <v>630000</v>
      </c>
      <c r="J190" s="279">
        <f t="shared" si="62"/>
        <v>630000</v>
      </c>
      <c r="K190" s="20">
        <v>0</v>
      </c>
      <c r="L190" s="20">
        <v>0</v>
      </c>
      <c r="M190" s="20">
        <v>0</v>
      </c>
      <c r="N190" s="20"/>
      <c r="O190" s="20"/>
      <c r="P190" s="20">
        <v>0</v>
      </c>
      <c r="Q190" s="20">
        <v>30000</v>
      </c>
      <c r="R190" s="20">
        <v>600000</v>
      </c>
      <c r="S190" s="20"/>
      <c r="T190" s="20"/>
      <c r="U190" s="20">
        <v>0</v>
      </c>
      <c r="V190" s="20">
        <v>0</v>
      </c>
      <c r="W190" s="20">
        <v>0</v>
      </c>
      <c r="X190" s="20"/>
      <c r="Y190" s="513"/>
      <c r="Z190" s="89"/>
    </row>
    <row r="191" spans="1:27" ht="90.75" customHeight="1">
      <c r="A191" s="514">
        <v>5</v>
      </c>
      <c r="B191" s="22" t="s">
        <v>290</v>
      </c>
      <c r="C191" s="76">
        <v>250</v>
      </c>
      <c r="D191" s="783" t="s">
        <v>679</v>
      </c>
      <c r="E191" s="783"/>
      <c r="F191" s="783"/>
      <c r="G191" s="921"/>
      <c r="H191" s="76">
        <v>2019</v>
      </c>
      <c r="I191" s="84">
        <v>708265</v>
      </c>
      <c r="J191" s="279">
        <f t="shared" si="62"/>
        <v>548293.19999999995</v>
      </c>
      <c r="K191" s="20">
        <v>0</v>
      </c>
      <c r="L191" s="20">
        <v>0</v>
      </c>
      <c r="M191" s="20">
        <v>0</v>
      </c>
      <c r="N191" s="20"/>
      <c r="O191" s="20"/>
      <c r="P191" s="20">
        <v>274146.59999999998</v>
      </c>
      <c r="Q191" s="20">
        <v>274146.59999999998</v>
      </c>
      <c r="R191" s="20">
        <v>0</v>
      </c>
      <c r="S191" s="20"/>
      <c r="T191" s="20"/>
      <c r="U191" s="20">
        <v>0</v>
      </c>
      <c r="V191" s="20">
        <v>0</v>
      </c>
      <c r="W191" s="20">
        <v>0</v>
      </c>
      <c r="X191" s="20"/>
      <c r="Y191" s="513"/>
      <c r="Z191" s="89"/>
    </row>
    <row r="192" spans="1:27" s="722" customFormat="1">
      <c r="A192" s="715"/>
      <c r="B192" s="728" t="s">
        <v>693</v>
      </c>
      <c r="C192" s="716"/>
      <c r="D192" s="717"/>
      <c r="E192" s="717"/>
      <c r="F192" s="717"/>
      <c r="G192" s="717"/>
      <c r="H192" s="716"/>
      <c r="I192" s="716"/>
      <c r="J192" s="718">
        <f t="shared" ref="J192:Y192" si="63">SUM(J187:J191)</f>
        <v>2852745.2</v>
      </c>
      <c r="K192" s="719">
        <f t="shared" si="63"/>
        <v>0</v>
      </c>
      <c r="L192" s="719">
        <f t="shared" si="63"/>
        <v>0</v>
      </c>
      <c r="M192" s="719">
        <f t="shared" si="63"/>
        <v>0</v>
      </c>
      <c r="N192" s="719">
        <f t="shared" si="63"/>
        <v>0</v>
      </c>
      <c r="O192" s="719">
        <f t="shared" si="63"/>
        <v>0</v>
      </c>
      <c r="P192" s="726">
        <f t="shared" si="63"/>
        <v>1091447.6000000001</v>
      </c>
      <c r="Q192" s="719">
        <f t="shared" si="63"/>
        <v>561297.6</v>
      </c>
      <c r="R192" s="719">
        <f t="shared" si="63"/>
        <v>1200000</v>
      </c>
      <c r="S192" s="719">
        <f t="shared" si="63"/>
        <v>0</v>
      </c>
      <c r="T192" s="719">
        <f t="shared" si="63"/>
        <v>0</v>
      </c>
      <c r="U192" s="719">
        <f t="shared" si="63"/>
        <v>0</v>
      </c>
      <c r="V192" s="719">
        <f t="shared" si="63"/>
        <v>0</v>
      </c>
      <c r="W192" s="719">
        <f t="shared" si="63"/>
        <v>0</v>
      </c>
      <c r="X192" s="719">
        <f t="shared" si="63"/>
        <v>0</v>
      </c>
      <c r="Y192" s="720">
        <f t="shared" si="63"/>
        <v>0</v>
      </c>
      <c r="Z192" s="721"/>
      <c r="AA192" s="723"/>
    </row>
    <row r="193" spans="1:27" ht="13.5" customHeight="1" thickBot="1">
      <c r="A193" s="548"/>
      <c r="B193" s="368"/>
      <c r="C193" s="350"/>
      <c r="D193" s="1105" t="s">
        <v>679</v>
      </c>
      <c r="E193" s="1105"/>
      <c r="F193" s="1105"/>
      <c r="G193" s="1105"/>
      <c r="H193" s="1105"/>
      <c r="I193" s="1105"/>
      <c r="J193" s="351">
        <f>SUM(J187:J191)</f>
        <v>2852745.2</v>
      </c>
      <c r="K193" s="344">
        <f t="shared" ref="K193:Y193" si="64">SUM(K187:K191)</f>
        <v>0</v>
      </c>
      <c r="L193" s="344">
        <f t="shared" si="64"/>
        <v>0</v>
      </c>
      <c r="M193" s="344">
        <f t="shared" si="64"/>
        <v>0</v>
      </c>
      <c r="N193" s="344">
        <f t="shared" si="64"/>
        <v>0</v>
      </c>
      <c r="O193" s="344">
        <f t="shared" si="64"/>
        <v>0</v>
      </c>
      <c r="P193" s="344">
        <f t="shared" si="64"/>
        <v>1091447.6000000001</v>
      </c>
      <c r="Q193" s="344">
        <f t="shared" si="64"/>
        <v>561297.6</v>
      </c>
      <c r="R193" s="344">
        <f t="shared" si="64"/>
        <v>1200000</v>
      </c>
      <c r="S193" s="344">
        <f t="shared" si="64"/>
        <v>0</v>
      </c>
      <c r="T193" s="344">
        <f t="shared" si="64"/>
        <v>0</v>
      </c>
      <c r="U193" s="344">
        <f t="shared" si="64"/>
        <v>0</v>
      </c>
      <c r="V193" s="344">
        <f t="shared" si="64"/>
        <v>0</v>
      </c>
      <c r="W193" s="344">
        <f t="shared" si="64"/>
        <v>0</v>
      </c>
      <c r="X193" s="344">
        <f t="shared" si="64"/>
        <v>0</v>
      </c>
      <c r="Y193" s="517">
        <f t="shared" si="64"/>
        <v>0</v>
      </c>
      <c r="Z193" s="89"/>
    </row>
    <row r="194" spans="1:27" ht="31.5" customHeight="1" thickBot="1">
      <c r="A194" s="1120" t="s">
        <v>595</v>
      </c>
      <c r="B194" s="1121"/>
      <c r="C194" s="608"/>
      <c r="D194" s="624"/>
      <c r="E194" s="624"/>
      <c r="F194" s="624"/>
      <c r="G194" s="624"/>
      <c r="H194" s="608"/>
      <c r="I194" s="608"/>
      <c r="J194" s="608"/>
      <c r="K194" s="608"/>
      <c r="L194" s="608"/>
      <c r="M194" s="608"/>
      <c r="N194" s="608"/>
      <c r="O194" s="608"/>
      <c r="P194" s="608"/>
      <c r="Q194" s="608"/>
      <c r="R194" s="608"/>
      <c r="S194" s="608"/>
      <c r="T194" s="608"/>
      <c r="U194" s="608"/>
      <c r="V194" s="608"/>
      <c r="W194" s="608"/>
      <c r="X194" s="608"/>
      <c r="Y194" s="609"/>
      <c r="Z194" s="89"/>
    </row>
    <row r="195" spans="1:27" s="722" customFormat="1">
      <c r="A195" s="715"/>
      <c r="B195" s="728" t="s">
        <v>693</v>
      </c>
      <c r="C195" s="716"/>
      <c r="D195" s="717"/>
      <c r="E195" s="717"/>
      <c r="F195" s="717"/>
      <c r="G195" s="717"/>
      <c r="H195" s="716"/>
      <c r="I195" s="716"/>
      <c r="J195" s="718">
        <v>0</v>
      </c>
      <c r="K195" s="719">
        <v>0</v>
      </c>
      <c r="L195" s="719">
        <v>0</v>
      </c>
      <c r="M195" s="719">
        <v>0</v>
      </c>
      <c r="N195" s="719">
        <v>0</v>
      </c>
      <c r="O195" s="719">
        <v>0</v>
      </c>
      <c r="P195" s="726">
        <v>0</v>
      </c>
      <c r="Q195" s="719">
        <v>0</v>
      </c>
      <c r="R195" s="719">
        <v>0</v>
      </c>
      <c r="S195" s="719">
        <v>0</v>
      </c>
      <c r="T195" s="719">
        <v>0</v>
      </c>
      <c r="U195" s="719">
        <v>0</v>
      </c>
      <c r="V195" s="719">
        <v>0</v>
      </c>
      <c r="W195" s="719">
        <v>0</v>
      </c>
      <c r="X195" s="719">
        <v>0</v>
      </c>
      <c r="Y195" s="720">
        <v>0</v>
      </c>
      <c r="Z195" s="721"/>
      <c r="AA195" s="721"/>
    </row>
    <row r="196" spans="1:27" ht="13.5" customHeight="1" thickBot="1">
      <c r="A196" s="548"/>
      <c r="B196" s="368"/>
      <c r="C196" s="350"/>
      <c r="D196" s="1105" t="s">
        <v>679</v>
      </c>
      <c r="E196" s="1105"/>
      <c r="F196" s="1105"/>
      <c r="G196" s="1105"/>
      <c r="H196" s="1105"/>
      <c r="I196" s="1105"/>
      <c r="J196" s="351">
        <v>0</v>
      </c>
      <c r="K196" s="344">
        <v>0</v>
      </c>
      <c r="L196" s="344">
        <v>0</v>
      </c>
      <c r="M196" s="344">
        <v>0</v>
      </c>
      <c r="N196" s="344">
        <v>0</v>
      </c>
      <c r="O196" s="344">
        <v>0</v>
      </c>
      <c r="P196" s="344">
        <v>0</v>
      </c>
      <c r="Q196" s="344">
        <v>0</v>
      </c>
      <c r="R196" s="344">
        <v>0</v>
      </c>
      <c r="S196" s="344">
        <v>0</v>
      </c>
      <c r="T196" s="344">
        <v>0</v>
      </c>
      <c r="U196" s="344">
        <v>0</v>
      </c>
      <c r="V196" s="344">
        <v>0</v>
      </c>
      <c r="W196" s="344">
        <v>0</v>
      </c>
      <c r="X196" s="344">
        <v>0</v>
      </c>
      <c r="Y196" s="517">
        <v>0</v>
      </c>
      <c r="Z196" s="89"/>
    </row>
    <row r="197" spans="1:27" ht="32.25" customHeight="1" thickBot="1">
      <c r="A197" s="1120" t="s">
        <v>613</v>
      </c>
      <c r="B197" s="1121"/>
      <c r="C197" s="608"/>
      <c r="D197" s="624"/>
      <c r="E197" s="624"/>
      <c r="F197" s="624"/>
      <c r="G197" s="624"/>
      <c r="H197" s="608"/>
      <c r="I197" s="608"/>
      <c r="J197" s="608"/>
      <c r="K197" s="608"/>
      <c r="L197" s="608"/>
      <c r="M197" s="608"/>
      <c r="N197" s="608"/>
      <c r="O197" s="608"/>
      <c r="P197" s="608"/>
      <c r="Q197" s="608"/>
      <c r="R197" s="608"/>
      <c r="S197" s="608"/>
      <c r="T197" s="608"/>
      <c r="U197" s="608"/>
      <c r="V197" s="608"/>
      <c r="W197" s="608"/>
      <c r="X197" s="608"/>
      <c r="Y197" s="609"/>
      <c r="Z197" s="89"/>
    </row>
    <row r="198" spans="1:27" ht="98.25" customHeight="1">
      <c r="A198" s="557" t="s">
        <v>626</v>
      </c>
      <c r="B198" s="131" t="s">
        <v>627</v>
      </c>
      <c r="C198" s="133" t="s">
        <v>619</v>
      </c>
      <c r="D198" s="783" t="s">
        <v>679</v>
      </c>
      <c r="E198" s="783"/>
      <c r="F198" s="783"/>
      <c r="G198" s="921"/>
      <c r="H198" s="135" t="s">
        <v>628</v>
      </c>
      <c r="I198" s="90" t="s">
        <v>629</v>
      </c>
      <c r="J198" s="757">
        <f>SUM(K198:R198)</f>
        <v>47371.673999999999</v>
      </c>
      <c r="K198" s="760"/>
      <c r="L198" s="764">
        <v>15816.114</v>
      </c>
      <c r="M198" s="761">
        <v>17344.27</v>
      </c>
      <c r="N198" s="761"/>
      <c r="O198" s="761"/>
      <c r="P198" s="761" t="s">
        <v>102</v>
      </c>
      <c r="Q198" s="761">
        <v>6778.03</v>
      </c>
      <c r="R198" s="762">
        <v>7433.26</v>
      </c>
      <c r="S198" s="134"/>
      <c r="T198" s="134"/>
      <c r="U198" s="90" t="s">
        <v>102</v>
      </c>
      <c r="V198" s="90" t="s">
        <v>102</v>
      </c>
      <c r="W198" s="90" t="s">
        <v>102</v>
      </c>
      <c r="X198" s="90"/>
      <c r="Y198" s="513"/>
      <c r="Z198" s="89"/>
    </row>
    <row r="199" spans="1:27" ht="74.25" customHeight="1">
      <c r="A199" s="558" t="s">
        <v>734</v>
      </c>
      <c r="B199" s="131" t="s">
        <v>630</v>
      </c>
      <c r="C199" s="133" t="s">
        <v>620</v>
      </c>
      <c r="D199" s="783" t="s">
        <v>679</v>
      </c>
      <c r="E199" s="783"/>
      <c r="F199" s="783"/>
      <c r="G199" s="921"/>
      <c r="H199" s="135" t="s">
        <v>731</v>
      </c>
      <c r="I199" s="90" t="s">
        <v>631</v>
      </c>
      <c r="J199" s="757">
        <f>SUM(K199:R199)</f>
        <v>445315.18</v>
      </c>
      <c r="K199" s="765">
        <v>96156.232999999993</v>
      </c>
      <c r="L199" s="761">
        <v>105668.84</v>
      </c>
      <c r="M199" s="761">
        <v>109895.56</v>
      </c>
      <c r="N199" s="761"/>
      <c r="O199" s="761"/>
      <c r="P199" s="764">
        <v>41209.796999999999</v>
      </c>
      <c r="Q199" s="761">
        <v>45286.64</v>
      </c>
      <c r="R199" s="762">
        <v>47098.11</v>
      </c>
      <c r="S199" s="134"/>
      <c r="T199" s="134"/>
      <c r="U199" s="90" t="s">
        <v>102</v>
      </c>
      <c r="V199" s="90" t="s">
        <v>102</v>
      </c>
      <c r="W199" s="90" t="s">
        <v>102</v>
      </c>
      <c r="X199" s="90"/>
      <c r="Y199" s="513"/>
      <c r="Z199" s="89"/>
    </row>
    <row r="200" spans="1:27" s="722" customFormat="1" ht="12.75" customHeight="1">
      <c r="A200" s="715"/>
      <c r="B200" s="728" t="s">
        <v>693</v>
      </c>
      <c r="C200" s="716"/>
      <c r="D200" s="717"/>
      <c r="E200" s="717"/>
      <c r="F200" s="717"/>
      <c r="G200" s="717"/>
      <c r="H200" s="716"/>
      <c r="I200" s="716"/>
      <c r="J200" s="718">
        <f>SUM(J198:J199)</f>
        <v>492686.85399999999</v>
      </c>
      <c r="K200" s="718">
        <v>96156.23</v>
      </c>
      <c r="L200" s="768">
        <f t="shared" ref="L200:T200" si="65">SUM(L198:L199)</f>
        <v>121484.954</v>
      </c>
      <c r="M200" s="718">
        <f t="shared" si="65"/>
        <v>127239.83</v>
      </c>
      <c r="N200" s="719">
        <f t="shared" si="65"/>
        <v>0</v>
      </c>
      <c r="O200" s="719">
        <f t="shared" si="65"/>
        <v>0</v>
      </c>
      <c r="P200" s="769">
        <f t="shared" si="65"/>
        <v>41209.796999999999</v>
      </c>
      <c r="Q200" s="768">
        <f t="shared" si="65"/>
        <v>52064.67</v>
      </c>
      <c r="R200" s="718">
        <f t="shared" si="65"/>
        <v>54531.37</v>
      </c>
      <c r="S200" s="719">
        <f t="shared" si="65"/>
        <v>0</v>
      </c>
      <c r="T200" s="719">
        <f t="shared" si="65"/>
        <v>0</v>
      </c>
      <c r="U200" s="719">
        <v>0</v>
      </c>
      <c r="V200" s="719">
        <v>0</v>
      </c>
      <c r="W200" s="719">
        <v>0</v>
      </c>
      <c r="X200" s="719">
        <f>SUM(X198:X199)</f>
        <v>0</v>
      </c>
      <c r="Y200" s="720">
        <f>SUM(Y198:Y199)</f>
        <v>0</v>
      </c>
      <c r="Z200" s="721"/>
      <c r="AA200" s="723"/>
    </row>
    <row r="201" spans="1:27" ht="12.75" customHeight="1" thickBot="1">
      <c r="A201" s="548"/>
      <c r="B201" s="368"/>
      <c r="C201" s="350"/>
      <c r="D201" s="1105" t="s">
        <v>679</v>
      </c>
      <c r="E201" s="1105"/>
      <c r="F201" s="1105"/>
      <c r="G201" s="1105"/>
      <c r="H201" s="1105"/>
      <c r="I201" s="1105"/>
      <c r="J201" s="351">
        <f>SUM(K201:Y201)</f>
        <v>492686.85399999999</v>
      </c>
      <c r="K201" s="348">
        <f>SUM(K198:K199)</f>
        <v>96156.232999999993</v>
      </c>
      <c r="L201" s="348">
        <f>SUM(L198:L199)</f>
        <v>121484.954</v>
      </c>
      <c r="M201" s="348">
        <f>SUM(M198:M199)</f>
        <v>127239.83</v>
      </c>
      <c r="N201" s="344">
        <v>0</v>
      </c>
      <c r="O201" s="344">
        <v>0</v>
      </c>
      <c r="P201" s="348">
        <v>41209.796999999999</v>
      </c>
      <c r="Q201" s="348">
        <f>SUM(Q198:Q199)</f>
        <v>52064.67</v>
      </c>
      <c r="R201" s="348">
        <f>SUM(R198:R199)</f>
        <v>54531.37</v>
      </c>
      <c r="S201" s="344">
        <v>0</v>
      </c>
      <c r="T201" s="344">
        <v>0</v>
      </c>
      <c r="U201" s="344">
        <v>0</v>
      </c>
      <c r="V201" s="344">
        <v>0</v>
      </c>
      <c r="W201" s="344">
        <v>0</v>
      </c>
      <c r="X201" s="344">
        <v>0</v>
      </c>
      <c r="Y201" s="517">
        <v>0</v>
      </c>
      <c r="Z201" s="89"/>
    </row>
    <row r="202" spans="1:27" ht="31.5" customHeight="1" thickBot="1">
      <c r="A202" s="1120" t="s">
        <v>737</v>
      </c>
      <c r="B202" s="1121"/>
      <c r="C202" s="608"/>
      <c r="D202" s="624"/>
      <c r="E202" s="624"/>
      <c r="F202" s="624"/>
      <c r="G202" s="624"/>
      <c r="H202" s="608"/>
      <c r="I202" s="608"/>
      <c r="J202" s="608"/>
      <c r="K202" s="608"/>
      <c r="L202" s="608"/>
      <c r="M202" s="608"/>
      <c r="N202" s="608"/>
      <c r="O202" s="608"/>
      <c r="P202" s="608"/>
      <c r="Q202" s="608"/>
      <c r="R202" s="608"/>
      <c r="S202" s="608"/>
      <c r="T202" s="608"/>
      <c r="U202" s="608"/>
      <c r="V202" s="608"/>
      <c r="W202" s="608"/>
      <c r="X202" s="608"/>
      <c r="Y202" s="609"/>
      <c r="Z202" s="89"/>
    </row>
    <row r="203" spans="1:27" s="722" customFormat="1">
      <c r="A203" s="715"/>
      <c r="B203" s="728" t="s">
        <v>693</v>
      </c>
      <c r="C203" s="716"/>
      <c r="D203" s="717"/>
      <c r="E203" s="717"/>
      <c r="F203" s="717"/>
      <c r="G203" s="717"/>
      <c r="H203" s="716"/>
      <c r="I203" s="716"/>
      <c r="J203" s="718">
        <v>0</v>
      </c>
      <c r="K203" s="719">
        <v>0</v>
      </c>
      <c r="L203" s="719">
        <v>0</v>
      </c>
      <c r="M203" s="719">
        <v>0</v>
      </c>
      <c r="N203" s="719">
        <v>0</v>
      </c>
      <c r="O203" s="719">
        <v>0</v>
      </c>
      <c r="P203" s="726">
        <v>0</v>
      </c>
      <c r="Q203" s="719">
        <v>0</v>
      </c>
      <c r="R203" s="719">
        <v>0</v>
      </c>
      <c r="S203" s="719">
        <v>0</v>
      </c>
      <c r="T203" s="719">
        <v>0</v>
      </c>
      <c r="U203" s="719">
        <v>0</v>
      </c>
      <c r="V203" s="719">
        <v>0</v>
      </c>
      <c r="W203" s="719">
        <v>0</v>
      </c>
      <c r="X203" s="719">
        <v>0</v>
      </c>
      <c r="Y203" s="720">
        <v>0</v>
      </c>
      <c r="Z203" s="721"/>
    </row>
    <row r="204" spans="1:27" ht="13.5" customHeight="1" thickBot="1">
      <c r="A204" s="548"/>
      <c r="B204" s="368"/>
      <c r="C204" s="350"/>
      <c r="D204" s="1105" t="s">
        <v>679</v>
      </c>
      <c r="E204" s="1105"/>
      <c r="F204" s="1105"/>
      <c r="G204" s="1105"/>
      <c r="H204" s="1105"/>
      <c r="I204" s="1105"/>
      <c r="J204" s="351">
        <v>0</v>
      </c>
      <c r="K204" s="344">
        <v>0</v>
      </c>
      <c r="L204" s="344">
        <v>0</v>
      </c>
      <c r="M204" s="344">
        <v>0</v>
      </c>
      <c r="N204" s="344">
        <v>0</v>
      </c>
      <c r="O204" s="344">
        <v>0</v>
      </c>
      <c r="P204" s="344">
        <v>0</v>
      </c>
      <c r="Q204" s="344">
        <v>0</v>
      </c>
      <c r="R204" s="344">
        <v>0</v>
      </c>
      <c r="S204" s="344">
        <v>0</v>
      </c>
      <c r="T204" s="344">
        <v>0</v>
      </c>
      <c r="U204" s="344">
        <v>0</v>
      </c>
      <c r="V204" s="344">
        <v>0</v>
      </c>
      <c r="W204" s="344">
        <v>0</v>
      </c>
      <c r="X204" s="344">
        <v>0</v>
      </c>
      <c r="Y204" s="517">
        <v>0</v>
      </c>
      <c r="Z204" s="89"/>
    </row>
    <row r="205" spans="1:27" ht="30.75" customHeight="1" thickBot="1">
      <c r="A205" s="1120" t="s">
        <v>766</v>
      </c>
      <c r="B205" s="1121"/>
      <c r="C205" s="608"/>
      <c r="D205" s="624"/>
      <c r="E205" s="624"/>
      <c r="F205" s="624"/>
      <c r="G205" s="624"/>
      <c r="H205" s="608"/>
      <c r="I205" s="608"/>
      <c r="J205" s="608"/>
      <c r="K205" s="608"/>
      <c r="L205" s="608"/>
      <c r="M205" s="608"/>
      <c r="N205" s="608"/>
      <c r="O205" s="608"/>
      <c r="P205" s="608"/>
      <c r="Q205" s="608"/>
      <c r="R205" s="608"/>
      <c r="S205" s="608"/>
      <c r="T205" s="608"/>
      <c r="U205" s="608"/>
      <c r="V205" s="608"/>
      <c r="W205" s="608"/>
      <c r="X205" s="608"/>
      <c r="Y205" s="609"/>
      <c r="Z205" s="89"/>
    </row>
    <row r="206" spans="1:27" ht="87" customHeight="1">
      <c r="A206" s="905" t="s">
        <v>113</v>
      </c>
      <c r="B206" s="837" t="s">
        <v>806</v>
      </c>
      <c r="C206" s="796">
        <v>330</v>
      </c>
      <c r="D206" s="783" t="s">
        <v>679</v>
      </c>
      <c r="E206" s="1019"/>
      <c r="F206" s="1019"/>
      <c r="G206" s="1019"/>
      <c r="H206" s="796">
        <v>2017</v>
      </c>
      <c r="I206" s="458"/>
      <c r="J206" s="281"/>
      <c r="K206" s="458"/>
      <c r="L206" s="458"/>
      <c r="M206" s="458"/>
      <c r="N206" s="458"/>
      <c r="O206" s="458"/>
      <c r="P206" s="281" t="s">
        <v>805</v>
      </c>
      <c r="Q206" s="281" t="s">
        <v>805</v>
      </c>
      <c r="R206" s="458"/>
      <c r="S206" s="458"/>
      <c r="T206" s="458"/>
      <c r="U206" s="458"/>
      <c r="V206" s="458"/>
      <c r="W206" s="458"/>
      <c r="X206" s="458"/>
      <c r="Y206" s="511"/>
      <c r="Z206" s="89"/>
    </row>
    <row r="207" spans="1:27" s="722" customFormat="1" ht="12.75" customHeight="1">
      <c r="A207" s="715"/>
      <c r="B207" s="728" t="s">
        <v>693</v>
      </c>
      <c r="C207" s="716"/>
      <c r="D207" s="717"/>
      <c r="E207" s="717"/>
      <c r="F207" s="717"/>
      <c r="G207" s="717"/>
      <c r="H207" s="716"/>
      <c r="I207" s="716"/>
      <c r="J207" s="718">
        <v>0</v>
      </c>
      <c r="K207" s="719">
        <v>0</v>
      </c>
      <c r="L207" s="719">
        <f>SUM(L206:L206)</f>
        <v>0</v>
      </c>
      <c r="M207" s="719">
        <f>SUM(M206:M206)</f>
        <v>0</v>
      </c>
      <c r="N207" s="719">
        <f>SUM(N206:N206)</f>
        <v>0</v>
      </c>
      <c r="O207" s="719">
        <f>SUM(O206:O206)</f>
        <v>0</v>
      </c>
      <c r="P207" s="726">
        <v>0</v>
      </c>
      <c r="Q207" s="719">
        <v>0</v>
      </c>
      <c r="R207" s="719">
        <f t="shared" ref="R207:Y207" si="66">SUM(R206:R206)</f>
        <v>0</v>
      </c>
      <c r="S207" s="719">
        <f t="shared" si="66"/>
        <v>0</v>
      </c>
      <c r="T207" s="719">
        <f t="shared" si="66"/>
        <v>0</v>
      </c>
      <c r="U207" s="719">
        <f t="shared" si="66"/>
        <v>0</v>
      </c>
      <c r="V207" s="719">
        <f t="shared" si="66"/>
        <v>0</v>
      </c>
      <c r="W207" s="719">
        <f t="shared" si="66"/>
        <v>0</v>
      </c>
      <c r="X207" s="719">
        <f t="shared" si="66"/>
        <v>0</v>
      </c>
      <c r="Y207" s="720">
        <f t="shared" si="66"/>
        <v>0</v>
      </c>
      <c r="Z207" s="721"/>
      <c r="AA207" s="723"/>
    </row>
    <row r="208" spans="1:27" ht="12.75" customHeight="1" thickBot="1">
      <c r="A208" s="548"/>
      <c r="B208" s="368"/>
      <c r="C208" s="350"/>
      <c r="D208" s="1105" t="s">
        <v>679</v>
      </c>
      <c r="E208" s="1105"/>
      <c r="F208" s="1105"/>
      <c r="G208" s="1105"/>
      <c r="H208" s="1105"/>
      <c r="I208" s="1105"/>
      <c r="J208" s="351">
        <f>SUM(J206)</f>
        <v>0</v>
      </c>
      <c r="K208" s="344">
        <f t="shared" ref="K208:Y208" si="67">SUM(K206)</f>
        <v>0</v>
      </c>
      <c r="L208" s="344">
        <f t="shared" si="67"/>
        <v>0</v>
      </c>
      <c r="M208" s="344">
        <f t="shared" si="67"/>
        <v>0</v>
      </c>
      <c r="N208" s="344">
        <f t="shared" si="67"/>
        <v>0</v>
      </c>
      <c r="O208" s="344">
        <f t="shared" si="67"/>
        <v>0</v>
      </c>
      <c r="P208" s="344">
        <f t="shared" si="67"/>
        <v>0</v>
      </c>
      <c r="Q208" s="344">
        <f t="shared" si="67"/>
        <v>0</v>
      </c>
      <c r="R208" s="344">
        <f t="shared" si="67"/>
        <v>0</v>
      </c>
      <c r="S208" s="344">
        <f t="shared" si="67"/>
        <v>0</v>
      </c>
      <c r="T208" s="344">
        <f t="shared" si="67"/>
        <v>0</v>
      </c>
      <c r="U208" s="344">
        <f t="shared" si="67"/>
        <v>0</v>
      </c>
      <c r="V208" s="344">
        <f t="shared" si="67"/>
        <v>0</v>
      </c>
      <c r="W208" s="344">
        <f t="shared" si="67"/>
        <v>0</v>
      </c>
      <c r="X208" s="344">
        <f t="shared" si="67"/>
        <v>0</v>
      </c>
      <c r="Y208" s="517">
        <f t="shared" si="67"/>
        <v>0</v>
      </c>
      <c r="Z208" s="89"/>
    </row>
    <row r="209" spans="1:27" ht="15" customHeight="1" thickBot="1">
      <c r="A209" s="1120" t="s">
        <v>856</v>
      </c>
      <c r="B209" s="1121"/>
      <c r="C209" s="608"/>
      <c r="D209" s="624"/>
      <c r="E209" s="624"/>
      <c r="F209" s="624"/>
      <c r="G209" s="624"/>
      <c r="H209" s="608"/>
      <c r="I209" s="608"/>
      <c r="J209" s="608"/>
      <c r="K209" s="608"/>
      <c r="L209" s="608"/>
      <c r="M209" s="608"/>
      <c r="N209" s="608"/>
      <c r="O209" s="608"/>
      <c r="P209" s="608"/>
      <c r="Q209" s="608"/>
      <c r="R209" s="608"/>
      <c r="S209" s="608"/>
      <c r="T209" s="608"/>
      <c r="U209" s="608"/>
      <c r="V209" s="608"/>
      <c r="W209" s="608"/>
      <c r="X209" s="608"/>
      <c r="Y209" s="609"/>
      <c r="Z209" s="89"/>
    </row>
    <row r="210" spans="1:27" ht="31.5">
      <c r="A210" s="557">
        <v>5</v>
      </c>
      <c r="B210" s="131" t="s">
        <v>862</v>
      </c>
      <c r="C210" s="141">
        <v>335</v>
      </c>
      <c r="D210" s="783" t="s">
        <v>679</v>
      </c>
      <c r="E210" s="783"/>
      <c r="F210" s="783"/>
      <c r="G210" s="921"/>
      <c r="H210" s="135" t="s">
        <v>863</v>
      </c>
      <c r="I210" s="145">
        <v>50600</v>
      </c>
      <c r="J210" s="53">
        <f>SUM(K210:Y210)</f>
        <v>0</v>
      </c>
      <c r="K210" s="90" t="s">
        <v>102</v>
      </c>
      <c r="L210" s="90" t="s">
        <v>102</v>
      </c>
      <c r="M210" s="90" t="s">
        <v>102</v>
      </c>
      <c r="N210" s="90"/>
      <c r="O210" s="90"/>
      <c r="P210" s="90" t="s">
        <v>102</v>
      </c>
      <c r="Q210" s="90" t="s">
        <v>102</v>
      </c>
      <c r="R210" s="90" t="s">
        <v>102</v>
      </c>
      <c r="S210" s="90"/>
      <c r="T210" s="90"/>
      <c r="U210" s="90" t="s">
        <v>102</v>
      </c>
      <c r="V210" s="90" t="s">
        <v>102</v>
      </c>
      <c r="W210" s="90" t="s">
        <v>102</v>
      </c>
      <c r="X210" s="90"/>
      <c r="Y210" s="513"/>
      <c r="Z210" s="89"/>
    </row>
    <row r="211" spans="1:27" s="722" customFormat="1">
      <c r="A211" s="715"/>
      <c r="B211" s="728" t="s">
        <v>693</v>
      </c>
      <c r="C211" s="716"/>
      <c r="D211" s="717"/>
      <c r="E211" s="717"/>
      <c r="F211" s="717"/>
      <c r="G211" s="717"/>
      <c r="H211" s="716"/>
      <c r="I211" s="716"/>
      <c r="J211" s="718">
        <f t="shared" ref="J211:Y211" si="68">SUM(J210:J210)</f>
        <v>0</v>
      </c>
      <c r="K211" s="719">
        <f t="shared" si="68"/>
        <v>0</v>
      </c>
      <c r="L211" s="719">
        <f t="shared" si="68"/>
        <v>0</v>
      </c>
      <c r="M211" s="719">
        <f t="shared" si="68"/>
        <v>0</v>
      </c>
      <c r="N211" s="719">
        <f t="shared" si="68"/>
        <v>0</v>
      </c>
      <c r="O211" s="719">
        <f t="shared" si="68"/>
        <v>0</v>
      </c>
      <c r="P211" s="726">
        <f t="shared" si="68"/>
        <v>0</v>
      </c>
      <c r="Q211" s="719">
        <f t="shared" si="68"/>
        <v>0</v>
      </c>
      <c r="R211" s="719">
        <f t="shared" si="68"/>
        <v>0</v>
      </c>
      <c r="S211" s="719">
        <f t="shared" si="68"/>
        <v>0</v>
      </c>
      <c r="T211" s="719">
        <f t="shared" si="68"/>
        <v>0</v>
      </c>
      <c r="U211" s="719">
        <f t="shared" si="68"/>
        <v>0</v>
      </c>
      <c r="V211" s="719">
        <f t="shared" si="68"/>
        <v>0</v>
      </c>
      <c r="W211" s="719">
        <f t="shared" si="68"/>
        <v>0</v>
      </c>
      <c r="X211" s="719">
        <f t="shared" si="68"/>
        <v>0</v>
      </c>
      <c r="Y211" s="720">
        <f t="shared" si="68"/>
        <v>0</v>
      </c>
      <c r="Z211" s="721"/>
    </row>
    <row r="212" spans="1:27" ht="13.5" customHeight="1" thickBot="1">
      <c r="A212" s="548"/>
      <c r="B212" s="368"/>
      <c r="C212" s="350"/>
      <c r="D212" s="1105" t="s">
        <v>679</v>
      </c>
      <c r="E212" s="1105"/>
      <c r="F212" s="1105"/>
      <c r="G212" s="1105"/>
      <c r="H212" s="1105"/>
      <c r="I212" s="1105"/>
      <c r="J212" s="351">
        <f>SUM(J210)</f>
        <v>0</v>
      </c>
      <c r="K212" s="344">
        <f t="shared" ref="K212:Y212" si="69">SUM(K210)</f>
        <v>0</v>
      </c>
      <c r="L212" s="344">
        <f t="shared" si="69"/>
        <v>0</v>
      </c>
      <c r="M212" s="344">
        <f t="shared" si="69"/>
        <v>0</v>
      </c>
      <c r="N212" s="344">
        <f t="shared" si="69"/>
        <v>0</v>
      </c>
      <c r="O212" s="344">
        <f t="shared" si="69"/>
        <v>0</v>
      </c>
      <c r="P212" s="344">
        <f t="shared" si="69"/>
        <v>0</v>
      </c>
      <c r="Q212" s="344">
        <f t="shared" si="69"/>
        <v>0</v>
      </c>
      <c r="R212" s="344">
        <f t="shared" si="69"/>
        <v>0</v>
      </c>
      <c r="S212" s="344">
        <f t="shared" si="69"/>
        <v>0</v>
      </c>
      <c r="T212" s="344">
        <f t="shared" si="69"/>
        <v>0</v>
      </c>
      <c r="U212" s="344">
        <f t="shared" si="69"/>
        <v>0</v>
      </c>
      <c r="V212" s="344">
        <f t="shared" si="69"/>
        <v>0</v>
      </c>
      <c r="W212" s="344">
        <f t="shared" si="69"/>
        <v>0</v>
      </c>
      <c r="X212" s="344">
        <f t="shared" si="69"/>
        <v>0</v>
      </c>
      <c r="Y212" s="517">
        <f t="shared" si="69"/>
        <v>0</v>
      </c>
      <c r="Z212" s="89"/>
    </row>
    <row r="213" spans="1:27" s="722" customFormat="1" ht="15" customHeight="1" thickBot="1">
      <c r="A213" s="1204" t="s">
        <v>308</v>
      </c>
      <c r="B213" s="1205"/>
      <c r="C213" s="1205"/>
      <c r="D213" s="1205"/>
      <c r="E213" s="1205"/>
      <c r="F213" s="1205"/>
      <c r="G213" s="1205"/>
      <c r="H213" s="1205"/>
      <c r="I213" s="1257"/>
      <c r="J213" s="732">
        <v>3485784.3</v>
      </c>
      <c r="K213" s="732">
        <f>SUM(K216,K219,K223,K229,K236,K240,K244)</f>
        <v>474720.59</v>
      </c>
      <c r="L213" s="732">
        <f>SUM(L216,L219,L223,L229,L236,L240,L244)</f>
        <v>922950.59000000008</v>
      </c>
      <c r="M213" s="732">
        <f>SUM(M216,M219,M223,M229,M236,M240,M244)</f>
        <v>492481</v>
      </c>
      <c r="N213" s="732">
        <f>SUM(N216,N219,N223,N229,N236,N240,N244)</f>
        <v>0</v>
      </c>
      <c r="O213" s="732">
        <f>SUM(O216,O219,O223,O229,O236,O240,O244)</f>
        <v>0</v>
      </c>
      <c r="P213" s="732">
        <v>527386.16</v>
      </c>
      <c r="Q213" s="732">
        <v>545451.16</v>
      </c>
      <c r="R213" s="732">
        <v>522794.8</v>
      </c>
      <c r="S213" s="732">
        <f>SUM(S216,S219,S223,S229,S236,S240,S244)</f>
        <v>0</v>
      </c>
      <c r="T213" s="732">
        <f>SUM(T216,T219,T223,T229,T236,T240,T244)</f>
        <v>0</v>
      </c>
      <c r="U213" s="732">
        <v>0</v>
      </c>
      <c r="V213" s="732">
        <v>0</v>
      </c>
      <c r="W213" s="732">
        <v>0</v>
      </c>
      <c r="X213" s="732">
        <f>SUM(X216,X219,X223,X229,X236,X240,X244)</f>
        <v>0</v>
      </c>
      <c r="Y213" s="733">
        <f>SUM(Y216,Y219,Y223,Y229,Y236,Y240,Y244)</f>
        <v>0</v>
      </c>
      <c r="Z213" s="721"/>
      <c r="AA213" s="723"/>
    </row>
    <row r="214" spans="1:27" ht="15" customHeight="1" thickBot="1">
      <c r="A214" s="552"/>
      <c r="B214" s="449"/>
      <c r="C214" s="450"/>
      <c r="D214" s="1129" t="s">
        <v>679</v>
      </c>
      <c r="E214" s="1129"/>
      <c r="F214" s="1129"/>
      <c r="G214" s="1129"/>
      <c r="H214" s="1129"/>
      <c r="I214" s="1129"/>
      <c r="J214" s="451">
        <f t="shared" ref="J214:Y214" si="70">SUM(J217,J221,J224,J230,J237,J241,J245)</f>
        <v>3485784.3</v>
      </c>
      <c r="K214" s="451">
        <f t="shared" si="70"/>
        <v>474720.59</v>
      </c>
      <c r="L214" s="451">
        <f t="shared" si="70"/>
        <v>922950.59000000008</v>
      </c>
      <c r="M214" s="451">
        <f t="shared" si="70"/>
        <v>492481</v>
      </c>
      <c r="N214" s="451">
        <f t="shared" si="70"/>
        <v>0</v>
      </c>
      <c r="O214" s="451">
        <f t="shared" si="70"/>
        <v>0</v>
      </c>
      <c r="P214" s="451">
        <f t="shared" si="70"/>
        <v>527386.16</v>
      </c>
      <c r="Q214" s="451">
        <f t="shared" si="70"/>
        <v>545451.16</v>
      </c>
      <c r="R214" s="451">
        <f t="shared" si="70"/>
        <v>522794.8</v>
      </c>
      <c r="S214" s="451">
        <f t="shared" si="70"/>
        <v>0</v>
      </c>
      <c r="T214" s="451">
        <f t="shared" si="70"/>
        <v>0</v>
      </c>
      <c r="U214" s="451">
        <f t="shared" si="70"/>
        <v>0</v>
      </c>
      <c r="V214" s="451">
        <f t="shared" si="70"/>
        <v>0</v>
      </c>
      <c r="W214" s="451">
        <f t="shared" si="70"/>
        <v>0</v>
      </c>
      <c r="X214" s="451">
        <f t="shared" si="70"/>
        <v>0</v>
      </c>
      <c r="Y214" s="546">
        <f t="shared" si="70"/>
        <v>0</v>
      </c>
      <c r="Z214" s="89"/>
    </row>
    <row r="215" spans="1:27" ht="33" customHeight="1" thickBot="1">
      <c r="A215" s="1120" t="s">
        <v>309</v>
      </c>
      <c r="B215" s="1121"/>
      <c r="C215" s="608"/>
      <c r="D215" s="624"/>
      <c r="E215" s="624"/>
      <c r="F215" s="624"/>
      <c r="G215" s="624"/>
      <c r="H215" s="608"/>
      <c r="I215" s="608"/>
      <c r="J215" s="608"/>
      <c r="K215" s="608"/>
      <c r="L215" s="608"/>
      <c r="M215" s="608"/>
      <c r="N215" s="608"/>
      <c r="O215" s="608"/>
      <c r="P215" s="608"/>
      <c r="Q215" s="608"/>
      <c r="R215" s="608"/>
      <c r="S215" s="608"/>
      <c r="T215" s="608"/>
      <c r="U215" s="608"/>
      <c r="V215" s="608"/>
      <c r="W215" s="608"/>
      <c r="X215" s="608"/>
      <c r="Y215" s="609"/>
      <c r="Z215" s="89"/>
    </row>
    <row r="216" spans="1:27" s="722" customFormat="1">
      <c r="A216" s="715"/>
      <c r="B216" s="728" t="s">
        <v>693</v>
      </c>
      <c r="C216" s="716"/>
      <c r="D216" s="717"/>
      <c r="E216" s="717"/>
      <c r="F216" s="717"/>
      <c r="G216" s="717"/>
      <c r="H216" s="716"/>
      <c r="I216" s="716"/>
      <c r="J216" s="718">
        <v>0</v>
      </c>
      <c r="K216" s="719">
        <v>0</v>
      </c>
      <c r="L216" s="719">
        <v>0</v>
      </c>
      <c r="M216" s="719">
        <v>0</v>
      </c>
      <c r="N216" s="719">
        <v>0</v>
      </c>
      <c r="O216" s="719">
        <v>0</v>
      </c>
      <c r="P216" s="726">
        <v>0</v>
      </c>
      <c r="Q216" s="719">
        <v>0</v>
      </c>
      <c r="R216" s="719">
        <v>0</v>
      </c>
      <c r="S216" s="719">
        <v>0</v>
      </c>
      <c r="T216" s="719">
        <v>0</v>
      </c>
      <c r="U216" s="719">
        <v>0</v>
      </c>
      <c r="V216" s="719">
        <v>0</v>
      </c>
      <c r="W216" s="719">
        <v>0</v>
      </c>
      <c r="X216" s="719">
        <v>0</v>
      </c>
      <c r="Y216" s="720">
        <v>0</v>
      </c>
      <c r="Z216" s="721"/>
      <c r="AA216" s="723"/>
    </row>
    <row r="217" spans="1:27" ht="13.5" customHeight="1" thickBot="1">
      <c r="A217" s="548"/>
      <c r="B217" s="368"/>
      <c r="C217" s="350"/>
      <c r="D217" s="1105" t="s">
        <v>679</v>
      </c>
      <c r="E217" s="1105"/>
      <c r="F217" s="1105"/>
      <c r="G217" s="1105"/>
      <c r="H217" s="1105"/>
      <c r="I217" s="1105"/>
      <c r="J217" s="351">
        <v>0</v>
      </c>
      <c r="K217" s="344">
        <v>0</v>
      </c>
      <c r="L217" s="344">
        <v>0</v>
      </c>
      <c r="M217" s="344">
        <v>0</v>
      </c>
      <c r="N217" s="344">
        <v>0</v>
      </c>
      <c r="O217" s="344">
        <v>0</v>
      </c>
      <c r="P217" s="344">
        <v>0</v>
      </c>
      <c r="Q217" s="344">
        <v>0</v>
      </c>
      <c r="R217" s="344">
        <v>0</v>
      </c>
      <c r="S217" s="344">
        <v>0</v>
      </c>
      <c r="T217" s="344">
        <v>0</v>
      </c>
      <c r="U217" s="344">
        <v>0</v>
      </c>
      <c r="V217" s="344">
        <v>0</v>
      </c>
      <c r="W217" s="344">
        <v>0</v>
      </c>
      <c r="X217" s="344">
        <v>0</v>
      </c>
      <c r="Y217" s="517">
        <v>0</v>
      </c>
      <c r="Z217" s="89"/>
      <c r="AA217" s="85"/>
    </row>
    <row r="218" spans="1:27" ht="29.25" customHeight="1" thickBot="1">
      <c r="A218" s="1120" t="s">
        <v>716</v>
      </c>
      <c r="B218" s="1121"/>
      <c r="C218" s="608"/>
      <c r="D218" s="624"/>
      <c r="E218" s="624"/>
      <c r="F218" s="624"/>
      <c r="G218" s="624"/>
      <c r="H218" s="608"/>
      <c r="I218" s="608"/>
      <c r="J218" s="608"/>
      <c r="K218" s="608"/>
      <c r="L218" s="608"/>
      <c r="M218" s="608"/>
      <c r="N218" s="608"/>
      <c r="O218" s="608"/>
      <c r="P218" s="608"/>
      <c r="Q218" s="608"/>
      <c r="R218" s="608"/>
      <c r="S218" s="608"/>
      <c r="T218" s="608"/>
      <c r="U218" s="608"/>
      <c r="V218" s="608"/>
      <c r="W218" s="608"/>
      <c r="X218" s="608"/>
      <c r="Y218" s="609"/>
      <c r="Z218" s="89"/>
    </row>
    <row r="219" spans="1:27">
      <c r="A219" s="565">
        <v>1</v>
      </c>
      <c r="B219" s="357"/>
      <c r="C219" s="357">
        <f>-H219</f>
        <v>0</v>
      </c>
      <c r="D219" s="668">
        <v>0</v>
      </c>
      <c r="E219" s="668"/>
      <c r="F219" s="668"/>
      <c r="G219" s="668"/>
      <c r="H219" s="357">
        <v>0</v>
      </c>
      <c r="I219" s="357">
        <v>0</v>
      </c>
      <c r="J219" s="357">
        <v>0</v>
      </c>
      <c r="K219" s="357">
        <v>0</v>
      </c>
      <c r="L219" s="357">
        <v>0</v>
      </c>
      <c r="M219" s="357">
        <v>0</v>
      </c>
      <c r="N219" s="357"/>
      <c r="O219" s="357"/>
      <c r="P219" s="357">
        <v>0</v>
      </c>
      <c r="Q219" s="357">
        <v>0</v>
      </c>
      <c r="R219" s="357">
        <v>0</v>
      </c>
      <c r="S219" s="357"/>
      <c r="T219" s="357"/>
      <c r="U219" s="357">
        <v>0</v>
      </c>
      <c r="V219" s="357">
        <v>0</v>
      </c>
      <c r="W219" s="357">
        <v>0</v>
      </c>
      <c r="X219" s="357"/>
      <c r="Y219" s="511"/>
      <c r="Z219" s="89"/>
    </row>
    <row r="220" spans="1:27" s="722" customFormat="1">
      <c r="A220" s="715"/>
      <c r="B220" s="728" t="s">
        <v>693</v>
      </c>
      <c r="C220" s="716"/>
      <c r="D220" s="717"/>
      <c r="E220" s="717"/>
      <c r="F220" s="717"/>
      <c r="G220" s="717"/>
      <c r="H220" s="716"/>
      <c r="I220" s="716"/>
      <c r="J220" s="718">
        <f>SUM(J219)</f>
        <v>0</v>
      </c>
      <c r="K220" s="719">
        <f t="shared" ref="K220:Y220" si="71">SUM(K219)</f>
        <v>0</v>
      </c>
      <c r="L220" s="719">
        <f t="shared" si="71"/>
        <v>0</v>
      </c>
      <c r="M220" s="719">
        <f t="shared" si="71"/>
        <v>0</v>
      </c>
      <c r="N220" s="719">
        <f t="shared" si="71"/>
        <v>0</v>
      </c>
      <c r="O220" s="719">
        <f t="shared" si="71"/>
        <v>0</v>
      </c>
      <c r="P220" s="726">
        <f t="shared" si="71"/>
        <v>0</v>
      </c>
      <c r="Q220" s="719">
        <f t="shared" si="71"/>
        <v>0</v>
      </c>
      <c r="R220" s="719">
        <f t="shared" si="71"/>
        <v>0</v>
      </c>
      <c r="S220" s="719">
        <f t="shared" si="71"/>
        <v>0</v>
      </c>
      <c r="T220" s="719">
        <f t="shared" si="71"/>
        <v>0</v>
      </c>
      <c r="U220" s="719">
        <f t="shared" si="71"/>
        <v>0</v>
      </c>
      <c r="V220" s="719">
        <f t="shared" si="71"/>
        <v>0</v>
      </c>
      <c r="W220" s="719">
        <f t="shared" si="71"/>
        <v>0</v>
      </c>
      <c r="X220" s="719">
        <f t="shared" si="71"/>
        <v>0</v>
      </c>
      <c r="Y220" s="720">
        <f t="shared" si="71"/>
        <v>0</v>
      </c>
      <c r="Z220" s="721"/>
    </row>
    <row r="221" spans="1:27" ht="13.5" customHeight="1" thickBot="1">
      <c r="A221" s="548"/>
      <c r="B221" s="368"/>
      <c r="C221" s="350"/>
      <c r="D221" s="1105" t="s">
        <v>679</v>
      </c>
      <c r="E221" s="1105"/>
      <c r="F221" s="1105"/>
      <c r="G221" s="1105"/>
      <c r="H221" s="1105"/>
      <c r="I221" s="1105"/>
      <c r="J221" s="351">
        <v>0</v>
      </c>
      <c r="K221" s="344">
        <v>0</v>
      </c>
      <c r="L221" s="344">
        <v>0</v>
      </c>
      <c r="M221" s="344">
        <v>0</v>
      </c>
      <c r="N221" s="344">
        <v>0</v>
      </c>
      <c r="O221" s="344">
        <v>0</v>
      </c>
      <c r="P221" s="344">
        <v>0</v>
      </c>
      <c r="Q221" s="344">
        <v>0</v>
      </c>
      <c r="R221" s="344">
        <v>0</v>
      </c>
      <c r="S221" s="344">
        <v>0</v>
      </c>
      <c r="T221" s="344">
        <v>0</v>
      </c>
      <c r="U221" s="344">
        <v>0</v>
      </c>
      <c r="V221" s="344">
        <v>0</v>
      </c>
      <c r="W221" s="344">
        <v>0</v>
      </c>
      <c r="X221" s="344">
        <v>0</v>
      </c>
      <c r="Y221" s="517">
        <v>0</v>
      </c>
      <c r="Z221" s="89"/>
    </row>
    <row r="222" spans="1:27" ht="46.5" customHeight="1" thickBot="1">
      <c r="A222" s="1120" t="s">
        <v>717</v>
      </c>
      <c r="B222" s="1121"/>
      <c r="C222" s="608"/>
      <c r="D222" s="624"/>
      <c r="E222" s="624"/>
      <c r="F222" s="624"/>
      <c r="G222" s="624"/>
      <c r="H222" s="608"/>
      <c r="I222" s="608"/>
      <c r="J222" s="608"/>
      <c r="K222" s="608"/>
      <c r="L222" s="608"/>
      <c r="M222" s="608"/>
      <c r="N222" s="608"/>
      <c r="O222" s="608"/>
      <c r="P222" s="608"/>
      <c r="Q222" s="608"/>
      <c r="R222" s="608"/>
      <c r="S222" s="608"/>
      <c r="T222" s="608"/>
      <c r="U222" s="608"/>
      <c r="V222" s="608"/>
      <c r="W222" s="608"/>
      <c r="X222" s="608"/>
      <c r="Y222" s="609"/>
      <c r="Z222" s="89"/>
    </row>
    <row r="223" spans="1:27" s="722" customFormat="1">
      <c r="A223" s="715"/>
      <c r="B223" s="728" t="s">
        <v>693</v>
      </c>
      <c r="C223" s="716"/>
      <c r="D223" s="717"/>
      <c r="E223" s="717"/>
      <c r="F223" s="717"/>
      <c r="G223" s="717"/>
      <c r="H223" s="716"/>
      <c r="I223" s="716"/>
      <c r="J223" s="718">
        <v>0</v>
      </c>
      <c r="K223" s="719">
        <v>0</v>
      </c>
      <c r="L223" s="719">
        <v>0</v>
      </c>
      <c r="M223" s="719">
        <v>0</v>
      </c>
      <c r="N223" s="719">
        <v>0</v>
      </c>
      <c r="O223" s="719">
        <v>0</v>
      </c>
      <c r="P223" s="726">
        <v>0</v>
      </c>
      <c r="Q223" s="719">
        <v>0</v>
      </c>
      <c r="R223" s="719">
        <v>0</v>
      </c>
      <c r="S223" s="719">
        <v>0</v>
      </c>
      <c r="T223" s="719">
        <v>0</v>
      </c>
      <c r="U223" s="719">
        <v>0</v>
      </c>
      <c r="V223" s="719">
        <v>0</v>
      </c>
      <c r="W223" s="719">
        <v>0</v>
      </c>
      <c r="X223" s="719">
        <v>0</v>
      </c>
      <c r="Y223" s="720">
        <v>0</v>
      </c>
      <c r="Z223" s="721"/>
    </row>
    <row r="224" spans="1:27" ht="13.5" customHeight="1" thickBot="1">
      <c r="A224" s="548"/>
      <c r="B224" s="368"/>
      <c r="C224" s="350"/>
      <c r="D224" s="1105" t="s">
        <v>679</v>
      </c>
      <c r="E224" s="1105"/>
      <c r="F224" s="1105"/>
      <c r="G224" s="1105"/>
      <c r="H224" s="1105"/>
      <c r="I224" s="1105"/>
      <c r="J224" s="351">
        <v>0</v>
      </c>
      <c r="K224" s="344">
        <v>0</v>
      </c>
      <c r="L224" s="344">
        <v>0</v>
      </c>
      <c r="M224" s="344">
        <v>0</v>
      </c>
      <c r="N224" s="344">
        <v>0</v>
      </c>
      <c r="O224" s="344">
        <v>0</v>
      </c>
      <c r="P224" s="344">
        <v>0</v>
      </c>
      <c r="Q224" s="344">
        <v>0</v>
      </c>
      <c r="R224" s="344">
        <v>0</v>
      </c>
      <c r="S224" s="344">
        <v>0</v>
      </c>
      <c r="T224" s="344">
        <v>0</v>
      </c>
      <c r="U224" s="344">
        <v>0</v>
      </c>
      <c r="V224" s="344">
        <v>0</v>
      </c>
      <c r="W224" s="344">
        <v>0</v>
      </c>
      <c r="X224" s="344">
        <v>0</v>
      </c>
      <c r="Y224" s="517">
        <v>0</v>
      </c>
      <c r="Z224" s="89"/>
    </row>
    <row r="225" spans="1:27" ht="46.5" customHeight="1" thickBot="1">
      <c r="A225" s="1120" t="s">
        <v>864</v>
      </c>
      <c r="B225" s="1121"/>
      <c r="C225" s="608"/>
      <c r="D225" s="624"/>
      <c r="E225" s="624"/>
      <c r="F225" s="624"/>
      <c r="G225" s="624"/>
      <c r="H225" s="608"/>
      <c r="I225" s="608"/>
      <c r="J225" s="608"/>
      <c r="K225" s="608"/>
      <c r="L225" s="608"/>
      <c r="M225" s="608"/>
      <c r="N225" s="608"/>
      <c r="O225" s="608"/>
      <c r="P225" s="608"/>
      <c r="Q225" s="608"/>
      <c r="R225" s="608"/>
      <c r="S225" s="608"/>
      <c r="T225" s="608"/>
      <c r="U225" s="608"/>
      <c r="V225" s="608"/>
      <c r="W225" s="608"/>
      <c r="X225" s="608"/>
      <c r="Y225" s="609"/>
      <c r="Z225" s="89"/>
    </row>
    <row r="226" spans="1:27" ht="63">
      <c r="A226" s="564">
        <v>1</v>
      </c>
      <c r="B226" s="318" t="s">
        <v>865</v>
      </c>
      <c r="C226" s="166">
        <v>122</v>
      </c>
      <c r="D226" s="783" t="s">
        <v>679</v>
      </c>
      <c r="E226" s="1019"/>
      <c r="F226" s="1019"/>
      <c r="G226" s="1019"/>
      <c r="H226" s="166" t="s">
        <v>866</v>
      </c>
      <c r="I226" s="279">
        <v>161494.08600000001</v>
      </c>
      <c r="J226" s="279">
        <f>SUM(K226:Y226)</f>
        <v>161494.08000000002</v>
      </c>
      <c r="K226" s="279">
        <v>76709.69</v>
      </c>
      <c r="L226" s="279">
        <v>76709.69</v>
      </c>
      <c r="M226" s="279"/>
      <c r="N226" s="279"/>
      <c r="O226" s="279"/>
      <c r="P226" s="279">
        <v>4037.35</v>
      </c>
      <c r="Q226" s="279">
        <v>4037.35</v>
      </c>
      <c r="R226" s="279"/>
      <c r="S226" s="279"/>
      <c r="T226" s="279"/>
      <c r="U226" s="279"/>
      <c r="V226" s="279"/>
      <c r="W226" s="279"/>
      <c r="X226" s="279"/>
      <c r="Y226" s="511"/>
      <c r="Z226" s="89"/>
    </row>
    <row r="227" spans="1:27" ht="52.5">
      <c r="A227" s="533">
        <v>2</v>
      </c>
      <c r="B227" s="37" t="s">
        <v>867</v>
      </c>
      <c r="C227" s="16">
        <v>100</v>
      </c>
      <c r="D227" s="783" t="s">
        <v>679</v>
      </c>
      <c r="E227" s="783"/>
      <c r="F227" s="783"/>
      <c r="G227" s="921"/>
      <c r="H227" s="16" t="s">
        <v>866</v>
      </c>
      <c r="I227" s="20">
        <v>430962.5</v>
      </c>
      <c r="J227" s="20">
        <f>SUM(K227:Y227)</f>
        <v>430962.52</v>
      </c>
      <c r="K227" s="20">
        <v>204707.20000000001</v>
      </c>
      <c r="L227" s="20">
        <v>204707.20000000001</v>
      </c>
      <c r="M227" s="20"/>
      <c r="N227" s="20"/>
      <c r="O227" s="20"/>
      <c r="P227" s="20">
        <v>10774.06</v>
      </c>
      <c r="Q227" s="20">
        <v>10774.06</v>
      </c>
      <c r="R227" s="20"/>
      <c r="S227" s="20"/>
      <c r="T227" s="20"/>
      <c r="U227" s="20"/>
      <c r="V227" s="20"/>
      <c r="W227" s="20"/>
      <c r="X227" s="20"/>
      <c r="Y227" s="513"/>
      <c r="Z227" s="89"/>
    </row>
    <row r="228" spans="1:27" ht="73.5">
      <c r="A228" s="533">
        <v>3</v>
      </c>
      <c r="B228" s="37" t="s">
        <v>868</v>
      </c>
      <c r="C228" s="16">
        <v>64</v>
      </c>
      <c r="D228" s="783" t="s">
        <v>679</v>
      </c>
      <c r="E228" s="783"/>
      <c r="F228" s="783"/>
      <c r="G228" s="921"/>
      <c r="H228" s="16" t="s">
        <v>866</v>
      </c>
      <c r="I228" s="20">
        <v>313797.3</v>
      </c>
      <c r="J228" s="20">
        <f>SUM(K228:Y228)</f>
        <v>313797.30000000005</v>
      </c>
      <c r="K228" s="20">
        <v>149053.70000000001</v>
      </c>
      <c r="L228" s="20">
        <v>149053.70000000001</v>
      </c>
      <c r="M228" s="20"/>
      <c r="N228" s="20"/>
      <c r="O228" s="20"/>
      <c r="P228" s="20">
        <v>7844.95</v>
      </c>
      <c r="Q228" s="20">
        <v>7844.95</v>
      </c>
      <c r="R228" s="20"/>
      <c r="S228" s="20"/>
      <c r="T228" s="20"/>
      <c r="U228" s="20"/>
      <c r="V228" s="20"/>
      <c r="W228" s="20"/>
      <c r="X228" s="20"/>
      <c r="Y228" s="513"/>
      <c r="Z228" s="89"/>
    </row>
    <row r="229" spans="1:27" s="722" customFormat="1" ht="15.75" customHeight="1">
      <c r="A229" s="715"/>
      <c r="B229" s="728" t="s">
        <v>693</v>
      </c>
      <c r="C229" s="716"/>
      <c r="D229" s="717"/>
      <c r="E229" s="717"/>
      <c r="F229" s="717"/>
      <c r="G229" s="717"/>
      <c r="H229" s="716"/>
      <c r="I229" s="716"/>
      <c r="J229" s="718">
        <f t="shared" ref="J229:Y229" si="72">SUM(J226:J228)</f>
        <v>906253.90000000014</v>
      </c>
      <c r="K229" s="719">
        <f t="shared" si="72"/>
        <v>430470.59</v>
      </c>
      <c r="L229" s="719">
        <f t="shared" si="72"/>
        <v>430470.59</v>
      </c>
      <c r="M229" s="719">
        <f t="shared" si="72"/>
        <v>0</v>
      </c>
      <c r="N229" s="719">
        <f t="shared" si="72"/>
        <v>0</v>
      </c>
      <c r="O229" s="719">
        <f t="shared" si="72"/>
        <v>0</v>
      </c>
      <c r="P229" s="726">
        <f t="shared" si="72"/>
        <v>22656.36</v>
      </c>
      <c r="Q229" s="719">
        <f t="shared" si="72"/>
        <v>22656.36</v>
      </c>
      <c r="R229" s="719">
        <f t="shared" si="72"/>
        <v>0</v>
      </c>
      <c r="S229" s="719">
        <f t="shared" si="72"/>
        <v>0</v>
      </c>
      <c r="T229" s="719">
        <f t="shared" si="72"/>
        <v>0</v>
      </c>
      <c r="U229" s="719">
        <f t="shared" si="72"/>
        <v>0</v>
      </c>
      <c r="V229" s="719">
        <f t="shared" si="72"/>
        <v>0</v>
      </c>
      <c r="W229" s="719">
        <f t="shared" si="72"/>
        <v>0</v>
      </c>
      <c r="X229" s="719">
        <f t="shared" si="72"/>
        <v>0</v>
      </c>
      <c r="Y229" s="720">
        <f t="shared" si="72"/>
        <v>0</v>
      </c>
      <c r="Z229" s="721"/>
      <c r="AA229" s="723"/>
    </row>
    <row r="230" spans="1:27" ht="15.75" customHeight="1" thickBot="1">
      <c r="A230" s="548"/>
      <c r="B230" s="368"/>
      <c r="C230" s="350"/>
      <c r="D230" s="1105" t="s">
        <v>679</v>
      </c>
      <c r="E230" s="1105"/>
      <c r="F230" s="1105"/>
      <c r="G230" s="1105"/>
      <c r="H230" s="1105"/>
      <c r="I230" s="1105"/>
      <c r="J230" s="351">
        <f>SUM(J226:J228)</f>
        <v>906253.90000000014</v>
      </c>
      <c r="K230" s="344">
        <f t="shared" ref="K230:Y230" si="73">SUM(K226:K228)</f>
        <v>430470.59</v>
      </c>
      <c r="L230" s="344">
        <f t="shared" si="73"/>
        <v>430470.59</v>
      </c>
      <c r="M230" s="344">
        <f t="shared" si="73"/>
        <v>0</v>
      </c>
      <c r="N230" s="344">
        <f t="shared" si="73"/>
        <v>0</v>
      </c>
      <c r="O230" s="344">
        <f t="shared" si="73"/>
        <v>0</v>
      </c>
      <c r="P230" s="344">
        <f t="shared" si="73"/>
        <v>22656.36</v>
      </c>
      <c r="Q230" s="344">
        <f t="shared" si="73"/>
        <v>22656.36</v>
      </c>
      <c r="R230" s="344">
        <f t="shared" si="73"/>
        <v>0</v>
      </c>
      <c r="S230" s="344">
        <f t="shared" si="73"/>
        <v>0</v>
      </c>
      <c r="T230" s="344">
        <f t="shared" si="73"/>
        <v>0</v>
      </c>
      <c r="U230" s="344">
        <f t="shared" si="73"/>
        <v>0</v>
      </c>
      <c r="V230" s="344">
        <f t="shared" si="73"/>
        <v>0</v>
      </c>
      <c r="W230" s="344">
        <f t="shared" si="73"/>
        <v>0</v>
      </c>
      <c r="X230" s="344">
        <f t="shared" si="73"/>
        <v>0</v>
      </c>
      <c r="Y230" s="517">
        <f t="shared" si="73"/>
        <v>0</v>
      </c>
      <c r="Z230" s="89"/>
    </row>
    <row r="231" spans="1:27" ht="45.75" customHeight="1" thickBot="1">
      <c r="A231" s="1120" t="s">
        <v>872</v>
      </c>
      <c r="B231" s="1121"/>
      <c r="C231" s="608"/>
      <c r="D231" s="624"/>
      <c r="E231" s="624"/>
      <c r="F231" s="624"/>
      <c r="G231" s="624"/>
      <c r="H231" s="608"/>
      <c r="I231" s="608"/>
      <c r="J231" s="608"/>
      <c r="K231" s="608"/>
      <c r="L231" s="608"/>
      <c r="M231" s="608"/>
      <c r="N231" s="608"/>
      <c r="O231" s="608"/>
      <c r="P231" s="608"/>
      <c r="Q231" s="608"/>
      <c r="R231" s="608"/>
      <c r="S231" s="608"/>
      <c r="T231" s="608"/>
      <c r="U231" s="608"/>
      <c r="V231" s="608"/>
      <c r="W231" s="608"/>
      <c r="X231" s="608"/>
      <c r="Y231" s="609"/>
      <c r="Z231" s="89"/>
    </row>
    <row r="232" spans="1:27" ht="126">
      <c r="A232" s="533">
        <v>3</v>
      </c>
      <c r="B232" s="37" t="s">
        <v>875</v>
      </c>
      <c r="C232" s="16">
        <v>60</v>
      </c>
      <c r="D232" s="783" t="s">
        <v>679</v>
      </c>
      <c r="E232" s="783"/>
      <c r="F232" s="783"/>
      <c r="G232" s="921"/>
      <c r="H232" s="16" t="s">
        <v>347</v>
      </c>
      <c r="I232" s="288">
        <v>254632.6</v>
      </c>
      <c r="J232" s="20">
        <f t="shared" ref="J232:J235" si="74">SUM(K232:Y232)</f>
        <v>254633</v>
      </c>
      <c r="K232" s="20"/>
      <c r="L232" s="20">
        <v>120950</v>
      </c>
      <c r="M232" s="20">
        <v>120951</v>
      </c>
      <c r="N232" s="20"/>
      <c r="O232" s="20"/>
      <c r="P232" s="20"/>
      <c r="Q232" s="20">
        <v>6366</v>
      </c>
      <c r="R232" s="20">
        <v>6366</v>
      </c>
      <c r="S232" s="20"/>
      <c r="T232" s="20"/>
      <c r="U232" s="20"/>
      <c r="V232" s="20"/>
      <c r="W232" s="20"/>
      <c r="X232" s="20"/>
      <c r="Y232" s="513"/>
      <c r="Z232" s="89"/>
    </row>
    <row r="233" spans="1:27" ht="94.5">
      <c r="A233" s="533">
        <v>4</v>
      </c>
      <c r="B233" s="37" t="s">
        <v>877</v>
      </c>
      <c r="C233" s="16" t="s">
        <v>876</v>
      </c>
      <c r="D233" s="783" t="s">
        <v>679</v>
      </c>
      <c r="E233" s="783"/>
      <c r="F233" s="783"/>
      <c r="G233" s="921"/>
      <c r="H233" s="16">
        <v>2020</v>
      </c>
      <c r="I233" s="123">
        <v>92958</v>
      </c>
      <c r="J233" s="20">
        <f t="shared" si="74"/>
        <v>92958</v>
      </c>
      <c r="K233" s="20"/>
      <c r="L233" s="20">
        <v>44155</v>
      </c>
      <c r="M233" s="20">
        <v>44155</v>
      </c>
      <c r="N233" s="20"/>
      <c r="O233" s="20"/>
      <c r="P233" s="20"/>
      <c r="Q233" s="20">
        <v>2324</v>
      </c>
      <c r="R233" s="20">
        <v>2324</v>
      </c>
      <c r="S233" s="20"/>
      <c r="T233" s="20"/>
      <c r="U233" s="20"/>
      <c r="V233" s="20"/>
      <c r="W233" s="20"/>
      <c r="X233" s="20"/>
      <c r="Y233" s="513"/>
      <c r="Z233" s="89"/>
    </row>
    <row r="234" spans="1:27" ht="84" customHeight="1">
      <c r="A234" s="533">
        <v>5</v>
      </c>
      <c r="B234" s="37" t="s">
        <v>878</v>
      </c>
      <c r="C234" s="16">
        <v>152</v>
      </c>
      <c r="D234" s="783" t="s">
        <v>679</v>
      </c>
      <c r="E234" s="783"/>
      <c r="F234" s="783"/>
      <c r="G234" s="921"/>
      <c r="H234" s="16">
        <v>2020</v>
      </c>
      <c r="I234" s="123">
        <v>405000</v>
      </c>
      <c r="J234" s="20">
        <f t="shared" si="74"/>
        <v>405000</v>
      </c>
      <c r="K234" s="20"/>
      <c r="L234" s="20">
        <v>192375</v>
      </c>
      <c r="M234" s="20">
        <v>192375</v>
      </c>
      <c r="N234" s="20"/>
      <c r="O234" s="20"/>
      <c r="P234" s="20"/>
      <c r="Q234" s="20">
        <v>10125</v>
      </c>
      <c r="R234" s="20">
        <v>10125</v>
      </c>
      <c r="S234" s="20"/>
      <c r="T234" s="20"/>
      <c r="U234" s="20"/>
      <c r="V234" s="20"/>
      <c r="W234" s="20"/>
      <c r="X234" s="20"/>
      <c r="Y234" s="513"/>
      <c r="Z234" s="89"/>
    </row>
    <row r="235" spans="1:27" ht="94.5">
      <c r="A235" s="533">
        <v>6</v>
      </c>
      <c r="B235" s="37" t="s">
        <v>879</v>
      </c>
      <c r="C235" s="16"/>
      <c r="D235" s="783" t="s">
        <v>679</v>
      </c>
      <c r="E235" s="783"/>
      <c r="F235" s="783"/>
      <c r="G235" s="921"/>
      <c r="H235" s="16">
        <v>2018</v>
      </c>
      <c r="I235" s="123">
        <v>15000</v>
      </c>
      <c r="J235" s="20">
        <f t="shared" si="74"/>
        <v>15000</v>
      </c>
      <c r="K235" s="20">
        <v>14250</v>
      </c>
      <c r="L235" s="20"/>
      <c r="M235" s="20"/>
      <c r="N235" s="20"/>
      <c r="O235" s="20"/>
      <c r="P235" s="20">
        <v>750</v>
      </c>
      <c r="Q235" s="20"/>
      <c r="R235" s="20"/>
      <c r="S235" s="20"/>
      <c r="T235" s="20"/>
      <c r="U235" s="20"/>
      <c r="V235" s="20"/>
      <c r="W235" s="20"/>
      <c r="X235" s="20"/>
      <c r="Y235" s="513"/>
      <c r="Z235" s="89"/>
    </row>
    <row r="236" spans="1:27" s="722" customFormat="1">
      <c r="A236" s="715"/>
      <c r="B236" s="728" t="s">
        <v>693</v>
      </c>
      <c r="C236" s="716"/>
      <c r="D236" s="717"/>
      <c r="E236" s="717"/>
      <c r="F236" s="717"/>
      <c r="G236" s="717"/>
      <c r="H236" s="716"/>
      <c r="I236" s="716"/>
      <c r="J236" s="718">
        <f t="shared" ref="J236:Y236" si="75">SUM(J232:J235)</f>
        <v>767591</v>
      </c>
      <c r="K236" s="719">
        <f t="shared" si="75"/>
        <v>14250</v>
      </c>
      <c r="L236" s="719">
        <f t="shared" si="75"/>
        <v>357480</v>
      </c>
      <c r="M236" s="719">
        <f t="shared" si="75"/>
        <v>357481</v>
      </c>
      <c r="N236" s="719">
        <f t="shared" si="75"/>
        <v>0</v>
      </c>
      <c r="O236" s="719">
        <f t="shared" si="75"/>
        <v>0</v>
      </c>
      <c r="P236" s="726">
        <f t="shared" si="75"/>
        <v>750</v>
      </c>
      <c r="Q236" s="719">
        <f t="shared" si="75"/>
        <v>18815</v>
      </c>
      <c r="R236" s="719">
        <f t="shared" si="75"/>
        <v>18815</v>
      </c>
      <c r="S236" s="719">
        <f t="shared" si="75"/>
        <v>0</v>
      </c>
      <c r="T236" s="719">
        <f t="shared" si="75"/>
        <v>0</v>
      </c>
      <c r="U236" s="719">
        <f t="shared" si="75"/>
        <v>0</v>
      </c>
      <c r="V236" s="719">
        <f t="shared" si="75"/>
        <v>0</v>
      </c>
      <c r="W236" s="719">
        <f t="shared" si="75"/>
        <v>0</v>
      </c>
      <c r="X236" s="719">
        <f t="shared" si="75"/>
        <v>0</v>
      </c>
      <c r="Y236" s="720">
        <f t="shared" si="75"/>
        <v>0</v>
      </c>
      <c r="Z236" s="721"/>
      <c r="AA236" s="723"/>
    </row>
    <row r="237" spans="1:27" ht="13.5" customHeight="1" thickBot="1">
      <c r="A237" s="548"/>
      <c r="B237" s="368"/>
      <c r="C237" s="350"/>
      <c r="D237" s="1105" t="s">
        <v>679</v>
      </c>
      <c r="E237" s="1105"/>
      <c r="F237" s="1105"/>
      <c r="G237" s="1105"/>
      <c r="H237" s="1105"/>
      <c r="I237" s="1105"/>
      <c r="J237" s="351">
        <f>SUM(J232,J233,J234,J235)</f>
        <v>767591</v>
      </c>
      <c r="K237" s="344">
        <f t="shared" ref="K237:Y237" si="76">SUM(K232,K233,K234,K235)</f>
        <v>14250</v>
      </c>
      <c r="L237" s="344">
        <f t="shared" si="76"/>
        <v>357480</v>
      </c>
      <c r="M237" s="344">
        <f t="shared" si="76"/>
        <v>357481</v>
      </c>
      <c r="N237" s="344">
        <f t="shared" si="76"/>
        <v>0</v>
      </c>
      <c r="O237" s="344">
        <f t="shared" si="76"/>
        <v>0</v>
      </c>
      <c r="P237" s="344">
        <f t="shared" si="76"/>
        <v>750</v>
      </c>
      <c r="Q237" s="344">
        <f t="shared" si="76"/>
        <v>18815</v>
      </c>
      <c r="R237" s="344">
        <f t="shared" si="76"/>
        <v>18815</v>
      </c>
      <c r="S237" s="344">
        <f t="shared" si="76"/>
        <v>0</v>
      </c>
      <c r="T237" s="344">
        <f t="shared" si="76"/>
        <v>0</v>
      </c>
      <c r="U237" s="344">
        <f t="shared" si="76"/>
        <v>0</v>
      </c>
      <c r="V237" s="344">
        <f t="shared" si="76"/>
        <v>0</v>
      </c>
      <c r="W237" s="344">
        <f t="shared" si="76"/>
        <v>0</v>
      </c>
      <c r="X237" s="344">
        <f t="shared" si="76"/>
        <v>0</v>
      </c>
      <c r="Y237" s="517">
        <f t="shared" si="76"/>
        <v>0</v>
      </c>
      <c r="Z237" s="89"/>
    </row>
    <row r="238" spans="1:27" ht="31.5" customHeight="1" thickBot="1">
      <c r="A238" s="1120" t="s">
        <v>884</v>
      </c>
      <c r="B238" s="1121"/>
      <c r="C238" s="608"/>
      <c r="D238" s="624"/>
      <c r="E238" s="624"/>
      <c r="F238" s="624"/>
      <c r="G238" s="624"/>
      <c r="H238" s="608"/>
      <c r="I238" s="608"/>
      <c r="J238" s="608"/>
      <c r="K238" s="608"/>
      <c r="L238" s="608"/>
      <c r="M238" s="608"/>
      <c r="N238" s="608"/>
      <c r="O238" s="608"/>
      <c r="P238" s="608"/>
      <c r="Q238" s="608"/>
      <c r="R238" s="608"/>
      <c r="S238" s="608"/>
      <c r="T238" s="608"/>
      <c r="U238" s="608"/>
      <c r="V238" s="608"/>
      <c r="W238" s="608"/>
      <c r="X238" s="608"/>
      <c r="Y238" s="609"/>
      <c r="Z238" s="89"/>
    </row>
    <row r="239" spans="1:27" ht="93" customHeight="1">
      <c r="A239" s="564">
        <v>1</v>
      </c>
      <c r="B239" s="318" t="s">
        <v>885</v>
      </c>
      <c r="C239" s="166">
        <v>450</v>
      </c>
      <c r="D239" s="783" t="s">
        <v>679</v>
      </c>
      <c r="E239" s="1019"/>
      <c r="F239" s="1019"/>
      <c r="G239" s="1019"/>
      <c r="H239" s="166">
        <v>2020</v>
      </c>
      <c r="I239" s="279" t="s">
        <v>887</v>
      </c>
      <c r="J239" s="279">
        <f>SUM(K239:Y239)</f>
        <v>1511939.4</v>
      </c>
      <c r="K239" s="379" t="s">
        <v>886</v>
      </c>
      <c r="L239" s="279"/>
      <c r="M239" s="279"/>
      <c r="N239" s="279"/>
      <c r="O239" s="279"/>
      <c r="P239" s="279">
        <v>503979.8</v>
      </c>
      <c r="Q239" s="279">
        <v>503979.8</v>
      </c>
      <c r="R239" s="279">
        <v>503979.8</v>
      </c>
      <c r="S239" s="279"/>
      <c r="T239" s="279"/>
      <c r="U239" s="279"/>
      <c r="V239" s="279"/>
      <c r="W239" s="279"/>
      <c r="X239" s="279"/>
      <c r="Y239" s="511"/>
      <c r="Z239" s="89"/>
    </row>
    <row r="240" spans="1:27" s="722" customFormat="1">
      <c r="A240" s="715"/>
      <c r="B240" s="728" t="s">
        <v>693</v>
      </c>
      <c r="C240" s="716"/>
      <c r="D240" s="717"/>
      <c r="E240" s="717"/>
      <c r="F240" s="717"/>
      <c r="G240" s="717"/>
      <c r="H240" s="716"/>
      <c r="I240" s="716"/>
      <c r="J240" s="718">
        <f>SUM(J239:J239)</f>
        <v>1511939.4</v>
      </c>
      <c r="K240" s="719">
        <f>SUM(K239:K239)</f>
        <v>0</v>
      </c>
      <c r="L240" s="719">
        <f t="shared" ref="L240:Y240" si="77">SUM(L239:L239)</f>
        <v>0</v>
      </c>
      <c r="M240" s="719">
        <f t="shared" si="77"/>
        <v>0</v>
      </c>
      <c r="N240" s="719">
        <f t="shared" si="77"/>
        <v>0</v>
      </c>
      <c r="O240" s="719">
        <f t="shared" si="77"/>
        <v>0</v>
      </c>
      <c r="P240" s="726">
        <f t="shared" si="77"/>
        <v>503979.8</v>
      </c>
      <c r="Q240" s="719">
        <f t="shared" si="77"/>
        <v>503979.8</v>
      </c>
      <c r="R240" s="719">
        <f t="shared" si="77"/>
        <v>503979.8</v>
      </c>
      <c r="S240" s="719">
        <f t="shared" si="77"/>
        <v>0</v>
      </c>
      <c r="T240" s="719">
        <f t="shared" si="77"/>
        <v>0</v>
      </c>
      <c r="U240" s="719">
        <f t="shared" si="77"/>
        <v>0</v>
      </c>
      <c r="V240" s="719">
        <f t="shared" si="77"/>
        <v>0</v>
      </c>
      <c r="W240" s="719">
        <f t="shared" si="77"/>
        <v>0</v>
      </c>
      <c r="X240" s="719">
        <f t="shared" si="77"/>
        <v>0</v>
      </c>
      <c r="Y240" s="720">
        <f t="shared" si="77"/>
        <v>0</v>
      </c>
      <c r="Z240" s="721"/>
      <c r="AA240" s="723"/>
    </row>
    <row r="241" spans="1:27" ht="13.5" customHeight="1" thickBot="1">
      <c r="A241" s="548"/>
      <c r="B241" s="368"/>
      <c r="C241" s="350"/>
      <c r="D241" s="1105" t="s">
        <v>679</v>
      </c>
      <c r="E241" s="1105"/>
      <c r="F241" s="1105"/>
      <c r="G241" s="1105"/>
      <c r="H241" s="1105"/>
      <c r="I241" s="1105"/>
      <c r="J241" s="351">
        <f>SUM(J239)</f>
        <v>1511939.4</v>
      </c>
      <c r="K241" s="344">
        <f t="shared" ref="K241:Y241" si="78">SUM(K239)</f>
        <v>0</v>
      </c>
      <c r="L241" s="344">
        <f t="shared" si="78"/>
        <v>0</v>
      </c>
      <c r="M241" s="344">
        <f t="shared" si="78"/>
        <v>0</v>
      </c>
      <c r="N241" s="344">
        <f t="shared" si="78"/>
        <v>0</v>
      </c>
      <c r="O241" s="344">
        <f t="shared" si="78"/>
        <v>0</v>
      </c>
      <c r="P241" s="344">
        <f t="shared" si="78"/>
        <v>503979.8</v>
      </c>
      <c r="Q241" s="344">
        <f t="shared" si="78"/>
        <v>503979.8</v>
      </c>
      <c r="R241" s="344">
        <f t="shared" si="78"/>
        <v>503979.8</v>
      </c>
      <c r="S241" s="344">
        <f t="shared" si="78"/>
        <v>0</v>
      </c>
      <c r="T241" s="344">
        <f t="shared" si="78"/>
        <v>0</v>
      </c>
      <c r="U241" s="344">
        <f t="shared" si="78"/>
        <v>0</v>
      </c>
      <c r="V241" s="344">
        <f t="shared" si="78"/>
        <v>0</v>
      </c>
      <c r="W241" s="344">
        <f t="shared" si="78"/>
        <v>0</v>
      </c>
      <c r="X241" s="344">
        <f t="shared" si="78"/>
        <v>0</v>
      </c>
      <c r="Y241" s="517">
        <f t="shared" si="78"/>
        <v>0</v>
      </c>
      <c r="Z241" s="89"/>
    </row>
    <row r="242" spans="1:27" ht="30" customHeight="1" thickBot="1">
      <c r="A242" s="1120" t="s">
        <v>888</v>
      </c>
      <c r="B242" s="1121"/>
      <c r="C242" s="608"/>
      <c r="D242" s="624"/>
      <c r="E242" s="624"/>
      <c r="F242" s="624"/>
      <c r="G242" s="624"/>
      <c r="H242" s="608"/>
      <c r="I242" s="608"/>
      <c r="J242" s="608"/>
      <c r="K242" s="608"/>
      <c r="L242" s="608"/>
      <c r="M242" s="608"/>
      <c r="N242" s="608"/>
      <c r="O242" s="608"/>
      <c r="P242" s="608"/>
      <c r="Q242" s="608"/>
      <c r="R242" s="608"/>
      <c r="S242" s="608"/>
      <c r="T242" s="608"/>
      <c r="U242" s="608"/>
      <c r="V242" s="608"/>
      <c r="W242" s="608"/>
      <c r="X242" s="608"/>
      <c r="Y242" s="609"/>
      <c r="Z242" s="89"/>
    </row>
    <row r="243" spans="1:27" ht="25.5" customHeight="1">
      <c r="A243" s="567" t="s">
        <v>133</v>
      </c>
      <c r="B243" s="305" t="s">
        <v>894</v>
      </c>
      <c r="C243" s="306">
        <v>200</v>
      </c>
      <c r="D243" s="783" t="s">
        <v>679</v>
      </c>
      <c r="E243" s="783"/>
      <c r="F243" s="783"/>
      <c r="G243" s="921"/>
      <c r="H243" s="306" t="s">
        <v>347</v>
      </c>
      <c r="I243" s="224">
        <v>300000</v>
      </c>
      <c r="J243" s="288">
        <f>SUM(K243:Y243)</f>
        <v>300000</v>
      </c>
      <c r="K243" s="224">
        <v>30000</v>
      </c>
      <c r="L243" s="224">
        <v>135000</v>
      </c>
      <c r="M243" s="224">
        <v>135000</v>
      </c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513"/>
      <c r="Z243" s="89"/>
    </row>
    <row r="244" spans="1:27" s="722" customFormat="1">
      <c r="A244" s="715"/>
      <c r="B244" s="728" t="s">
        <v>693</v>
      </c>
      <c r="C244" s="716"/>
      <c r="D244" s="717"/>
      <c r="E244" s="717"/>
      <c r="F244" s="717"/>
      <c r="G244" s="717"/>
      <c r="H244" s="716"/>
      <c r="I244" s="716"/>
      <c r="J244" s="718">
        <f t="shared" ref="J244:Y244" si="79">SUM(J243:J243)</f>
        <v>300000</v>
      </c>
      <c r="K244" s="719">
        <f t="shared" si="79"/>
        <v>30000</v>
      </c>
      <c r="L244" s="719">
        <f t="shared" si="79"/>
        <v>135000</v>
      </c>
      <c r="M244" s="719">
        <f t="shared" si="79"/>
        <v>135000</v>
      </c>
      <c r="N244" s="719">
        <f t="shared" si="79"/>
        <v>0</v>
      </c>
      <c r="O244" s="719">
        <f t="shared" si="79"/>
        <v>0</v>
      </c>
      <c r="P244" s="726">
        <f t="shared" si="79"/>
        <v>0</v>
      </c>
      <c r="Q244" s="719">
        <f t="shared" si="79"/>
        <v>0</v>
      </c>
      <c r="R244" s="719">
        <f t="shared" si="79"/>
        <v>0</v>
      </c>
      <c r="S244" s="719">
        <f t="shared" si="79"/>
        <v>0</v>
      </c>
      <c r="T244" s="719">
        <f t="shared" si="79"/>
        <v>0</v>
      </c>
      <c r="U244" s="719">
        <f t="shared" si="79"/>
        <v>0</v>
      </c>
      <c r="V244" s="719">
        <f t="shared" si="79"/>
        <v>0</v>
      </c>
      <c r="W244" s="719">
        <f t="shared" si="79"/>
        <v>0</v>
      </c>
      <c r="X244" s="719">
        <f t="shared" si="79"/>
        <v>0</v>
      </c>
      <c r="Y244" s="720">
        <f t="shared" si="79"/>
        <v>0</v>
      </c>
      <c r="Z244" s="721"/>
      <c r="AA244" s="721"/>
    </row>
    <row r="245" spans="1:27" ht="13.5" customHeight="1" thickBot="1">
      <c r="A245" s="548"/>
      <c r="B245" s="368"/>
      <c r="C245" s="350"/>
      <c r="D245" s="1105" t="s">
        <v>679</v>
      </c>
      <c r="E245" s="1105"/>
      <c r="F245" s="1105"/>
      <c r="G245" s="1105"/>
      <c r="H245" s="1105"/>
      <c r="I245" s="1105"/>
      <c r="J245" s="351">
        <f>SUM(J243)</f>
        <v>300000</v>
      </c>
      <c r="K245" s="344">
        <f t="shared" ref="K245:Y245" si="80">SUM(K243)</f>
        <v>30000</v>
      </c>
      <c r="L245" s="344">
        <f t="shared" si="80"/>
        <v>135000</v>
      </c>
      <c r="M245" s="344">
        <f t="shared" si="80"/>
        <v>135000</v>
      </c>
      <c r="N245" s="344">
        <f t="shared" si="80"/>
        <v>0</v>
      </c>
      <c r="O245" s="344">
        <f t="shared" si="80"/>
        <v>0</v>
      </c>
      <c r="P245" s="344">
        <f t="shared" si="80"/>
        <v>0</v>
      </c>
      <c r="Q245" s="344">
        <f t="shared" si="80"/>
        <v>0</v>
      </c>
      <c r="R245" s="344">
        <f t="shared" si="80"/>
        <v>0</v>
      </c>
      <c r="S245" s="344">
        <f t="shared" si="80"/>
        <v>0</v>
      </c>
      <c r="T245" s="344">
        <f t="shared" si="80"/>
        <v>0</v>
      </c>
      <c r="U245" s="344">
        <f t="shared" si="80"/>
        <v>0</v>
      </c>
      <c r="V245" s="344">
        <f t="shared" si="80"/>
        <v>0</v>
      </c>
      <c r="W245" s="344">
        <f t="shared" si="80"/>
        <v>0</v>
      </c>
      <c r="X245" s="344">
        <f t="shared" si="80"/>
        <v>0</v>
      </c>
      <c r="Y245" s="517">
        <f t="shared" si="80"/>
        <v>0</v>
      </c>
      <c r="Z245" s="89"/>
    </row>
    <row r="246" spans="1:27" s="722" customFormat="1" ht="15" customHeight="1" thickBot="1">
      <c r="A246" s="1204" t="s">
        <v>254</v>
      </c>
      <c r="B246" s="1205"/>
      <c r="C246" s="1205"/>
      <c r="D246" s="1205"/>
      <c r="E246" s="1205"/>
      <c r="F246" s="1205"/>
      <c r="G246" s="1205"/>
      <c r="H246" s="1205"/>
      <c r="I246" s="1205"/>
      <c r="J246" s="732">
        <v>4068301.1</v>
      </c>
      <c r="K246" s="732">
        <v>860801</v>
      </c>
      <c r="L246" s="732">
        <v>405188</v>
      </c>
      <c r="M246" s="732">
        <v>933796.6</v>
      </c>
      <c r="N246" s="732">
        <v>155733.79999999999</v>
      </c>
      <c r="O246" s="732">
        <v>56100.4</v>
      </c>
      <c r="P246" s="732">
        <v>675177.1</v>
      </c>
      <c r="Q246" s="732">
        <v>223079</v>
      </c>
      <c r="R246" s="732">
        <v>705466.7</v>
      </c>
      <c r="S246" s="732">
        <v>38993.5</v>
      </c>
      <c r="T246" s="730">
        <v>14025</v>
      </c>
      <c r="U246" s="730">
        <v>0</v>
      </c>
      <c r="V246" s="730">
        <v>0</v>
      </c>
      <c r="W246" s="730">
        <v>0</v>
      </c>
      <c r="X246" s="730">
        <v>0</v>
      </c>
      <c r="Y246" s="731">
        <v>0</v>
      </c>
      <c r="Z246" s="721"/>
      <c r="AA246" s="723"/>
    </row>
    <row r="247" spans="1:27" ht="15" customHeight="1">
      <c r="A247" s="552"/>
      <c r="B247" s="449"/>
      <c r="C247" s="450"/>
      <c r="D247" s="1129" t="s">
        <v>679</v>
      </c>
      <c r="E247" s="1129"/>
      <c r="F247" s="1129"/>
      <c r="G247" s="1129"/>
      <c r="H247" s="1129"/>
      <c r="I247" s="1129"/>
      <c r="J247" s="452">
        <f t="shared" ref="J247:Y247" si="81">SUM(J251,J255,J261,J267,J270,J274,J277,J286,J291,J294,J302,J307,J313)</f>
        <v>4068301.1</v>
      </c>
      <c r="K247" s="452">
        <f t="shared" si="81"/>
        <v>860801</v>
      </c>
      <c r="L247" s="452">
        <f t="shared" si="81"/>
        <v>405188</v>
      </c>
      <c r="M247" s="452">
        <f t="shared" si="81"/>
        <v>933796.6</v>
      </c>
      <c r="N247" s="452">
        <f t="shared" si="81"/>
        <v>155733.79999999999</v>
      </c>
      <c r="O247" s="452">
        <f t="shared" si="81"/>
        <v>56100.4</v>
      </c>
      <c r="P247" s="452">
        <f t="shared" si="81"/>
        <v>675177.1</v>
      </c>
      <c r="Q247" s="452">
        <f t="shared" si="81"/>
        <v>223079</v>
      </c>
      <c r="R247" s="452">
        <f t="shared" si="81"/>
        <v>705466.7</v>
      </c>
      <c r="S247" s="452">
        <f t="shared" si="81"/>
        <v>38933.5</v>
      </c>
      <c r="T247" s="452">
        <f t="shared" si="81"/>
        <v>14025</v>
      </c>
      <c r="U247" s="452">
        <f t="shared" si="81"/>
        <v>0</v>
      </c>
      <c r="V247" s="452">
        <f t="shared" si="81"/>
        <v>0</v>
      </c>
      <c r="W247" s="452">
        <f t="shared" si="81"/>
        <v>0</v>
      </c>
      <c r="X247" s="452">
        <f t="shared" si="81"/>
        <v>0</v>
      </c>
      <c r="Y247" s="545">
        <f t="shared" si="81"/>
        <v>0</v>
      </c>
      <c r="Z247" s="89"/>
      <c r="AA247" s="85"/>
    </row>
    <row r="248" spans="1:27" ht="31.5" customHeight="1" thickBot="1">
      <c r="A248" s="1118" t="s">
        <v>940</v>
      </c>
      <c r="B248" s="1119"/>
      <c r="C248" s="614"/>
      <c r="D248" s="656"/>
      <c r="E248" s="656"/>
      <c r="F248" s="656"/>
      <c r="G248" s="656"/>
      <c r="H248" s="614"/>
      <c r="I248" s="614"/>
      <c r="J248" s="614"/>
      <c r="K248" s="614"/>
      <c r="L248" s="614"/>
      <c r="M248" s="614"/>
      <c r="N248" s="614"/>
      <c r="O248" s="614"/>
      <c r="P248" s="614"/>
      <c r="Q248" s="614"/>
      <c r="R248" s="614"/>
      <c r="S248" s="614"/>
      <c r="T248" s="614"/>
      <c r="U248" s="614"/>
      <c r="V248" s="614"/>
      <c r="W248" s="614"/>
      <c r="X248" s="614"/>
      <c r="Y248" s="615"/>
      <c r="Z248" s="89"/>
    </row>
    <row r="249" spans="1:27" ht="73.5" customHeight="1">
      <c r="A249" s="893">
        <v>4</v>
      </c>
      <c r="B249" s="827" t="s">
        <v>941</v>
      </c>
      <c r="C249" s="891">
        <v>143</v>
      </c>
      <c r="D249" s="783" t="s">
        <v>679</v>
      </c>
      <c r="E249" s="1020"/>
      <c r="F249" s="1020"/>
      <c r="G249" s="1020"/>
      <c r="H249" s="152" t="s">
        <v>911</v>
      </c>
      <c r="I249" s="153">
        <v>40000</v>
      </c>
      <c r="J249" s="279">
        <f t="shared" ref="J249" si="82">SUM(K249:Y249)</f>
        <v>35000</v>
      </c>
      <c r="K249" s="154"/>
      <c r="L249" s="154"/>
      <c r="M249" s="154"/>
      <c r="N249" s="154"/>
      <c r="O249" s="154"/>
      <c r="P249" s="155">
        <v>35000</v>
      </c>
      <c r="Q249" s="154"/>
      <c r="R249" s="154"/>
      <c r="S249" s="154"/>
      <c r="T249" s="154"/>
      <c r="U249" s="154"/>
      <c r="V249" s="154"/>
      <c r="W249" s="154"/>
      <c r="X249" s="154"/>
      <c r="Y249" s="513"/>
      <c r="Z249" s="89"/>
    </row>
    <row r="250" spans="1:27" s="722" customFormat="1">
      <c r="A250" s="715"/>
      <c r="B250" s="728" t="s">
        <v>693</v>
      </c>
      <c r="C250" s="716"/>
      <c r="D250" s="717"/>
      <c r="E250" s="717"/>
      <c r="F250" s="717"/>
      <c r="G250" s="717"/>
      <c r="H250" s="716"/>
      <c r="I250" s="716"/>
      <c r="J250" s="718">
        <f t="shared" ref="J250:Y250" si="83">SUM(J249:J249)</f>
        <v>35000</v>
      </c>
      <c r="K250" s="719">
        <f t="shared" si="83"/>
        <v>0</v>
      </c>
      <c r="L250" s="719">
        <f t="shared" si="83"/>
        <v>0</v>
      </c>
      <c r="M250" s="719">
        <f t="shared" si="83"/>
        <v>0</v>
      </c>
      <c r="N250" s="719">
        <f t="shared" si="83"/>
        <v>0</v>
      </c>
      <c r="O250" s="719">
        <f t="shared" si="83"/>
        <v>0</v>
      </c>
      <c r="P250" s="726">
        <f t="shared" si="83"/>
        <v>35000</v>
      </c>
      <c r="Q250" s="719">
        <f t="shared" si="83"/>
        <v>0</v>
      </c>
      <c r="R250" s="719">
        <f t="shared" si="83"/>
        <v>0</v>
      </c>
      <c r="S250" s="719">
        <f t="shared" si="83"/>
        <v>0</v>
      </c>
      <c r="T250" s="719">
        <f t="shared" si="83"/>
        <v>0</v>
      </c>
      <c r="U250" s="719">
        <f t="shared" si="83"/>
        <v>0</v>
      </c>
      <c r="V250" s="719">
        <f t="shared" si="83"/>
        <v>0</v>
      </c>
      <c r="W250" s="719">
        <f t="shared" si="83"/>
        <v>0</v>
      </c>
      <c r="X250" s="719">
        <f t="shared" si="83"/>
        <v>0</v>
      </c>
      <c r="Y250" s="720">
        <f t="shared" si="83"/>
        <v>0</v>
      </c>
      <c r="Z250" s="721"/>
      <c r="AA250" s="723"/>
    </row>
    <row r="251" spans="1:27" ht="13.5" customHeight="1" thickBot="1">
      <c r="A251" s="548"/>
      <c r="B251" s="368"/>
      <c r="C251" s="350"/>
      <c r="D251" s="1105" t="s">
        <v>679</v>
      </c>
      <c r="E251" s="1105"/>
      <c r="F251" s="1105"/>
      <c r="G251" s="1105"/>
      <c r="H251" s="1105"/>
      <c r="I251" s="1105"/>
      <c r="J251" s="351">
        <f>SUM(J249)</f>
        <v>35000</v>
      </c>
      <c r="K251" s="344">
        <f t="shared" ref="K251:Y251" si="84">SUM(K249)</f>
        <v>0</v>
      </c>
      <c r="L251" s="344">
        <f t="shared" si="84"/>
        <v>0</v>
      </c>
      <c r="M251" s="344">
        <f t="shared" si="84"/>
        <v>0</v>
      </c>
      <c r="N251" s="344">
        <f t="shared" si="84"/>
        <v>0</v>
      </c>
      <c r="O251" s="344">
        <f t="shared" si="84"/>
        <v>0</v>
      </c>
      <c r="P251" s="344">
        <f t="shared" si="84"/>
        <v>35000</v>
      </c>
      <c r="Q251" s="344">
        <f t="shared" si="84"/>
        <v>0</v>
      </c>
      <c r="R251" s="344">
        <f t="shared" si="84"/>
        <v>0</v>
      </c>
      <c r="S251" s="344">
        <f t="shared" si="84"/>
        <v>0</v>
      </c>
      <c r="T251" s="344">
        <f t="shared" si="84"/>
        <v>0</v>
      </c>
      <c r="U251" s="344">
        <f t="shared" si="84"/>
        <v>0</v>
      </c>
      <c r="V251" s="344">
        <f t="shared" si="84"/>
        <v>0</v>
      </c>
      <c r="W251" s="344">
        <f t="shared" si="84"/>
        <v>0</v>
      </c>
      <c r="X251" s="344">
        <f t="shared" si="84"/>
        <v>0</v>
      </c>
      <c r="Y251" s="517">
        <f t="shared" si="84"/>
        <v>0</v>
      </c>
      <c r="Z251" s="89"/>
    </row>
    <row r="252" spans="1:27" ht="29.25" customHeight="1" thickBot="1">
      <c r="A252" s="1120" t="s">
        <v>233</v>
      </c>
      <c r="B252" s="1121"/>
      <c r="C252" s="608"/>
      <c r="D252" s="624"/>
      <c r="E252" s="624"/>
      <c r="F252" s="624"/>
      <c r="G252" s="624"/>
      <c r="H252" s="608"/>
      <c r="I252" s="608"/>
      <c r="J252" s="608"/>
      <c r="K252" s="608"/>
      <c r="L252" s="608"/>
      <c r="M252" s="608"/>
      <c r="N252" s="608"/>
      <c r="O252" s="608"/>
      <c r="P252" s="608"/>
      <c r="Q252" s="608"/>
      <c r="R252" s="608"/>
      <c r="S252" s="608"/>
      <c r="T252" s="608"/>
      <c r="U252" s="608"/>
      <c r="V252" s="608"/>
      <c r="W252" s="608"/>
      <c r="X252" s="608"/>
      <c r="Y252" s="609"/>
      <c r="Z252" s="89"/>
    </row>
    <row r="253" spans="1:27" ht="111" customHeight="1">
      <c r="A253" s="533">
        <v>2</v>
      </c>
      <c r="B253" s="35" t="s">
        <v>957</v>
      </c>
      <c r="C253" s="100">
        <v>201</v>
      </c>
      <c r="D253" s="783" t="s">
        <v>679</v>
      </c>
      <c r="E253" s="783"/>
      <c r="F253" s="783"/>
      <c r="G253" s="921"/>
      <c r="H253" s="140" t="s">
        <v>231</v>
      </c>
      <c r="I253" s="98">
        <f>J253</f>
        <v>61000</v>
      </c>
      <c r="J253" s="279">
        <f>SUM(K253:Y253)</f>
        <v>61000</v>
      </c>
      <c r="K253" s="98"/>
      <c r="L253" s="98">
        <f>61000*0.88+20</f>
        <v>53700</v>
      </c>
      <c r="M253" s="98"/>
      <c r="N253" s="98"/>
      <c r="O253" s="98"/>
      <c r="P253" s="20"/>
      <c r="Q253" s="98">
        <f>61000-53680-20</f>
        <v>7300</v>
      </c>
      <c r="R253" s="98"/>
      <c r="S253" s="98"/>
      <c r="T253" s="98"/>
      <c r="U253" s="98"/>
      <c r="V253" s="98"/>
      <c r="W253" s="98"/>
      <c r="X253" s="20"/>
      <c r="Y253" s="513"/>
      <c r="Z253" s="89"/>
    </row>
    <row r="254" spans="1:27" s="722" customFormat="1">
      <c r="A254" s="715"/>
      <c r="B254" s="728" t="s">
        <v>693</v>
      </c>
      <c r="C254" s="716"/>
      <c r="D254" s="717"/>
      <c r="E254" s="717"/>
      <c r="F254" s="717"/>
      <c r="G254" s="717"/>
      <c r="H254" s="716"/>
      <c r="I254" s="716"/>
      <c r="J254" s="718">
        <f t="shared" ref="J254:Y254" si="85">SUM(J253:J253)</f>
        <v>61000</v>
      </c>
      <c r="K254" s="719">
        <f t="shared" si="85"/>
        <v>0</v>
      </c>
      <c r="L254" s="719">
        <f t="shared" si="85"/>
        <v>53700</v>
      </c>
      <c r="M254" s="719">
        <f t="shared" si="85"/>
        <v>0</v>
      </c>
      <c r="N254" s="719">
        <f t="shared" si="85"/>
        <v>0</v>
      </c>
      <c r="O254" s="719">
        <f t="shared" si="85"/>
        <v>0</v>
      </c>
      <c r="P254" s="726">
        <f t="shared" si="85"/>
        <v>0</v>
      </c>
      <c r="Q254" s="719">
        <f t="shared" si="85"/>
        <v>7300</v>
      </c>
      <c r="R254" s="719">
        <f t="shared" si="85"/>
        <v>0</v>
      </c>
      <c r="S254" s="719">
        <f t="shared" si="85"/>
        <v>0</v>
      </c>
      <c r="T254" s="719">
        <f t="shared" si="85"/>
        <v>0</v>
      </c>
      <c r="U254" s="719">
        <f t="shared" si="85"/>
        <v>0</v>
      </c>
      <c r="V254" s="719">
        <f t="shared" si="85"/>
        <v>0</v>
      </c>
      <c r="W254" s="719">
        <f t="shared" si="85"/>
        <v>0</v>
      </c>
      <c r="X254" s="719">
        <f t="shared" si="85"/>
        <v>0</v>
      </c>
      <c r="Y254" s="720">
        <f t="shared" si="85"/>
        <v>0</v>
      </c>
      <c r="Z254" s="721"/>
      <c r="AA254" s="721"/>
    </row>
    <row r="255" spans="1:27" ht="13.5" customHeight="1" thickBot="1">
      <c r="A255" s="548"/>
      <c r="B255" s="368"/>
      <c r="C255" s="350"/>
      <c r="D255" s="1105" t="s">
        <v>679</v>
      </c>
      <c r="E255" s="1105"/>
      <c r="F255" s="1105"/>
      <c r="G255" s="1105"/>
      <c r="H255" s="1105"/>
      <c r="I255" s="1105"/>
      <c r="J255" s="351">
        <f>SUM(J253)</f>
        <v>61000</v>
      </c>
      <c r="K255" s="344">
        <f t="shared" ref="K255:Y255" si="86">SUM(K253)</f>
        <v>0</v>
      </c>
      <c r="L255" s="344">
        <f t="shared" si="86"/>
        <v>53700</v>
      </c>
      <c r="M255" s="344">
        <f t="shared" si="86"/>
        <v>0</v>
      </c>
      <c r="N255" s="344">
        <f t="shared" si="86"/>
        <v>0</v>
      </c>
      <c r="O255" s="344">
        <f t="shared" si="86"/>
        <v>0</v>
      </c>
      <c r="P255" s="344">
        <f t="shared" si="86"/>
        <v>0</v>
      </c>
      <c r="Q255" s="344">
        <f t="shared" si="86"/>
        <v>7300</v>
      </c>
      <c r="R255" s="344">
        <f t="shared" si="86"/>
        <v>0</v>
      </c>
      <c r="S255" s="344">
        <f t="shared" si="86"/>
        <v>0</v>
      </c>
      <c r="T255" s="344">
        <f t="shared" si="86"/>
        <v>0</v>
      </c>
      <c r="U255" s="344">
        <f t="shared" si="86"/>
        <v>0</v>
      </c>
      <c r="V255" s="344">
        <f t="shared" si="86"/>
        <v>0</v>
      </c>
      <c r="W255" s="344">
        <f t="shared" si="86"/>
        <v>0</v>
      </c>
      <c r="X255" s="344">
        <f t="shared" si="86"/>
        <v>0</v>
      </c>
      <c r="Y255" s="517">
        <f t="shared" si="86"/>
        <v>0</v>
      </c>
      <c r="Z255" s="89"/>
    </row>
    <row r="256" spans="1:27" ht="32.25" customHeight="1" thickBot="1">
      <c r="A256" s="1120" t="s">
        <v>225</v>
      </c>
      <c r="B256" s="1121"/>
      <c r="C256" s="608"/>
      <c r="D256" s="624"/>
      <c r="E256" s="624"/>
      <c r="F256" s="624"/>
      <c r="G256" s="624"/>
      <c r="H256" s="608"/>
      <c r="I256" s="608"/>
      <c r="J256" s="608"/>
      <c r="K256" s="608"/>
      <c r="L256" s="608"/>
      <c r="M256" s="608"/>
      <c r="N256" s="608"/>
      <c r="O256" s="608"/>
      <c r="P256" s="608"/>
      <c r="Q256" s="608"/>
      <c r="R256" s="608"/>
      <c r="S256" s="608"/>
      <c r="T256" s="608"/>
      <c r="U256" s="608"/>
      <c r="V256" s="608"/>
      <c r="W256" s="608"/>
      <c r="X256" s="608"/>
      <c r="Y256" s="609"/>
      <c r="Z256" s="89"/>
    </row>
    <row r="257" spans="1:27" ht="135" customHeight="1">
      <c r="A257" s="564">
        <v>1</v>
      </c>
      <c r="B257" s="318" t="s">
        <v>226</v>
      </c>
      <c r="C257" s="355" t="s">
        <v>221</v>
      </c>
      <c r="D257" s="783" t="s">
        <v>679</v>
      </c>
      <c r="E257" s="1019"/>
      <c r="F257" s="1019"/>
      <c r="G257" s="1019"/>
      <c r="H257" s="322" t="s">
        <v>227</v>
      </c>
      <c r="I257" s="279">
        <v>149990</v>
      </c>
      <c r="J257" s="279">
        <f>SUM(K257:Y257)</f>
        <v>99994</v>
      </c>
      <c r="K257" s="279">
        <v>34998</v>
      </c>
      <c r="L257" s="279">
        <v>34998</v>
      </c>
      <c r="M257" s="279">
        <v>0</v>
      </c>
      <c r="N257" s="279"/>
      <c r="O257" s="279"/>
      <c r="P257" s="279">
        <v>14999</v>
      </c>
      <c r="Q257" s="279">
        <v>14999</v>
      </c>
      <c r="R257" s="279">
        <v>0</v>
      </c>
      <c r="S257" s="279"/>
      <c r="T257" s="279"/>
      <c r="U257" s="279">
        <v>0</v>
      </c>
      <c r="V257" s="279">
        <v>0</v>
      </c>
      <c r="W257" s="279">
        <v>0</v>
      </c>
      <c r="X257" s="279"/>
      <c r="Y257" s="511"/>
      <c r="Z257" s="89"/>
    </row>
    <row r="258" spans="1:27" ht="115.5" customHeight="1">
      <c r="A258" s="533">
        <v>2</v>
      </c>
      <c r="B258" s="37" t="s">
        <v>228</v>
      </c>
      <c r="C258" s="34" t="s">
        <v>222</v>
      </c>
      <c r="D258" s="640">
        <v>1</v>
      </c>
      <c r="E258" s="640"/>
      <c r="F258" s="640"/>
      <c r="G258" s="640"/>
      <c r="H258" s="40" t="s">
        <v>223</v>
      </c>
      <c r="I258" s="20">
        <v>51174</v>
      </c>
      <c r="J258" s="279">
        <f>SUM(K258:Y258)</f>
        <v>25587</v>
      </c>
      <c r="K258" s="20">
        <v>17911</v>
      </c>
      <c r="L258" s="20">
        <v>0</v>
      </c>
      <c r="M258" s="20">
        <v>0</v>
      </c>
      <c r="N258" s="20"/>
      <c r="O258" s="20"/>
      <c r="P258" s="20">
        <v>7676</v>
      </c>
      <c r="Q258" s="20">
        <v>0</v>
      </c>
      <c r="R258" s="20">
        <v>0</v>
      </c>
      <c r="S258" s="20"/>
      <c r="T258" s="20"/>
      <c r="U258" s="20">
        <v>0</v>
      </c>
      <c r="V258" s="20">
        <v>0</v>
      </c>
      <c r="W258" s="20">
        <v>0</v>
      </c>
      <c r="X258" s="20"/>
      <c r="Y258" s="513"/>
      <c r="Z258" s="89"/>
    </row>
    <row r="259" spans="1:27" ht="111" customHeight="1">
      <c r="A259" s="568">
        <v>3</v>
      </c>
      <c r="B259" s="35" t="s">
        <v>229</v>
      </c>
      <c r="C259" s="100" t="s">
        <v>224</v>
      </c>
      <c r="D259" s="783" t="s">
        <v>679</v>
      </c>
      <c r="E259" s="783"/>
      <c r="F259" s="783"/>
      <c r="G259" s="921"/>
      <c r="H259" s="140" t="s">
        <v>223</v>
      </c>
      <c r="I259" s="98">
        <v>37865</v>
      </c>
      <c r="J259" s="279">
        <f>SUM(K259:Y259)</f>
        <v>18932</v>
      </c>
      <c r="K259" s="98">
        <v>13252</v>
      </c>
      <c r="L259" s="98">
        <v>0</v>
      </c>
      <c r="M259" s="98">
        <v>0</v>
      </c>
      <c r="N259" s="98"/>
      <c r="O259" s="98"/>
      <c r="P259" s="20">
        <v>5680</v>
      </c>
      <c r="Q259" s="98">
        <v>0</v>
      </c>
      <c r="R259" s="98">
        <v>0</v>
      </c>
      <c r="S259" s="98"/>
      <c r="T259" s="98"/>
      <c r="U259" s="98">
        <v>0</v>
      </c>
      <c r="V259" s="98">
        <v>0</v>
      </c>
      <c r="W259" s="98">
        <v>0</v>
      </c>
      <c r="X259" s="20"/>
      <c r="Y259" s="513"/>
      <c r="Z259" s="89"/>
    </row>
    <row r="260" spans="1:27" s="722" customFormat="1">
      <c r="A260" s="715"/>
      <c r="B260" s="728" t="s">
        <v>693</v>
      </c>
      <c r="C260" s="716"/>
      <c r="D260" s="717"/>
      <c r="E260" s="717"/>
      <c r="F260" s="717"/>
      <c r="G260" s="717"/>
      <c r="H260" s="716"/>
      <c r="I260" s="716"/>
      <c r="J260" s="718">
        <f>SUM(J257:J259)</f>
        <v>144513</v>
      </c>
      <c r="K260" s="719">
        <f t="shared" ref="K260:Y260" si="87">SUM(K257:K259)</f>
        <v>66161</v>
      </c>
      <c r="L260" s="719">
        <f t="shared" si="87"/>
        <v>34998</v>
      </c>
      <c r="M260" s="719">
        <f t="shared" si="87"/>
        <v>0</v>
      </c>
      <c r="N260" s="719">
        <f t="shared" si="87"/>
        <v>0</v>
      </c>
      <c r="O260" s="719">
        <f t="shared" si="87"/>
        <v>0</v>
      </c>
      <c r="P260" s="726">
        <f t="shared" si="87"/>
        <v>28355</v>
      </c>
      <c r="Q260" s="719">
        <f t="shared" si="87"/>
        <v>14999</v>
      </c>
      <c r="R260" s="719">
        <f t="shared" si="87"/>
        <v>0</v>
      </c>
      <c r="S260" s="719">
        <f t="shared" si="87"/>
        <v>0</v>
      </c>
      <c r="T260" s="719">
        <f t="shared" si="87"/>
        <v>0</v>
      </c>
      <c r="U260" s="719">
        <f t="shared" si="87"/>
        <v>0</v>
      </c>
      <c r="V260" s="719">
        <f t="shared" si="87"/>
        <v>0</v>
      </c>
      <c r="W260" s="719">
        <f t="shared" si="87"/>
        <v>0</v>
      </c>
      <c r="X260" s="719">
        <f t="shared" si="87"/>
        <v>0</v>
      </c>
      <c r="Y260" s="720">
        <f t="shared" si="87"/>
        <v>0</v>
      </c>
      <c r="Z260" s="721"/>
      <c r="AA260" s="721"/>
    </row>
    <row r="261" spans="1:27" ht="13.5" customHeight="1" thickBot="1">
      <c r="A261" s="548"/>
      <c r="B261" s="368"/>
      <c r="C261" s="350"/>
      <c r="D261" s="1105" t="s">
        <v>679</v>
      </c>
      <c r="E261" s="1105"/>
      <c r="F261" s="1105"/>
      <c r="G261" s="1105"/>
      <c r="H261" s="1105"/>
      <c r="I261" s="1105"/>
      <c r="J261" s="351">
        <f>SUM(J257:J259)</f>
        <v>144513</v>
      </c>
      <c r="K261" s="344">
        <f t="shared" ref="K261:Y261" si="88">SUM(K257:K259)</f>
        <v>66161</v>
      </c>
      <c r="L261" s="344">
        <f t="shared" si="88"/>
        <v>34998</v>
      </c>
      <c r="M261" s="344">
        <f t="shared" si="88"/>
        <v>0</v>
      </c>
      <c r="N261" s="344">
        <f t="shared" si="88"/>
        <v>0</v>
      </c>
      <c r="O261" s="344">
        <f t="shared" si="88"/>
        <v>0</v>
      </c>
      <c r="P261" s="344">
        <f t="shared" si="88"/>
        <v>28355</v>
      </c>
      <c r="Q261" s="344">
        <f t="shared" si="88"/>
        <v>14999</v>
      </c>
      <c r="R261" s="344">
        <f t="shared" si="88"/>
        <v>0</v>
      </c>
      <c r="S261" s="344">
        <f t="shared" si="88"/>
        <v>0</v>
      </c>
      <c r="T261" s="344">
        <f t="shared" si="88"/>
        <v>0</v>
      </c>
      <c r="U261" s="344">
        <f t="shared" si="88"/>
        <v>0</v>
      </c>
      <c r="V261" s="344">
        <f t="shared" si="88"/>
        <v>0</v>
      </c>
      <c r="W261" s="344">
        <f t="shared" si="88"/>
        <v>0</v>
      </c>
      <c r="X261" s="344">
        <f t="shared" si="88"/>
        <v>0</v>
      </c>
      <c r="Y261" s="517">
        <f t="shared" si="88"/>
        <v>0</v>
      </c>
      <c r="Z261" s="89"/>
    </row>
    <row r="262" spans="1:27" ht="30.75" customHeight="1" thickBot="1">
      <c r="A262" s="1120" t="s">
        <v>958</v>
      </c>
      <c r="B262" s="1121"/>
      <c r="C262" s="608"/>
      <c r="D262" s="624"/>
      <c r="E262" s="624"/>
      <c r="F262" s="624"/>
      <c r="G262" s="624"/>
      <c r="H262" s="608"/>
      <c r="I262" s="608"/>
      <c r="J262" s="608"/>
      <c r="K262" s="608"/>
      <c r="L262" s="608"/>
      <c r="M262" s="608"/>
      <c r="N262" s="608"/>
      <c r="O262" s="608"/>
      <c r="P262" s="608"/>
      <c r="Q262" s="608"/>
      <c r="R262" s="608"/>
      <c r="S262" s="608"/>
      <c r="T262" s="608"/>
      <c r="U262" s="608"/>
      <c r="V262" s="608"/>
      <c r="W262" s="608"/>
      <c r="X262" s="608"/>
      <c r="Y262" s="609"/>
      <c r="Z262" s="89"/>
    </row>
    <row r="263" spans="1:27" s="156" customFormat="1" ht="84">
      <c r="A263" s="533">
        <v>21</v>
      </c>
      <c r="B263" s="37" t="s">
        <v>979</v>
      </c>
      <c r="C263" s="40">
        <v>110</v>
      </c>
      <c r="D263" s="783" t="s">
        <v>679</v>
      </c>
      <c r="E263" s="783"/>
      <c r="F263" s="783"/>
      <c r="G263" s="921"/>
      <c r="H263" s="40" t="s">
        <v>102</v>
      </c>
      <c r="I263" s="20"/>
      <c r="J263" s="20">
        <f t="shared" ref="J263:J265" si="89">SUM(K263:Y263)</f>
        <v>0</v>
      </c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550"/>
      <c r="Z263" s="781"/>
    </row>
    <row r="264" spans="1:27" s="156" customFormat="1" ht="53.25" customHeight="1">
      <c r="A264" s="858"/>
      <c r="B264" s="1010" t="s">
        <v>980</v>
      </c>
      <c r="C264" s="160">
        <v>373</v>
      </c>
      <c r="D264" s="783" t="s">
        <v>679</v>
      </c>
      <c r="E264" s="783"/>
      <c r="F264" s="783"/>
      <c r="G264" s="921"/>
      <c r="H264" s="116"/>
      <c r="I264" s="159"/>
      <c r="J264" s="20">
        <f t="shared" si="89"/>
        <v>85700</v>
      </c>
      <c r="K264" s="20">
        <v>85700</v>
      </c>
      <c r="L264" s="20"/>
      <c r="M264" s="20"/>
      <c r="N264" s="20"/>
      <c r="O264" s="20"/>
      <c r="P264" s="20">
        <v>0</v>
      </c>
      <c r="Q264" s="20"/>
      <c r="R264" s="20"/>
      <c r="S264" s="20"/>
      <c r="T264" s="20"/>
      <c r="U264" s="20"/>
      <c r="V264" s="20"/>
      <c r="W264" s="20"/>
      <c r="X264" s="20"/>
      <c r="Y264" s="550"/>
      <c r="Z264" s="781"/>
    </row>
    <row r="265" spans="1:27" ht="42" customHeight="1">
      <c r="A265" s="858"/>
      <c r="B265" s="1010" t="s">
        <v>987</v>
      </c>
      <c r="C265" s="160">
        <v>80</v>
      </c>
      <c r="D265" s="783" t="s">
        <v>679</v>
      </c>
      <c r="E265" s="783"/>
      <c r="F265" s="783"/>
      <c r="G265" s="921"/>
      <c r="H265" s="116"/>
      <c r="I265" s="159"/>
      <c r="J265" s="20">
        <f t="shared" si="89"/>
        <v>0</v>
      </c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513"/>
      <c r="Z265" s="89"/>
    </row>
    <row r="266" spans="1:27" s="722" customFormat="1">
      <c r="A266" s="715"/>
      <c r="B266" s="728" t="s">
        <v>693</v>
      </c>
      <c r="C266" s="716"/>
      <c r="D266" s="717"/>
      <c r="E266" s="717"/>
      <c r="F266" s="717"/>
      <c r="G266" s="717"/>
      <c r="H266" s="716"/>
      <c r="I266" s="716"/>
      <c r="J266" s="718">
        <f t="shared" ref="J266:Y266" si="90">SUM(J263:J265)</f>
        <v>85700</v>
      </c>
      <c r="K266" s="719">
        <f t="shared" si="90"/>
        <v>85700</v>
      </c>
      <c r="L266" s="719">
        <f t="shared" si="90"/>
        <v>0</v>
      </c>
      <c r="M266" s="719">
        <f t="shared" si="90"/>
        <v>0</v>
      </c>
      <c r="N266" s="719">
        <f t="shared" si="90"/>
        <v>0</v>
      </c>
      <c r="O266" s="719">
        <f t="shared" si="90"/>
        <v>0</v>
      </c>
      <c r="P266" s="726">
        <f t="shared" si="90"/>
        <v>0</v>
      </c>
      <c r="Q266" s="719">
        <f t="shared" si="90"/>
        <v>0</v>
      </c>
      <c r="R266" s="719">
        <f t="shared" si="90"/>
        <v>0</v>
      </c>
      <c r="S266" s="719">
        <f t="shared" si="90"/>
        <v>0</v>
      </c>
      <c r="T266" s="719">
        <f t="shared" si="90"/>
        <v>0</v>
      </c>
      <c r="U266" s="719">
        <f t="shared" si="90"/>
        <v>0</v>
      </c>
      <c r="V266" s="719">
        <f t="shared" si="90"/>
        <v>0</v>
      </c>
      <c r="W266" s="719">
        <f t="shared" si="90"/>
        <v>0</v>
      </c>
      <c r="X266" s="719">
        <f t="shared" si="90"/>
        <v>0</v>
      </c>
      <c r="Y266" s="720">
        <f t="shared" si="90"/>
        <v>0</v>
      </c>
      <c r="Z266" s="721"/>
      <c r="AA266" s="721"/>
    </row>
    <row r="267" spans="1:27" ht="13.5" customHeight="1" thickBot="1">
      <c r="A267" s="548"/>
      <c r="B267" s="368"/>
      <c r="C267" s="350"/>
      <c r="D267" s="1105" t="s">
        <v>679</v>
      </c>
      <c r="E267" s="1105"/>
      <c r="F267" s="1105"/>
      <c r="G267" s="1105"/>
      <c r="H267" s="1105"/>
      <c r="I267" s="1105"/>
      <c r="J267" s="351">
        <f t="shared" ref="J267:Y267" si="91">SUM(J265,J264)</f>
        <v>85700</v>
      </c>
      <c r="K267" s="344">
        <f t="shared" si="91"/>
        <v>85700</v>
      </c>
      <c r="L267" s="344">
        <f t="shared" si="91"/>
        <v>0</v>
      </c>
      <c r="M267" s="344">
        <f t="shared" si="91"/>
        <v>0</v>
      </c>
      <c r="N267" s="344">
        <f t="shared" si="91"/>
        <v>0</v>
      </c>
      <c r="O267" s="344">
        <f t="shared" si="91"/>
        <v>0</v>
      </c>
      <c r="P267" s="344">
        <f t="shared" si="91"/>
        <v>0</v>
      </c>
      <c r="Q267" s="344">
        <f t="shared" si="91"/>
        <v>0</v>
      </c>
      <c r="R267" s="344">
        <f t="shared" si="91"/>
        <v>0</v>
      </c>
      <c r="S267" s="344">
        <f t="shared" si="91"/>
        <v>0</v>
      </c>
      <c r="T267" s="344">
        <f t="shared" si="91"/>
        <v>0</v>
      </c>
      <c r="U267" s="344">
        <f t="shared" si="91"/>
        <v>0</v>
      </c>
      <c r="V267" s="344">
        <f t="shared" si="91"/>
        <v>0</v>
      </c>
      <c r="W267" s="344">
        <f t="shared" si="91"/>
        <v>0</v>
      </c>
      <c r="X267" s="344">
        <f t="shared" si="91"/>
        <v>0</v>
      </c>
      <c r="Y267" s="517">
        <f t="shared" si="91"/>
        <v>0</v>
      </c>
      <c r="Z267" s="89"/>
    </row>
    <row r="268" spans="1:27" ht="31.5" customHeight="1" thickBot="1">
      <c r="A268" s="1120" t="s">
        <v>320</v>
      </c>
      <c r="B268" s="1121"/>
      <c r="C268" s="608"/>
      <c r="D268" s="624"/>
      <c r="E268" s="624"/>
      <c r="F268" s="624"/>
      <c r="G268" s="624"/>
      <c r="H268" s="608"/>
      <c r="I268" s="608"/>
      <c r="J268" s="608"/>
      <c r="K268" s="608"/>
      <c r="L268" s="608"/>
      <c r="M268" s="608"/>
      <c r="N268" s="608"/>
      <c r="O268" s="608"/>
      <c r="P268" s="608"/>
      <c r="Q268" s="608"/>
      <c r="R268" s="608"/>
      <c r="S268" s="608"/>
      <c r="T268" s="608"/>
      <c r="U268" s="608"/>
      <c r="V268" s="608"/>
      <c r="W268" s="608"/>
      <c r="X268" s="608"/>
      <c r="Y268" s="609"/>
      <c r="Z268" s="89"/>
    </row>
    <row r="269" spans="1:27" s="722" customFormat="1">
      <c r="A269" s="715"/>
      <c r="B269" s="728" t="s">
        <v>693</v>
      </c>
      <c r="C269" s="716"/>
      <c r="D269" s="717"/>
      <c r="E269" s="717"/>
      <c r="F269" s="717"/>
      <c r="G269" s="717"/>
      <c r="H269" s="716"/>
      <c r="I269" s="716"/>
      <c r="J269" s="718">
        <v>0</v>
      </c>
      <c r="K269" s="719">
        <v>0</v>
      </c>
      <c r="L269" s="719">
        <v>0</v>
      </c>
      <c r="M269" s="719">
        <v>0</v>
      </c>
      <c r="N269" s="719">
        <v>0</v>
      </c>
      <c r="O269" s="719">
        <v>0</v>
      </c>
      <c r="P269" s="726">
        <v>0</v>
      </c>
      <c r="Q269" s="719">
        <v>0</v>
      </c>
      <c r="R269" s="719">
        <v>0</v>
      </c>
      <c r="S269" s="719">
        <v>0</v>
      </c>
      <c r="T269" s="719">
        <v>0</v>
      </c>
      <c r="U269" s="719">
        <v>0</v>
      </c>
      <c r="V269" s="719">
        <v>0</v>
      </c>
      <c r="W269" s="719">
        <v>0</v>
      </c>
      <c r="X269" s="719">
        <v>0</v>
      </c>
      <c r="Y269" s="720">
        <v>0</v>
      </c>
      <c r="Z269" s="721"/>
      <c r="AA269" s="721"/>
    </row>
    <row r="270" spans="1:27" ht="13.5" customHeight="1" thickBot="1">
      <c r="A270" s="548"/>
      <c r="B270" s="368"/>
      <c r="C270" s="350"/>
      <c r="D270" s="1105" t="s">
        <v>679</v>
      </c>
      <c r="E270" s="1105"/>
      <c r="F270" s="1105"/>
      <c r="G270" s="1105"/>
      <c r="H270" s="1105"/>
      <c r="I270" s="1105"/>
      <c r="J270" s="351">
        <v>0</v>
      </c>
      <c r="K270" s="344">
        <v>0</v>
      </c>
      <c r="L270" s="344">
        <v>0</v>
      </c>
      <c r="M270" s="344">
        <v>0</v>
      </c>
      <c r="N270" s="344">
        <v>0</v>
      </c>
      <c r="O270" s="344">
        <v>0</v>
      </c>
      <c r="P270" s="344">
        <v>0</v>
      </c>
      <c r="Q270" s="344">
        <v>0</v>
      </c>
      <c r="R270" s="344">
        <v>0</v>
      </c>
      <c r="S270" s="344">
        <v>0</v>
      </c>
      <c r="T270" s="344">
        <v>0</v>
      </c>
      <c r="U270" s="344">
        <v>0</v>
      </c>
      <c r="V270" s="344">
        <v>0</v>
      </c>
      <c r="W270" s="344">
        <v>0</v>
      </c>
      <c r="X270" s="344">
        <v>0</v>
      </c>
      <c r="Y270" s="517">
        <v>0</v>
      </c>
      <c r="Z270" s="89"/>
    </row>
    <row r="271" spans="1:27" ht="29.25" customHeight="1" thickBot="1">
      <c r="A271" s="1120" t="s">
        <v>989</v>
      </c>
      <c r="B271" s="1121"/>
      <c r="C271" s="608"/>
      <c r="D271" s="624"/>
      <c r="E271" s="624"/>
      <c r="F271" s="624"/>
      <c r="G271" s="624"/>
      <c r="H271" s="608"/>
      <c r="I271" s="608"/>
      <c r="J271" s="608"/>
      <c r="K271" s="608"/>
      <c r="L271" s="608"/>
      <c r="M271" s="608"/>
      <c r="N271" s="608"/>
      <c r="O271" s="608"/>
      <c r="P271" s="608"/>
      <c r="Q271" s="608"/>
      <c r="R271" s="608"/>
      <c r="S271" s="608"/>
      <c r="T271" s="608"/>
      <c r="U271" s="608"/>
      <c r="V271" s="608"/>
      <c r="W271" s="608"/>
      <c r="X271" s="608"/>
      <c r="Y271" s="609"/>
      <c r="Z271" s="89"/>
    </row>
    <row r="272" spans="1:27" ht="71.25" customHeight="1">
      <c r="A272" s="564">
        <v>1</v>
      </c>
      <c r="B272" s="318" t="s">
        <v>990</v>
      </c>
      <c r="C272" s="166">
        <v>150</v>
      </c>
      <c r="D272" s="783" t="s">
        <v>679</v>
      </c>
      <c r="E272" s="1019"/>
      <c r="F272" s="1019"/>
      <c r="G272" s="1019"/>
      <c r="H272" s="322" t="s">
        <v>444</v>
      </c>
      <c r="I272" s="279">
        <v>286600</v>
      </c>
      <c r="J272" s="279">
        <f>SUM(K272:Y272)</f>
        <v>286600</v>
      </c>
      <c r="K272" s="279">
        <v>133270</v>
      </c>
      <c r="L272" s="279">
        <v>93290</v>
      </c>
      <c r="M272" s="279">
        <v>39980</v>
      </c>
      <c r="N272" s="279"/>
      <c r="O272" s="279"/>
      <c r="P272" s="279">
        <v>10030</v>
      </c>
      <c r="Q272" s="279">
        <v>7030</v>
      </c>
      <c r="R272" s="279">
        <v>3000</v>
      </c>
      <c r="S272" s="279"/>
      <c r="T272" s="279"/>
      <c r="U272" s="279"/>
      <c r="V272" s="279"/>
      <c r="W272" s="279"/>
      <c r="X272" s="279"/>
      <c r="Y272" s="511"/>
      <c r="Z272" s="89"/>
    </row>
    <row r="273" spans="1:27" s="722" customFormat="1">
      <c r="A273" s="715"/>
      <c r="B273" s="728" t="s">
        <v>693</v>
      </c>
      <c r="C273" s="716"/>
      <c r="D273" s="717"/>
      <c r="E273" s="717"/>
      <c r="F273" s="717"/>
      <c r="G273" s="717"/>
      <c r="H273" s="716"/>
      <c r="I273" s="716"/>
      <c r="J273" s="718">
        <f>SUM(J272:J272)</f>
        <v>286600</v>
      </c>
      <c r="K273" s="719">
        <f t="shared" ref="K273:Y273" si="92">SUM(K272:K272)</f>
        <v>133270</v>
      </c>
      <c r="L273" s="719">
        <f t="shared" si="92"/>
        <v>93290</v>
      </c>
      <c r="M273" s="719">
        <f t="shared" si="92"/>
        <v>39980</v>
      </c>
      <c r="N273" s="719">
        <f t="shared" si="92"/>
        <v>0</v>
      </c>
      <c r="O273" s="719">
        <f t="shared" si="92"/>
        <v>0</v>
      </c>
      <c r="P273" s="726">
        <f t="shared" si="92"/>
        <v>10030</v>
      </c>
      <c r="Q273" s="719">
        <f t="shared" si="92"/>
        <v>7030</v>
      </c>
      <c r="R273" s="719">
        <f t="shared" si="92"/>
        <v>3000</v>
      </c>
      <c r="S273" s="719">
        <f t="shared" si="92"/>
        <v>0</v>
      </c>
      <c r="T273" s="719">
        <f t="shared" si="92"/>
        <v>0</v>
      </c>
      <c r="U273" s="719">
        <f t="shared" si="92"/>
        <v>0</v>
      </c>
      <c r="V273" s="719">
        <f t="shared" si="92"/>
        <v>0</v>
      </c>
      <c r="W273" s="719">
        <f t="shared" si="92"/>
        <v>0</v>
      </c>
      <c r="X273" s="719">
        <f t="shared" si="92"/>
        <v>0</v>
      </c>
      <c r="Y273" s="720">
        <f t="shared" si="92"/>
        <v>0</v>
      </c>
      <c r="Z273" s="721"/>
    </row>
    <row r="274" spans="1:27" ht="13.5" customHeight="1" thickBot="1">
      <c r="A274" s="548"/>
      <c r="B274" s="368"/>
      <c r="C274" s="350"/>
      <c r="D274" s="1105" t="s">
        <v>679</v>
      </c>
      <c r="E274" s="1105"/>
      <c r="F274" s="1105"/>
      <c r="G274" s="1105"/>
      <c r="H274" s="1105"/>
      <c r="I274" s="1105"/>
      <c r="J274" s="351">
        <f>SUM(J272)</f>
        <v>286600</v>
      </c>
      <c r="K274" s="344">
        <f t="shared" ref="K274:Y274" si="93">SUM(K272)</f>
        <v>133270</v>
      </c>
      <c r="L274" s="344">
        <f t="shared" si="93"/>
        <v>93290</v>
      </c>
      <c r="M274" s="344">
        <f t="shared" si="93"/>
        <v>39980</v>
      </c>
      <c r="N274" s="344">
        <f t="shared" si="93"/>
        <v>0</v>
      </c>
      <c r="O274" s="344">
        <f t="shared" si="93"/>
        <v>0</v>
      </c>
      <c r="P274" s="344">
        <f t="shared" si="93"/>
        <v>10030</v>
      </c>
      <c r="Q274" s="344">
        <f t="shared" si="93"/>
        <v>7030</v>
      </c>
      <c r="R274" s="344">
        <f t="shared" si="93"/>
        <v>3000</v>
      </c>
      <c r="S274" s="344">
        <f t="shared" si="93"/>
        <v>0</v>
      </c>
      <c r="T274" s="344">
        <f t="shared" si="93"/>
        <v>0</v>
      </c>
      <c r="U274" s="344">
        <f t="shared" si="93"/>
        <v>0</v>
      </c>
      <c r="V274" s="344">
        <f t="shared" si="93"/>
        <v>0</v>
      </c>
      <c r="W274" s="344">
        <f t="shared" si="93"/>
        <v>0</v>
      </c>
      <c r="X274" s="344">
        <f t="shared" si="93"/>
        <v>0</v>
      </c>
      <c r="Y274" s="517">
        <f t="shared" si="93"/>
        <v>0</v>
      </c>
      <c r="Z274" s="89"/>
    </row>
    <row r="275" spans="1:27" ht="30" customHeight="1" thickBot="1">
      <c r="A275" s="1120" t="s">
        <v>235</v>
      </c>
      <c r="B275" s="1121"/>
      <c r="C275" s="608"/>
      <c r="D275" s="624"/>
      <c r="E275" s="624"/>
      <c r="F275" s="624"/>
      <c r="G275" s="624"/>
      <c r="H275" s="608"/>
      <c r="I275" s="608"/>
      <c r="J275" s="608"/>
      <c r="K275" s="608"/>
      <c r="L275" s="608"/>
      <c r="M275" s="608"/>
      <c r="N275" s="608"/>
      <c r="O275" s="608"/>
      <c r="P275" s="608"/>
      <c r="Q275" s="608"/>
      <c r="R275" s="608"/>
      <c r="S275" s="608"/>
      <c r="T275" s="608"/>
      <c r="U275" s="608"/>
      <c r="V275" s="608"/>
      <c r="W275" s="608"/>
      <c r="X275" s="608"/>
      <c r="Y275" s="609"/>
      <c r="Z275" s="89"/>
    </row>
    <row r="276" spans="1:27" s="722" customFormat="1">
      <c r="A276" s="715"/>
      <c r="B276" s="728" t="s">
        <v>693</v>
      </c>
      <c r="C276" s="716"/>
      <c r="D276" s="717"/>
      <c r="E276" s="717"/>
      <c r="F276" s="717"/>
      <c r="G276" s="717"/>
      <c r="H276" s="716"/>
      <c r="I276" s="716"/>
      <c r="J276" s="718">
        <v>0</v>
      </c>
      <c r="K276" s="719">
        <v>0</v>
      </c>
      <c r="L276" s="719">
        <v>0</v>
      </c>
      <c r="M276" s="719">
        <v>0</v>
      </c>
      <c r="N276" s="719">
        <v>0</v>
      </c>
      <c r="O276" s="719">
        <v>0</v>
      </c>
      <c r="P276" s="726">
        <v>0</v>
      </c>
      <c r="Q276" s="719">
        <v>0</v>
      </c>
      <c r="R276" s="719">
        <v>0</v>
      </c>
      <c r="S276" s="719">
        <v>0</v>
      </c>
      <c r="T276" s="719">
        <v>0</v>
      </c>
      <c r="U276" s="719">
        <v>0</v>
      </c>
      <c r="V276" s="719">
        <v>0</v>
      </c>
      <c r="W276" s="719">
        <v>0</v>
      </c>
      <c r="X276" s="719">
        <v>0</v>
      </c>
      <c r="Y276" s="720">
        <v>0</v>
      </c>
      <c r="Z276" s="721"/>
      <c r="AA276" s="723"/>
    </row>
    <row r="277" spans="1:27" ht="13.5" customHeight="1" thickBot="1">
      <c r="A277" s="548"/>
      <c r="B277" s="368"/>
      <c r="C277" s="350"/>
      <c r="D277" s="1105" t="s">
        <v>679</v>
      </c>
      <c r="E277" s="1105"/>
      <c r="F277" s="1105"/>
      <c r="G277" s="1105"/>
      <c r="H277" s="1105"/>
      <c r="I277" s="1105"/>
      <c r="J277" s="351">
        <v>0</v>
      </c>
      <c r="K277" s="344">
        <v>0</v>
      </c>
      <c r="L277" s="344">
        <v>0</v>
      </c>
      <c r="M277" s="344">
        <v>0</v>
      </c>
      <c r="N277" s="344">
        <v>0</v>
      </c>
      <c r="O277" s="344">
        <v>0</v>
      </c>
      <c r="P277" s="344">
        <v>0</v>
      </c>
      <c r="Q277" s="344">
        <v>0</v>
      </c>
      <c r="R277" s="344">
        <v>0</v>
      </c>
      <c r="S277" s="344">
        <v>0</v>
      </c>
      <c r="T277" s="344">
        <v>0</v>
      </c>
      <c r="U277" s="344">
        <v>0</v>
      </c>
      <c r="V277" s="344">
        <v>0</v>
      </c>
      <c r="W277" s="344">
        <v>0</v>
      </c>
      <c r="X277" s="344">
        <v>0</v>
      </c>
      <c r="Y277" s="517">
        <v>0</v>
      </c>
      <c r="Z277" s="89"/>
    </row>
    <row r="278" spans="1:27" ht="29.25" customHeight="1" thickBot="1">
      <c r="A278" s="1120" t="s">
        <v>234</v>
      </c>
      <c r="B278" s="1121"/>
      <c r="C278" s="608"/>
      <c r="D278" s="624"/>
      <c r="E278" s="624"/>
      <c r="F278" s="624"/>
      <c r="G278" s="624"/>
      <c r="H278" s="608"/>
      <c r="I278" s="608"/>
      <c r="J278" s="608"/>
      <c r="K278" s="608"/>
      <c r="L278" s="608"/>
      <c r="M278" s="608"/>
      <c r="N278" s="608"/>
      <c r="O278" s="608"/>
      <c r="P278" s="608"/>
      <c r="Q278" s="608"/>
      <c r="R278" s="608"/>
      <c r="S278" s="608"/>
      <c r="T278" s="608"/>
      <c r="U278" s="608"/>
      <c r="V278" s="608"/>
      <c r="W278" s="608"/>
      <c r="X278" s="608"/>
      <c r="Y278" s="609"/>
      <c r="Z278" s="89"/>
    </row>
    <row r="279" spans="1:27" s="722" customFormat="1">
      <c r="A279" s="715"/>
      <c r="B279" s="728" t="s">
        <v>693</v>
      </c>
      <c r="C279" s="716"/>
      <c r="D279" s="717"/>
      <c r="E279" s="717"/>
      <c r="F279" s="717"/>
      <c r="G279" s="717"/>
      <c r="H279" s="716"/>
      <c r="I279" s="716"/>
      <c r="J279" s="718">
        <v>0</v>
      </c>
      <c r="K279" s="719">
        <v>0</v>
      </c>
      <c r="L279" s="719">
        <v>0</v>
      </c>
      <c r="M279" s="719">
        <v>0</v>
      </c>
      <c r="N279" s="719">
        <v>0</v>
      </c>
      <c r="O279" s="719">
        <v>0</v>
      </c>
      <c r="P279" s="726">
        <v>0</v>
      </c>
      <c r="Q279" s="719">
        <v>0</v>
      </c>
      <c r="R279" s="719">
        <v>0</v>
      </c>
      <c r="S279" s="719">
        <v>0</v>
      </c>
      <c r="T279" s="719">
        <v>0</v>
      </c>
      <c r="U279" s="719">
        <v>0</v>
      </c>
      <c r="V279" s="719">
        <v>0</v>
      </c>
      <c r="W279" s="719">
        <v>0</v>
      </c>
      <c r="X279" s="719">
        <v>0</v>
      </c>
      <c r="Y279" s="720">
        <v>0</v>
      </c>
      <c r="Z279" s="721"/>
      <c r="AA279" s="723"/>
    </row>
    <row r="280" spans="1:27" ht="13.5" customHeight="1">
      <c r="A280" s="548"/>
      <c r="B280" s="368"/>
      <c r="C280" s="350"/>
      <c r="D280" s="1105" t="s">
        <v>679</v>
      </c>
      <c r="E280" s="1105"/>
      <c r="F280" s="1105"/>
      <c r="G280" s="1105"/>
      <c r="H280" s="1105"/>
      <c r="I280" s="1105"/>
      <c r="J280" s="351">
        <v>0</v>
      </c>
      <c r="K280" s="344">
        <v>0</v>
      </c>
      <c r="L280" s="344">
        <v>0</v>
      </c>
      <c r="M280" s="344">
        <v>0</v>
      </c>
      <c r="N280" s="344">
        <v>0</v>
      </c>
      <c r="O280" s="344">
        <v>0</v>
      </c>
      <c r="P280" s="344">
        <v>0</v>
      </c>
      <c r="Q280" s="344">
        <v>0</v>
      </c>
      <c r="R280" s="344">
        <v>0</v>
      </c>
      <c r="S280" s="344">
        <v>0</v>
      </c>
      <c r="T280" s="344">
        <v>0</v>
      </c>
      <c r="U280" s="344">
        <v>0</v>
      </c>
      <c r="V280" s="344">
        <v>0</v>
      </c>
      <c r="W280" s="344">
        <v>0</v>
      </c>
      <c r="X280" s="344">
        <v>0</v>
      </c>
      <c r="Y280" s="517">
        <v>0</v>
      </c>
      <c r="Z280" s="89"/>
    </row>
    <row r="281" spans="1:27" ht="34.5" customHeight="1">
      <c r="A281" s="1132" t="s">
        <v>991</v>
      </c>
      <c r="B281" s="1133"/>
      <c r="C281" s="616"/>
      <c r="D281" s="675"/>
      <c r="E281" s="675"/>
      <c r="F281" s="675"/>
      <c r="G281" s="675"/>
      <c r="H281" s="616"/>
      <c r="I281" s="616"/>
      <c r="J281" s="616"/>
      <c r="K281" s="616"/>
      <c r="L281" s="616"/>
      <c r="M281" s="616"/>
      <c r="N281" s="616"/>
      <c r="O281" s="616"/>
      <c r="P281" s="616"/>
      <c r="Q281" s="616"/>
      <c r="R281" s="616"/>
      <c r="S281" s="616"/>
      <c r="T281" s="616"/>
      <c r="U281" s="616"/>
      <c r="V281" s="616"/>
      <c r="W281" s="616"/>
      <c r="X281" s="616"/>
      <c r="Y281" s="617"/>
      <c r="Z281" s="89"/>
    </row>
    <row r="282" spans="1:27" ht="84.75" customHeight="1">
      <c r="A282" s="512">
        <v>1</v>
      </c>
      <c r="B282" s="37" t="s">
        <v>1382</v>
      </c>
      <c r="C282" s="11">
        <v>70</v>
      </c>
      <c r="D282" s="783" t="s">
        <v>679</v>
      </c>
      <c r="E282" s="783"/>
      <c r="F282" s="783"/>
      <c r="G282" s="921"/>
      <c r="H282" s="11">
        <v>2021</v>
      </c>
      <c r="I282" s="55">
        <f>SUM(J282)</f>
        <v>166250</v>
      </c>
      <c r="J282" s="55">
        <f t="shared" ref="J282:J284" si="94">SUM(K282:Y282)</f>
        <v>166250</v>
      </c>
      <c r="K282" s="311"/>
      <c r="L282" s="311"/>
      <c r="M282" s="55">
        <v>87066.6</v>
      </c>
      <c r="N282" s="55">
        <v>43533.4</v>
      </c>
      <c r="O282" s="55"/>
      <c r="P282" s="55"/>
      <c r="Q282" s="55">
        <v>3000</v>
      </c>
      <c r="R282" s="55">
        <v>21766.7</v>
      </c>
      <c r="S282" s="55">
        <v>10883.3</v>
      </c>
      <c r="T282" s="311"/>
      <c r="U282" s="311"/>
      <c r="V282" s="311"/>
      <c r="W282" s="311"/>
      <c r="X282" s="311"/>
      <c r="Y282" s="570"/>
      <c r="Z282" s="89"/>
    </row>
    <row r="283" spans="1:27" ht="61.5" customHeight="1">
      <c r="A283" s="510">
        <v>2</v>
      </c>
      <c r="B283" s="37" t="s">
        <v>1383</v>
      </c>
      <c r="C283" s="11">
        <v>70</v>
      </c>
      <c r="D283" s="783" t="s">
        <v>679</v>
      </c>
      <c r="E283" s="783"/>
      <c r="F283" s="783"/>
      <c r="G283" s="921"/>
      <c r="H283" s="11">
        <v>2022</v>
      </c>
      <c r="I283" s="55">
        <f>SUM(J283)</f>
        <v>107188</v>
      </c>
      <c r="J283" s="55">
        <f t="shared" si="94"/>
        <v>107188</v>
      </c>
      <c r="K283" s="311"/>
      <c r="L283" s="311"/>
      <c r="M283" s="55"/>
      <c r="N283" s="55">
        <v>56100.2</v>
      </c>
      <c r="O283" s="55">
        <v>28050.2</v>
      </c>
      <c r="P283" s="55"/>
      <c r="Q283" s="55"/>
      <c r="R283" s="55">
        <v>2000</v>
      </c>
      <c r="S283" s="55">
        <v>14025.1</v>
      </c>
      <c r="T283" s="311">
        <v>7012.5</v>
      </c>
      <c r="U283" s="311"/>
      <c r="V283" s="311"/>
      <c r="W283" s="311"/>
      <c r="X283" s="311"/>
      <c r="Y283" s="570"/>
      <c r="Z283" s="89"/>
    </row>
    <row r="284" spans="1:27" ht="94.5">
      <c r="A284" s="571">
        <v>3</v>
      </c>
      <c r="B284" s="37" t="s">
        <v>1384</v>
      </c>
      <c r="C284" s="11">
        <v>70</v>
      </c>
      <c r="D284" s="783" t="s">
        <v>679</v>
      </c>
      <c r="E284" s="783"/>
      <c r="F284" s="783"/>
      <c r="G284" s="921"/>
      <c r="H284" s="11">
        <v>2022</v>
      </c>
      <c r="I284" s="55">
        <f>SUM(J284)</f>
        <v>105188</v>
      </c>
      <c r="J284" s="55">
        <f t="shared" si="94"/>
        <v>105188</v>
      </c>
      <c r="K284" s="311"/>
      <c r="L284" s="311"/>
      <c r="M284" s="55"/>
      <c r="N284" s="55">
        <v>56100.2</v>
      </c>
      <c r="O284" s="55">
        <v>28050.2</v>
      </c>
      <c r="P284" s="55"/>
      <c r="Q284" s="55"/>
      <c r="R284" s="55"/>
      <c r="S284" s="55">
        <v>14025.1</v>
      </c>
      <c r="T284" s="311">
        <v>7012.5</v>
      </c>
      <c r="U284" s="311"/>
      <c r="V284" s="311"/>
      <c r="W284" s="311"/>
      <c r="X284" s="311"/>
      <c r="Y284" s="570"/>
      <c r="Z284" s="89"/>
    </row>
    <row r="285" spans="1:27" s="722" customFormat="1">
      <c r="A285" s="715"/>
      <c r="B285" s="728" t="s">
        <v>693</v>
      </c>
      <c r="C285" s="716"/>
      <c r="D285" s="717"/>
      <c r="E285" s="717"/>
      <c r="F285" s="717"/>
      <c r="G285" s="717"/>
      <c r="H285" s="716"/>
      <c r="I285" s="716"/>
      <c r="J285" s="718">
        <f t="shared" ref="J285:Y285" si="95">SUM(J282:J284)</f>
        <v>378626</v>
      </c>
      <c r="K285" s="719">
        <f t="shared" si="95"/>
        <v>0</v>
      </c>
      <c r="L285" s="719">
        <f t="shared" si="95"/>
        <v>0</v>
      </c>
      <c r="M285" s="719">
        <f t="shared" si="95"/>
        <v>87066.6</v>
      </c>
      <c r="N285" s="719">
        <f t="shared" si="95"/>
        <v>155733.79999999999</v>
      </c>
      <c r="O285" s="719">
        <f t="shared" si="95"/>
        <v>56100.4</v>
      </c>
      <c r="P285" s="726">
        <f t="shared" si="95"/>
        <v>0</v>
      </c>
      <c r="Q285" s="719">
        <f t="shared" si="95"/>
        <v>3000</v>
      </c>
      <c r="R285" s="719">
        <f t="shared" si="95"/>
        <v>23766.7</v>
      </c>
      <c r="S285" s="719">
        <f t="shared" si="95"/>
        <v>38933.5</v>
      </c>
      <c r="T285" s="719">
        <f t="shared" si="95"/>
        <v>14025</v>
      </c>
      <c r="U285" s="719">
        <f t="shared" si="95"/>
        <v>0</v>
      </c>
      <c r="V285" s="719">
        <f t="shared" si="95"/>
        <v>0</v>
      </c>
      <c r="W285" s="719">
        <f t="shared" si="95"/>
        <v>0</v>
      </c>
      <c r="X285" s="719">
        <f t="shared" si="95"/>
        <v>0</v>
      </c>
      <c r="Y285" s="720">
        <f t="shared" si="95"/>
        <v>0</v>
      </c>
      <c r="Z285" s="721"/>
      <c r="AA285" s="723"/>
    </row>
    <row r="286" spans="1:27" ht="13.5" customHeight="1" thickBot="1">
      <c r="A286" s="548"/>
      <c r="B286" s="368"/>
      <c r="C286" s="350"/>
      <c r="D286" s="1105" t="s">
        <v>679</v>
      </c>
      <c r="E286" s="1105"/>
      <c r="F286" s="1105"/>
      <c r="G286" s="1105"/>
      <c r="H286" s="1105"/>
      <c r="I286" s="1105"/>
      <c r="J286" s="351">
        <f>SUM(J282:J284)</f>
        <v>378626</v>
      </c>
      <c r="K286" s="344">
        <f t="shared" ref="K286:Y286" si="96">SUM(K282:K284)</f>
        <v>0</v>
      </c>
      <c r="L286" s="344">
        <f t="shared" si="96"/>
        <v>0</v>
      </c>
      <c r="M286" s="344">
        <f t="shared" si="96"/>
        <v>87066.6</v>
      </c>
      <c r="N286" s="344">
        <f t="shared" si="96"/>
        <v>155733.79999999999</v>
      </c>
      <c r="O286" s="344">
        <f t="shared" si="96"/>
        <v>56100.4</v>
      </c>
      <c r="P286" s="344">
        <f t="shared" si="96"/>
        <v>0</v>
      </c>
      <c r="Q286" s="344">
        <f t="shared" si="96"/>
        <v>3000</v>
      </c>
      <c r="R286" s="344">
        <f t="shared" si="96"/>
        <v>23766.7</v>
      </c>
      <c r="S286" s="344">
        <f t="shared" si="96"/>
        <v>38933.5</v>
      </c>
      <c r="T286" s="344">
        <f t="shared" si="96"/>
        <v>14025</v>
      </c>
      <c r="U286" s="344">
        <f t="shared" si="96"/>
        <v>0</v>
      </c>
      <c r="V286" s="344">
        <f t="shared" si="96"/>
        <v>0</v>
      </c>
      <c r="W286" s="344">
        <f t="shared" si="96"/>
        <v>0</v>
      </c>
      <c r="X286" s="344">
        <f t="shared" si="96"/>
        <v>0</v>
      </c>
      <c r="Y286" s="517">
        <f t="shared" si="96"/>
        <v>0</v>
      </c>
      <c r="Z286" s="89"/>
    </row>
    <row r="287" spans="1:27" ht="15" customHeight="1" thickBot="1">
      <c r="A287" s="1120" t="s">
        <v>368</v>
      </c>
      <c r="B287" s="1121"/>
      <c r="C287" s="608"/>
      <c r="D287" s="624"/>
      <c r="E287" s="624"/>
      <c r="F287" s="624"/>
      <c r="G287" s="624"/>
      <c r="H287" s="608"/>
      <c r="I287" s="608"/>
      <c r="J287" s="608"/>
      <c r="K287" s="608"/>
      <c r="L287" s="608"/>
      <c r="M287" s="608"/>
      <c r="N287" s="608"/>
      <c r="O287" s="608"/>
      <c r="P287" s="608"/>
      <c r="Q287" s="608"/>
      <c r="R287" s="608"/>
      <c r="S287" s="608"/>
      <c r="T287" s="608"/>
      <c r="U287" s="608"/>
      <c r="V287" s="608"/>
      <c r="W287" s="608"/>
      <c r="X287" s="608"/>
      <c r="Y287" s="609"/>
      <c r="Z287" s="89"/>
    </row>
    <row r="288" spans="1:27" ht="105">
      <c r="A288" s="897"/>
      <c r="B288" s="22" t="s">
        <v>369</v>
      </c>
      <c r="C288" s="18">
        <v>150</v>
      </c>
      <c r="D288" s="783" t="s">
        <v>679</v>
      </c>
      <c r="E288" s="783"/>
      <c r="F288" s="783"/>
      <c r="G288" s="921"/>
      <c r="H288" s="18">
        <v>2020</v>
      </c>
      <c r="I288" s="316">
        <v>140000</v>
      </c>
      <c r="J288" s="342">
        <f t="shared" ref="J288:J289" si="97">SUM(K288:Y288)</f>
        <v>140000</v>
      </c>
      <c r="K288" s="312">
        <v>50000</v>
      </c>
      <c r="L288" s="312">
        <v>50000</v>
      </c>
      <c r="M288" s="228"/>
      <c r="N288" s="228"/>
      <c r="O288" s="464"/>
      <c r="P288" s="313">
        <v>11000</v>
      </c>
      <c r="Q288" s="313">
        <v>29000</v>
      </c>
      <c r="R288" s="313"/>
      <c r="S288" s="313"/>
      <c r="T288" s="313"/>
      <c r="U288" s="314"/>
      <c r="V288" s="314"/>
      <c r="W288" s="314"/>
      <c r="X288" s="314"/>
      <c r="Y288" s="573"/>
      <c r="Z288" s="89"/>
    </row>
    <row r="289" spans="1:27" ht="94.5">
      <c r="A289" s="897"/>
      <c r="B289" s="73" t="s">
        <v>373</v>
      </c>
      <c r="C289" s="33">
        <v>145</v>
      </c>
      <c r="D289" s="783" t="s">
        <v>679</v>
      </c>
      <c r="E289" s="783"/>
      <c r="F289" s="783"/>
      <c r="G289" s="921"/>
      <c r="H289" s="18">
        <v>2018</v>
      </c>
      <c r="I289" s="316">
        <v>8257.2000000000007</v>
      </c>
      <c r="J289" s="342">
        <f t="shared" si="97"/>
        <v>8257.2000000000007</v>
      </c>
      <c r="K289" s="228"/>
      <c r="L289" s="312"/>
      <c r="M289" s="312"/>
      <c r="N289" s="464"/>
      <c r="O289" s="464"/>
      <c r="P289" s="313">
        <v>8257.2000000000007</v>
      </c>
      <c r="Q289" s="313"/>
      <c r="R289" s="313"/>
      <c r="S289" s="313"/>
      <c r="T289" s="313"/>
      <c r="U289" s="464"/>
      <c r="V289" s="464"/>
      <c r="W289" s="464"/>
      <c r="X289" s="464"/>
      <c r="Y289" s="574"/>
      <c r="Z289" s="89"/>
    </row>
    <row r="290" spans="1:27" s="722" customFormat="1">
      <c r="A290" s="715"/>
      <c r="B290" s="728" t="s">
        <v>693</v>
      </c>
      <c r="C290" s="716"/>
      <c r="D290" s="717"/>
      <c r="E290" s="717"/>
      <c r="F290" s="717"/>
      <c r="G290" s="717"/>
      <c r="H290" s="716"/>
      <c r="I290" s="716"/>
      <c r="J290" s="718">
        <f t="shared" ref="J290:Y290" si="98">SUM(J288:J289)</f>
        <v>148257.20000000001</v>
      </c>
      <c r="K290" s="719">
        <f t="shared" si="98"/>
        <v>50000</v>
      </c>
      <c r="L290" s="719">
        <f t="shared" si="98"/>
        <v>50000</v>
      </c>
      <c r="M290" s="719">
        <f t="shared" si="98"/>
        <v>0</v>
      </c>
      <c r="N290" s="719">
        <f t="shared" si="98"/>
        <v>0</v>
      </c>
      <c r="O290" s="719">
        <f t="shared" si="98"/>
        <v>0</v>
      </c>
      <c r="P290" s="726">
        <f t="shared" si="98"/>
        <v>19257.2</v>
      </c>
      <c r="Q290" s="719">
        <f t="shared" si="98"/>
        <v>29000</v>
      </c>
      <c r="R290" s="719">
        <f t="shared" si="98"/>
        <v>0</v>
      </c>
      <c r="S290" s="719">
        <f t="shared" si="98"/>
        <v>0</v>
      </c>
      <c r="T290" s="719">
        <f t="shared" si="98"/>
        <v>0</v>
      </c>
      <c r="U290" s="719">
        <f t="shared" si="98"/>
        <v>0</v>
      </c>
      <c r="V290" s="719">
        <f t="shared" si="98"/>
        <v>0</v>
      </c>
      <c r="W290" s="719">
        <f t="shared" si="98"/>
        <v>0</v>
      </c>
      <c r="X290" s="719">
        <f t="shared" si="98"/>
        <v>0</v>
      </c>
      <c r="Y290" s="720">
        <f t="shared" si="98"/>
        <v>0</v>
      </c>
      <c r="Z290" s="721"/>
      <c r="AA290" s="721"/>
    </row>
    <row r="291" spans="1:27" ht="13.5" customHeight="1" thickBot="1">
      <c r="A291" s="548"/>
      <c r="B291" s="368"/>
      <c r="C291" s="350"/>
      <c r="D291" s="1105" t="s">
        <v>679</v>
      </c>
      <c r="E291" s="1105"/>
      <c r="F291" s="1105"/>
      <c r="G291" s="1105"/>
      <c r="H291" s="1105"/>
      <c r="I291" s="1105"/>
      <c r="J291" s="351">
        <f t="shared" ref="J291:Y291" si="99">SUM(J288,J289)</f>
        <v>148257.20000000001</v>
      </c>
      <c r="K291" s="344">
        <f t="shared" si="99"/>
        <v>50000</v>
      </c>
      <c r="L291" s="344">
        <f t="shared" si="99"/>
        <v>50000</v>
      </c>
      <c r="M291" s="344">
        <f t="shared" si="99"/>
        <v>0</v>
      </c>
      <c r="N291" s="344">
        <f t="shared" si="99"/>
        <v>0</v>
      </c>
      <c r="O291" s="344">
        <f t="shared" si="99"/>
        <v>0</v>
      </c>
      <c r="P291" s="344">
        <f t="shared" si="99"/>
        <v>19257.2</v>
      </c>
      <c r="Q291" s="344">
        <f t="shared" si="99"/>
        <v>29000</v>
      </c>
      <c r="R291" s="344">
        <f t="shared" si="99"/>
        <v>0</v>
      </c>
      <c r="S291" s="344">
        <f t="shared" si="99"/>
        <v>0</v>
      </c>
      <c r="T291" s="344">
        <f t="shared" si="99"/>
        <v>0</v>
      </c>
      <c r="U291" s="344">
        <f t="shared" si="99"/>
        <v>0</v>
      </c>
      <c r="V291" s="344">
        <f t="shared" si="99"/>
        <v>0</v>
      </c>
      <c r="W291" s="344">
        <f t="shared" si="99"/>
        <v>0</v>
      </c>
      <c r="X291" s="344">
        <f t="shared" si="99"/>
        <v>0</v>
      </c>
      <c r="Y291" s="517">
        <f t="shared" si="99"/>
        <v>0</v>
      </c>
      <c r="Z291" s="89"/>
    </row>
    <row r="292" spans="1:27" ht="31.5" customHeight="1" thickBot="1">
      <c r="A292" s="1120" t="s">
        <v>220</v>
      </c>
      <c r="B292" s="1121"/>
      <c r="C292" s="608"/>
      <c r="D292" s="624"/>
      <c r="E292" s="624"/>
      <c r="F292" s="624"/>
      <c r="G292" s="624"/>
      <c r="H292" s="608"/>
      <c r="I292" s="608"/>
      <c r="J292" s="608"/>
      <c r="K292" s="608"/>
      <c r="L292" s="608"/>
      <c r="M292" s="608"/>
      <c r="N292" s="608"/>
      <c r="O292" s="608"/>
      <c r="P292" s="608"/>
      <c r="Q292" s="608"/>
      <c r="R292" s="608"/>
      <c r="S292" s="608"/>
      <c r="T292" s="608"/>
      <c r="U292" s="608"/>
      <c r="V292" s="608"/>
      <c r="W292" s="608"/>
      <c r="X292" s="608"/>
      <c r="Y292" s="609"/>
      <c r="Z292" s="89"/>
    </row>
    <row r="293" spans="1:27" s="722" customFormat="1">
      <c r="A293" s="715"/>
      <c r="B293" s="728" t="s">
        <v>693</v>
      </c>
      <c r="C293" s="716"/>
      <c r="D293" s="717"/>
      <c r="E293" s="717"/>
      <c r="F293" s="717"/>
      <c r="G293" s="717"/>
      <c r="H293" s="716"/>
      <c r="I293" s="716"/>
      <c r="J293" s="718">
        <v>0</v>
      </c>
      <c r="K293" s="719">
        <v>0</v>
      </c>
      <c r="L293" s="719">
        <v>0</v>
      </c>
      <c r="M293" s="719">
        <v>0</v>
      </c>
      <c r="N293" s="719">
        <v>0</v>
      </c>
      <c r="O293" s="719">
        <v>0</v>
      </c>
      <c r="P293" s="726">
        <v>0</v>
      </c>
      <c r="Q293" s="719">
        <v>0</v>
      </c>
      <c r="R293" s="719">
        <v>0</v>
      </c>
      <c r="S293" s="719">
        <v>0</v>
      </c>
      <c r="T293" s="719">
        <v>0</v>
      </c>
      <c r="U293" s="719">
        <v>0</v>
      </c>
      <c r="V293" s="719">
        <v>0</v>
      </c>
      <c r="W293" s="719">
        <v>0</v>
      </c>
      <c r="X293" s="719">
        <v>0</v>
      </c>
      <c r="Y293" s="720">
        <v>0</v>
      </c>
      <c r="Z293" s="721"/>
      <c r="AA293" s="721"/>
    </row>
    <row r="294" spans="1:27" ht="13.5" customHeight="1" thickBot="1">
      <c r="A294" s="548"/>
      <c r="B294" s="368"/>
      <c r="C294" s="350"/>
      <c r="D294" s="1105" t="s">
        <v>679</v>
      </c>
      <c r="E294" s="1105"/>
      <c r="F294" s="1105"/>
      <c r="G294" s="1105"/>
      <c r="H294" s="1105"/>
      <c r="I294" s="1105"/>
      <c r="J294" s="351">
        <v>0</v>
      </c>
      <c r="K294" s="344">
        <v>0</v>
      </c>
      <c r="L294" s="344">
        <v>0</v>
      </c>
      <c r="M294" s="344">
        <v>0</v>
      </c>
      <c r="N294" s="344">
        <v>0</v>
      </c>
      <c r="O294" s="344">
        <v>0</v>
      </c>
      <c r="P294" s="344">
        <v>0</v>
      </c>
      <c r="Q294" s="344">
        <v>0</v>
      </c>
      <c r="R294" s="344">
        <v>0</v>
      </c>
      <c r="S294" s="344">
        <v>0</v>
      </c>
      <c r="T294" s="344">
        <v>0</v>
      </c>
      <c r="U294" s="344">
        <v>0</v>
      </c>
      <c r="V294" s="344">
        <v>0</v>
      </c>
      <c r="W294" s="344">
        <v>0</v>
      </c>
      <c r="X294" s="344">
        <v>0</v>
      </c>
      <c r="Y294" s="517">
        <v>0</v>
      </c>
      <c r="Z294" s="89"/>
    </row>
    <row r="295" spans="1:27" ht="32.25" customHeight="1" thickBot="1">
      <c r="A295" s="1120" t="s">
        <v>285</v>
      </c>
      <c r="B295" s="1121"/>
      <c r="C295" s="608"/>
      <c r="D295" s="624"/>
      <c r="E295" s="624"/>
      <c r="F295" s="624"/>
      <c r="G295" s="624"/>
      <c r="H295" s="608"/>
      <c r="I295" s="608"/>
      <c r="J295" s="608"/>
      <c r="K295" s="608"/>
      <c r="L295" s="608"/>
      <c r="M295" s="608"/>
      <c r="N295" s="608"/>
      <c r="O295" s="608"/>
      <c r="P295" s="608"/>
      <c r="Q295" s="608"/>
      <c r="R295" s="608"/>
      <c r="S295" s="608"/>
      <c r="T295" s="608"/>
      <c r="U295" s="608"/>
      <c r="V295" s="608"/>
      <c r="W295" s="608"/>
      <c r="X295" s="608"/>
      <c r="Y295" s="609"/>
      <c r="Z295" s="89"/>
    </row>
    <row r="296" spans="1:27" ht="63.75" customHeight="1">
      <c r="A296" s="564">
        <v>1</v>
      </c>
      <c r="B296" s="318" t="s">
        <v>255</v>
      </c>
      <c r="C296" s="310">
        <v>200</v>
      </c>
      <c r="D296" s="783" t="s">
        <v>679</v>
      </c>
      <c r="E296" s="1019"/>
      <c r="F296" s="1019"/>
      <c r="G296" s="1019"/>
      <c r="H296" s="1259" t="s">
        <v>256</v>
      </c>
      <c r="I296" s="458">
        <v>546840</v>
      </c>
      <c r="J296" s="458">
        <f>SUM(K296:Y296)</f>
        <v>546840</v>
      </c>
      <c r="K296" s="390">
        <v>291560</v>
      </c>
      <c r="L296" s="390"/>
      <c r="M296" s="390"/>
      <c r="N296" s="390"/>
      <c r="O296" s="390"/>
      <c r="P296" s="390">
        <v>255280</v>
      </c>
      <c r="Q296" s="390"/>
      <c r="R296" s="390"/>
      <c r="S296" s="390"/>
      <c r="T296" s="390"/>
      <c r="U296" s="390"/>
      <c r="V296" s="390"/>
      <c r="W296" s="390"/>
      <c r="X296" s="390"/>
      <c r="Y296" s="511"/>
      <c r="Z296" s="89"/>
    </row>
    <row r="297" spans="1:27" ht="63" customHeight="1">
      <c r="A297" s="533">
        <v>2</v>
      </c>
      <c r="B297" s="37" t="s">
        <v>257</v>
      </c>
      <c r="C297" s="19">
        <v>270</v>
      </c>
      <c r="D297" s="783" t="s">
        <v>679</v>
      </c>
      <c r="E297" s="1019"/>
      <c r="F297" s="1019"/>
      <c r="G297" s="1019"/>
      <c r="H297" s="1260"/>
      <c r="I297" s="81">
        <v>344700</v>
      </c>
      <c r="J297" s="458">
        <f t="shared" ref="J297:J300" si="100">SUM(K297:Y297)</f>
        <v>344710</v>
      </c>
      <c r="K297" s="81">
        <v>176610</v>
      </c>
      <c r="L297" s="81"/>
      <c r="M297" s="81"/>
      <c r="N297" s="81"/>
      <c r="O297" s="81"/>
      <c r="P297" s="81">
        <v>168100</v>
      </c>
      <c r="Q297" s="81"/>
      <c r="R297" s="81"/>
      <c r="S297" s="81"/>
      <c r="T297" s="81"/>
      <c r="U297" s="81"/>
      <c r="V297" s="81"/>
      <c r="W297" s="81"/>
      <c r="X297" s="81"/>
      <c r="Y297" s="513"/>
      <c r="Z297" s="89"/>
    </row>
    <row r="298" spans="1:27" ht="63">
      <c r="A298" s="533">
        <v>3</v>
      </c>
      <c r="B298" s="37" t="s">
        <v>258</v>
      </c>
      <c r="C298" s="19">
        <v>150</v>
      </c>
      <c r="D298" s="783" t="s">
        <v>679</v>
      </c>
      <c r="E298" s="783"/>
      <c r="F298" s="783"/>
      <c r="G298" s="921"/>
      <c r="H298" s="37" t="s">
        <v>259</v>
      </c>
      <c r="I298" s="81">
        <v>545600</v>
      </c>
      <c r="J298" s="458">
        <f t="shared" si="100"/>
        <v>545600</v>
      </c>
      <c r="K298" s="81"/>
      <c r="L298" s="81">
        <v>25900</v>
      </c>
      <c r="M298" s="81">
        <v>268800</v>
      </c>
      <c r="N298" s="81"/>
      <c r="O298" s="81"/>
      <c r="P298" s="81"/>
      <c r="Q298" s="81">
        <v>22000</v>
      </c>
      <c r="R298" s="81">
        <v>228900</v>
      </c>
      <c r="S298" s="81"/>
      <c r="T298" s="81"/>
      <c r="U298" s="81"/>
      <c r="V298" s="81"/>
      <c r="W298" s="81"/>
      <c r="X298" s="81"/>
      <c r="Y298" s="513"/>
      <c r="Z298" s="89"/>
    </row>
    <row r="299" spans="1:27" ht="63">
      <c r="A299" s="533">
        <v>4</v>
      </c>
      <c r="B299" s="37" t="s">
        <v>260</v>
      </c>
      <c r="C299" s="19">
        <v>255</v>
      </c>
      <c r="D299" s="783" t="s">
        <v>679</v>
      </c>
      <c r="E299" s="783"/>
      <c r="F299" s="783"/>
      <c r="G299" s="921"/>
      <c r="H299" s="37" t="s">
        <v>261</v>
      </c>
      <c r="I299" s="81">
        <v>320600</v>
      </c>
      <c r="J299" s="458">
        <f t="shared" si="100"/>
        <v>320600</v>
      </c>
      <c r="K299" s="81"/>
      <c r="L299" s="81">
        <v>29300</v>
      </c>
      <c r="M299" s="81">
        <v>143800</v>
      </c>
      <c r="N299" s="81"/>
      <c r="O299" s="81"/>
      <c r="P299" s="81"/>
      <c r="Q299" s="81">
        <v>25000</v>
      </c>
      <c r="R299" s="81">
        <v>122500</v>
      </c>
      <c r="S299" s="81"/>
      <c r="T299" s="81"/>
      <c r="U299" s="81"/>
      <c r="V299" s="81"/>
      <c r="W299" s="81"/>
      <c r="X299" s="81"/>
      <c r="Y299" s="513"/>
      <c r="Z299" s="89"/>
    </row>
    <row r="300" spans="1:27" ht="63">
      <c r="A300" s="533">
        <v>5</v>
      </c>
      <c r="B300" s="37" t="s">
        <v>262</v>
      </c>
      <c r="C300" s="19">
        <v>455</v>
      </c>
      <c r="D300" s="783" t="s">
        <v>679</v>
      </c>
      <c r="E300" s="783"/>
      <c r="F300" s="783"/>
      <c r="G300" s="921"/>
      <c r="H300" s="37" t="s">
        <v>263</v>
      </c>
      <c r="I300" s="90">
        <v>833100</v>
      </c>
      <c r="J300" s="458">
        <f t="shared" si="100"/>
        <v>833100</v>
      </c>
      <c r="K300" s="81"/>
      <c r="L300" s="81">
        <v>60500</v>
      </c>
      <c r="M300" s="81">
        <v>394150</v>
      </c>
      <c r="N300" s="81"/>
      <c r="O300" s="81"/>
      <c r="P300" s="81"/>
      <c r="Q300" s="81">
        <v>51150</v>
      </c>
      <c r="R300" s="81">
        <v>327300</v>
      </c>
      <c r="S300" s="81"/>
      <c r="T300" s="81"/>
      <c r="U300" s="81"/>
      <c r="V300" s="81"/>
      <c r="W300" s="81"/>
      <c r="X300" s="81"/>
      <c r="Y300" s="513"/>
      <c r="Z300" s="89"/>
    </row>
    <row r="301" spans="1:27" s="722" customFormat="1">
      <c r="A301" s="715"/>
      <c r="B301" s="728" t="s">
        <v>693</v>
      </c>
      <c r="C301" s="716"/>
      <c r="D301" s="717"/>
      <c r="E301" s="717"/>
      <c r="F301" s="717"/>
      <c r="G301" s="717"/>
      <c r="H301" s="716"/>
      <c r="I301" s="716"/>
      <c r="J301" s="718">
        <f t="shared" ref="J301:Y301" si="101">SUM(J296:J300)</f>
        <v>2590850</v>
      </c>
      <c r="K301" s="719">
        <f t="shared" si="101"/>
        <v>468170</v>
      </c>
      <c r="L301" s="719">
        <f t="shared" si="101"/>
        <v>115700</v>
      </c>
      <c r="M301" s="719">
        <f t="shared" si="101"/>
        <v>806750</v>
      </c>
      <c r="N301" s="719">
        <f t="shared" si="101"/>
        <v>0</v>
      </c>
      <c r="O301" s="719">
        <f t="shared" si="101"/>
        <v>0</v>
      </c>
      <c r="P301" s="726">
        <f t="shared" si="101"/>
        <v>423380</v>
      </c>
      <c r="Q301" s="719">
        <f t="shared" si="101"/>
        <v>98150</v>
      </c>
      <c r="R301" s="719">
        <f t="shared" si="101"/>
        <v>678700</v>
      </c>
      <c r="S301" s="719">
        <f t="shared" si="101"/>
        <v>0</v>
      </c>
      <c r="T301" s="719">
        <f t="shared" si="101"/>
        <v>0</v>
      </c>
      <c r="U301" s="719">
        <f t="shared" si="101"/>
        <v>0</v>
      </c>
      <c r="V301" s="719">
        <f t="shared" si="101"/>
        <v>0</v>
      </c>
      <c r="W301" s="719">
        <f t="shared" si="101"/>
        <v>0</v>
      </c>
      <c r="X301" s="719">
        <f t="shared" si="101"/>
        <v>0</v>
      </c>
      <c r="Y301" s="720">
        <f t="shared" si="101"/>
        <v>0</v>
      </c>
      <c r="Z301" s="721"/>
      <c r="AA301" s="721"/>
    </row>
    <row r="302" spans="1:27" ht="13.5" customHeight="1" thickBot="1">
      <c r="A302" s="548"/>
      <c r="B302" s="368"/>
      <c r="C302" s="350"/>
      <c r="D302" s="1105" t="s">
        <v>679</v>
      </c>
      <c r="E302" s="1105"/>
      <c r="F302" s="1105"/>
      <c r="G302" s="1105"/>
      <c r="H302" s="1105"/>
      <c r="I302" s="1105"/>
      <c r="J302" s="351">
        <f>SUM(J296:J300)</f>
        <v>2590850</v>
      </c>
      <c r="K302" s="344">
        <f t="shared" ref="K302:Y302" si="102">SUM(K296:K300)</f>
        <v>468170</v>
      </c>
      <c r="L302" s="344">
        <f t="shared" si="102"/>
        <v>115700</v>
      </c>
      <c r="M302" s="344">
        <f t="shared" si="102"/>
        <v>806750</v>
      </c>
      <c r="N302" s="344">
        <f t="shared" si="102"/>
        <v>0</v>
      </c>
      <c r="O302" s="344">
        <f t="shared" si="102"/>
        <v>0</v>
      </c>
      <c r="P302" s="344">
        <f t="shared" si="102"/>
        <v>423380</v>
      </c>
      <c r="Q302" s="344">
        <f t="shared" si="102"/>
        <v>98150</v>
      </c>
      <c r="R302" s="344">
        <f t="shared" si="102"/>
        <v>678700</v>
      </c>
      <c r="S302" s="344">
        <f t="shared" si="102"/>
        <v>0</v>
      </c>
      <c r="T302" s="344">
        <f t="shared" si="102"/>
        <v>0</v>
      </c>
      <c r="U302" s="344">
        <f t="shared" si="102"/>
        <v>0</v>
      </c>
      <c r="V302" s="344">
        <f t="shared" si="102"/>
        <v>0</v>
      </c>
      <c r="W302" s="344">
        <f t="shared" si="102"/>
        <v>0</v>
      </c>
      <c r="X302" s="344">
        <f t="shared" si="102"/>
        <v>0</v>
      </c>
      <c r="Y302" s="517">
        <f t="shared" si="102"/>
        <v>0</v>
      </c>
      <c r="Z302" s="89"/>
    </row>
    <row r="303" spans="1:27" ht="30.75" customHeight="1" thickBot="1">
      <c r="A303" s="1120" t="s">
        <v>383</v>
      </c>
      <c r="B303" s="1121"/>
      <c r="C303" s="608"/>
      <c r="D303" s="624"/>
      <c r="E303" s="624"/>
      <c r="F303" s="624"/>
      <c r="G303" s="624"/>
      <c r="H303" s="608"/>
      <c r="I303" s="608"/>
      <c r="J303" s="608"/>
      <c r="K303" s="608"/>
      <c r="L303" s="608"/>
      <c r="M303" s="608"/>
      <c r="N303" s="608"/>
      <c r="O303" s="608"/>
      <c r="P303" s="608"/>
      <c r="Q303" s="608"/>
      <c r="R303" s="608"/>
      <c r="S303" s="608"/>
      <c r="T303" s="608"/>
      <c r="U303" s="608"/>
      <c r="V303" s="608"/>
      <c r="W303" s="608"/>
      <c r="X303" s="608"/>
      <c r="Y303" s="609"/>
      <c r="Z303" s="89"/>
    </row>
    <row r="304" spans="1:27" ht="84">
      <c r="A304" s="576">
        <v>1</v>
      </c>
      <c r="B304" s="321" t="s">
        <v>1051</v>
      </c>
      <c r="C304" s="391">
        <v>50</v>
      </c>
      <c r="D304" s="783" t="s">
        <v>679</v>
      </c>
      <c r="E304" s="1019"/>
      <c r="F304" s="1019"/>
      <c r="G304" s="1019"/>
      <c r="H304" s="391" t="s">
        <v>665</v>
      </c>
      <c r="I304" s="392">
        <v>115000</v>
      </c>
      <c r="J304" s="392">
        <f>SUM(K304:Y304)</f>
        <v>115000</v>
      </c>
      <c r="K304" s="392">
        <v>57500</v>
      </c>
      <c r="L304" s="392"/>
      <c r="M304" s="392"/>
      <c r="N304" s="392"/>
      <c r="O304" s="392"/>
      <c r="P304" s="392">
        <v>57500</v>
      </c>
      <c r="Q304" s="392"/>
      <c r="R304" s="392"/>
      <c r="S304" s="392"/>
      <c r="T304" s="392"/>
      <c r="U304" s="391"/>
      <c r="V304" s="391"/>
      <c r="W304" s="391"/>
      <c r="X304" s="391"/>
      <c r="Y304" s="511"/>
      <c r="Z304" s="89"/>
    </row>
    <row r="305" spans="1:27" ht="84">
      <c r="A305" s="577">
        <v>2</v>
      </c>
      <c r="B305" s="171" t="s">
        <v>1052</v>
      </c>
      <c r="C305" s="139">
        <v>50</v>
      </c>
      <c r="D305" s="783" t="s">
        <v>679</v>
      </c>
      <c r="E305" s="783"/>
      <c r="F305" s="783"/>
      <c r="G305" s="921"/>
      <c r="H305" s="139" t="s">
        <v>1031</v>
      </c>
      <c r="I305" s="176">
        <v>115000</v>
      </c>
      <c r="J305" s="392">
        <f t="shared" ref="J305" si="103">SUM(K305:Y305)</f>
        <v>115000</v>
      </c>
      <c r="K305" s="176"/>
      <c r="L305" s="176">
        <v>57500</v>
      </c>
      <c r="M305" s="176"/>
      <c r="N305" s="176"/>
      <c r="O305" s="176"/>
      <c r="P305" s="176"/>
      <c r="Q305" s="176">
        <v>57500</v>
      </c>
      <c r="R305" s="176"/>
      <c r="S305" s="176"/>
      <c r="T305" s="176"/>
      <c r="U305" s="139"/>
      <c r="V305" s="139"/>
      <c r="W305" s="139"/>
      <c r="X305" s="139"/>
      <c r="Y305" s="513"/>
      <c r="Z305" s="89"/>
    </row>
    <row r="306" spans="1:27" s="722" customFormat="1">
      <c r="A306" s="715"/>
      <c r="B306" s="728" t="s">
        <v>693</v>
      </c>
      <c r="C306" s="716"/>
      <c r="D306" s="717"/>
      <c r="E306" s="717"/>
      <c r="F306" s="717"/>
      <c r="G306" s="717"/>
      <c r="H306" s="716"/>
      <c r="I306" s="716"/>
      <c r="J306" s="718">
        <f t="shared" ref="J306:Y306" si="104">SUM(J304:J305)</f>
        <v>230000</v>
      </c>
      <c r="K306" s="719">
        <f t="shared" si="104"/>
        <v>57500</v>
      </c>
      <c r="L306" s="719">
        <f t="shared" si="104"/>
        <v>57500</v>
      </c>
      <c r="M306" s="719">
        <f t="shared" si="104"/>
        <v>0</v>
      </c>
      <c r="N306" s="719">
        <f t="shared" si="104"/>
        <v>0</v>
      </c>
      <c r="O306" s="719">
        <f t="shared" si="104"/>
        <v>0</v>
      </c>
      <c r="P306" s="726">
        <f t="shared" si="104"/>
        <v>57500</v>
      </c>
      <c r="Q306" s="719">
        <f t="shared" si="104"/>
        <v>57500</v>
      </c>
      <c r="R306" s="719">
        <f t="shared" si="104"/>
        <v>0</v>
      </c>
      <c r="S306" s="719">
        <f t="shared" si="104"/>
        <v>0</v>
      </c>
      <c r="T306" s="719">
        <f t="shared" si="104"/>
        <v>0</v>
      </c>
      <c r="U306" s="719">
        <f t="shared" si="104"/>
        <v>0</v>
      </c>
      <c r="V306" s="719">
        <f t="shared" si="104"/>
        <v>0</v>
      </c>
      <c r="W306" s="719">
        <f t="shared" si="104"/>
        <v>0</v>
      </c>
      <c r="X306" s="719">
        <f t="shared" si="104"/>
        <v>0</v>
      </c>
      <c r="Y306" s="720">
        <f t="shared" si="104"/>
        <v>0</v>
      </c>
      <c r="Z306" s="721"/>
      <c r="AA306" s="723"/>
    </row>
    <row r="307" spans="1:27" ht="13.5" customHeight="1">
      <c r="A307" s="548"/>
      <c r="B307" s="368"/>
      <c r="C307" s="350"/>
      <c r="D307" s="1105" t="s">
        <v>679</v>
      </c>
      <c r="E307" s="1105"/>
      <c r="F307" s="1105"/>
      <c r="G307" s="1105"/>
      <c r="H307" s="1105"/>
      <c r="I307" s="1105"/>
      <c r="J307" s="351">
        <f>SUM(J304:J305)</f>
        <v>230000</v>
      </c>
      <c r="K307" s="344">
        <f t="shared" ref="K307:Y307" si="105">SUM(K304:K305)</f>
        <v>57500</v>
      </c>
      <c r="L307" s="344">
        <f t="shared" si="105"/>
        <v>57500</v>
      </c>
      <c r="M307" s="344">
        <f t="shared" si="105"/>
        <v>0</v>
      </c>
      <c r="N307" s="344">
        <f t="shared" si="105"/>
        <v>0</v>
      </c>
      <c r="O307" s="344">
        <f t="shared" si="105"/>
        <v>0</v>
      </c>
      <c r="P307" s="344">
        <f t="shared" si="105"/>
        <v>57500</v>
      </c>
      <c r="Q307" s="344">
        <f t="shared" si="105"/>
        <v>57500</v>
      </c>
      <c r="R307" s="344">
        <f t="shared" si="105"/>
        <v>0</v>
      </c>
      <c r="S307" s="344">
        <f t="shared" si="105"/>
        <v>0</v>
      </c>
      <c r="T307" s="344">
        <f t="shared" si="105"/>
        <v>0</v>
      </c>
      <c r="U307" s="344">
        <f t="shared" si="105"/>
        <v>0</v>
      </c>
      <c r="V307" s="344">
        <f t="shared" si="105"/>
        <v>0</v>
      </c>
      <c r="W307" s="344">
        <f t="shared" si="105"/>
        <v>0</v>
      </c>
      <c r="X307" s="344">
        <f t="shared" si="105"/>
        <v>0</v>
      </c>
      <c r="Y307" s="517">
        <f t="shared" si="105"/>
        <v>0</v>
      </c>
      <c r="Z307" s="89"/>
    </row>
    <row r="308" spans="1:27" ht="28.5" customHeight="1">
      <c r="A308" s="1122" t="s">
        <v>810</v>
      </c>
      <c r="B308" s="1123"/>
      <c r="C308" s="618"/>
      <c r="D308" s="680"/>
      <c r="E308" s="680"/>
      <c r="F308" s="680"/>
      <c r="G308" s="680"/>
      <c r="H308" s="618"/>
      <c r="I308" s="618"/>
      <c r="J308" s="618"/>
      <c r="K308" s="618"/>
      <c r="L308" s="618"/>
      <c r="M308" s="618"/>
      <c r="N308" s="618"/>
      <c r="O308" s="618"/>
      <c r="P308" s="618"/>
      <c r="Q308" s="618"/>
      <c r="R308" s="618"/>
      <c r="S308" s="618"/>
      <c r="T308" s="618"/>
      <c r="U308" s="618"/>
      <c r="V308" s="618"/>
      <c r="W308" s="618"/>
      <c r="X308" s="618"/>
      <c r="Y308" s="619"/>
      <c r="Z308" s="89"/>
    </row>
    <row r="309" spans="1:27" ht="22.5">
      <c r="A309" s="577">
        <v>3</v>
      </c>
      <c r="B309" s="172" t="s">
        <v>813</v>
      </c>
      <c r="C309" s="181">
        <v>210</v>
      </c>
      <c r="D309" s="783" t="s">
        <v>679</v>
      </c>
      <c r="E309" s="783"/>
      <c r="F309" s="783"/>
      <c r="G309" s="921"/>
      <c r="H309" s="180"/>
      <c r="I309" s="179"/>
      <c r="J309" s="179">
        <f t="shared" ref="J309:J311" si="106">SUM(K309:Y309)</f>
        <v>64200</v>
      </c>
      <c r="K309" s="183"/>
      <c r="L309" s="184"/>
      <c r="M309" s="184"/>
      <c r="N309" s="184"/>
      <c r="O309" s="184"/>
      <c r="P309" s="183">
        <v>59300</v>
      </c>
      <c r="Q309" s="183">
        <v>4900</v>
      </c>
      <c r="R309" s="184"/>
      <c r="S309" s="184"/>
      <c r="T309" s="184"/>
      <c r="U309" s="181"/>
      <c r="V309" s="181"/>
      <c r="W309" s="181"/>
      <c r="X309" s="181"/>
      <c r="Y309" s="513"/>
      <c r="Z309" s="89"/>
    </row>
    <row r="310" spans="1:27" ht="22.5">
      <c r="A310" s="577">
        <v>6</v>
      </c>
      <c r="B310" s="172" t="s">
        <v>816</v>
      </c>
      <c r="C310" s="181">
        <v>300</v>
      </c>
      <c r="D310" s="783" t="s">
        <v>679</v>
      </c>
      <c r="E310" s="783"/>
      <c r="F310" s="783"/>
      <c r="G310" s="921"/>
      <c r="H310" s="180"/>
      <c r="I310" s="179"/>
      <c r="J310" s="179">
        <f t="shared" si="106"/>
        <v>10650</v>
      </c>
      <c r="K310" s="183"/>
      <c r="L310" s="184"/>
      <c r="M310" s="184"/>
      <c r="N310" s="184"/>
      <c r="O310" s="184"/>
      <c r="P310" s="183">
        <v>10650</v>
      </c>
      <c r="Q310" s="183">
        <v>0</v>
      </c>
      <c r="R310" s="184"/>
      <c r="S310" s="184"/>
      <c r="T310" s="184"/>
      <c r="U310" s="181"/>
      <c r="V310" s="181"/>
      <c r="W310" s="181"/>
      <c r="X310" s="181"/>
      <c r="Y310" s="513"/>
      <c r="Z310" s="89"/>
    </row>
    <row r="311" spans="1:27" ht="22.5">
      <c r="A311" s="577">
        <v>7</v>
      </c>
      <c r="B311" s="172" t="s">
        <v>817</v>
      </c>
      <c r="C311" s="181">
        <v>120</v>
      </c>
      <c r="D311" s="783" t="s">
        <v>679</v>
      </c>
      <c r="E311" s="783"/>
      <c r="F311" s="783"/>
      <c r="G311" s="921"/>
      <c r="H311" s="180"/>
      <c r="I311" s="179"/>
      <c r="J311" s="179">
        <f t="shared" si="106"/>
        <v>32904.9</v>
      </c>
      <c r="K311" s="183"/>
      <c r="L311" s="184"/>
      <c r="M311" s="184"/>
      <c r="N311" s="184"/>
      <c r="O311" s="184"/>
      <c r="P311" s="183">
        <v>31704.9</v>
      </c>
      <c r="Q311" s="183">
        <v>1200</v>
      </c>
      <c r="R311" s="184"/>
      <c r="S311" s="184"/>
      <c r="T311" s="184"/>
      <c r="U311" s="181"/>
      <c r="V311" s="181"/>
      <c r="W311" s="181"/>
      <c r="X311" s="181"/>
      <c r="Y311" s="513"/>
      <c r="Z311" s="89"/>
    </row>
    <row r="312" spans="1:27" s="722" customFormat="1">
      <c r="A312" s="715"/>
      <c r="B312" s="728" t="s">
        <v>693</v>
      </c>
      <c r="C312" s="716"/>
      <c r="D312" s="717"/>
      <c r="E312" s="717"/>
      <c r="F312" s="717"/>
      <c r="G312" s="717"/>
      <c r="H312" s="716"/>
      <c r="I312" s="716"/>
      <c r="J312" s="718">
        <f t="shared" ref="J312:Y312" si="107">SUM(J309:J311)</f>
        <v>107754.9</v>
      </c>
      <c r="K312" s="719">
        <f t="shared" si="107"/>
        <v>0</v>
      </c>
      <c r="L312" s="719">
        <f t="shared" si="107"/>
        <v>0</v>
      </c>
      <c r="M312" s="719">
        <f t="shared" si="107"/>
        <v>0</v>
      </c>
      <c r="N312" s="719">
        <f t="shared" si="107"/>
        <v>0</v>
      </c>
      <c r="O312" s="719">
        <f t="shared" si="107"/>
        <v>0</v>
      </c>
      <c r="P312" s="726">
        <f t="shared" si="107"/>
        <v>101654.9</v>
      </c>
      <c r="Q312" s="719">
        <f t="shared" si="107"/>
        <v>6100</v>
      </c>
      <c r="R312" s="719">
        <f t="shared" si="107"/>
        <v>0</v>
      </c>
      <c r="S312" s="719">
        <f t="shared" si="107"/>
        <v>0</v>
      </c>
      <c r="T312" s="719">
        <f t="shared" si="107"/>
        <v>0</v>
      </c>
      <c r="U312" s="719">
        <f t="shared" si="107"/>
        <v>0</v>
      </c>
      <c r="V312" s="719">
        <f t="shared" si="107"/>
        <v>0</v>
      </c>
      <c r="W312" s="719">
        <f t="shared" si="107"/>
        <v>0</v>
      </c>
      <c r="X312" s="719">
        <f t="shared" si="107"/>
        <v>0</v>
      </c>
      <c r="Y312" s="720">
        <f t="shared" si="107"/>
        <v>0</v>
      </c>
      <c r="Z312" s="721"/>
      <c r="AA312" s="723"/>
    </row>
    <row r="313" spans="1:27" ht="13.5" customHeight="1" thickBot="1">
      <c r="A313" s="548"/>
      <c r="B313" s="368"/>
      <c r="C313" s="350"/>
      <c r="D313" s="1105" t="s">
        <v>679</v>
      </c>
      <c r="E313" s="1105"/>
      <c r="F313" s="1105"/>
      <c r="G313" s="1105"/>
      <c r="H313" s="1105"/>
      <c r="I313" s="1105"/>
      <c r="J313" s="351">
        <f t="shared" ref="J313:Y313" si="108">SUM(J309,J310,J311)</f>
        <v>107754.9</v>
      </c>
      <c r="K313" s="344">
        <f t="shared" si="108"/>
        <v>0</v>
      </c>
      <c r="L313" s="344">
        <f t="shared" si="108"/>
        <v>0</v>
      </c>
      <c r="M313" s="344">
        <f t="shared" si="108"/>
        <v>0</v>
      </c>
      <c r="N313" s="344">
        <f t="shared" si="108"/>
        <v>0</v>
      </c>
      <c r="O313" s="344">
        <f t="shared" si="108"/>
        <v>0</v>
      </c>
      <c r="P313" s="344">
        <f t="shared" si="108"/>
        <v>101654.9</v>
      </c>
      <c r="Q313" s="344">
        <f t="shared" si="108"/>
        <v>6100</v>
      </c>
      <c r="R313" s="344">
        <f t="shared" si="108"/>
        <v>0</v>
      </c>
      <c r="S313" s="344">
        <f t="shared" si="108"/>
        <v>0</v>
      </c>
      <c r="T313" s="344">
        <f t="shared" si="108"/>
        <v>0</v>
      </c>
      <c r="U313" s="344">
        <f t="shared" si="108"/>
        <v>0</v>
      </c>
      <c r="V313" s="344">
        <f t="shared" si="108"/>
        <v>0</v>
      </c>
      <c r="W313" s="344">
        <f t="shared" si="108"/>
        <v>0</v>
      </c>
      <c r="X313" s="344">
        <f t="shared" si="108"/>
        <v>0</v>
      </c>
      <c r="Y313" s="517">
        <f t="shared" si="108"/>
        <v>0</v>
      </c>
      <c r="Z313" s="89"/>
    </row>
    <row r="314" spans="1:27" s="722" customFormat="1" ht="15.75" customHeight="1" thickBot="1">
      <c r="A314" s="1204" t="s">
        <v>822</v>
      </c>
      <c r="B314" s="1205"/>
      <c r="C314" s="1205"/>
      <c r="D314" s="1205"/>
      <c r="E314" s="1205"/>
      <c r="F314" s="1205"/>
      <c r="G314" s="1205"/>
      <c r="H314" s="1205"/>
      <c r="I314" s="1257"/>
      <c r="J314" s="732">
        <v>0</v>
      </c>
      <c r="K314" s="732">
        <v>0</v>
      </c>
      <c r="L314" s="732">
        <v>0</v>
      </c>
      <c r="M314" s="732">
        <v>0</v>
      </c>
      <c r="N314" s="732">
        <v>0</v>
      </c>
      <c r="O314" s="732">
        <v>0</v>
      </c>
      <c r="P314" s="732">
        <v>0</v>
      </c>
      <c r="Q314" s="732">
        <v>0</v>
      </c>
      <c r="R314" s="732">
        <v>0</v>
      </c>
      <c r="S314" s="732">
        <v>0</v>
      </c>
      <c r="T314" s="732">
        <v>0</v>
      </c>
      <c r="U314" s="732">
        <v>0</v>
      </c>
      <c r="V314" s="732">
        <v>0</v>
      </c>
      <c r="W314" s="732">
        <v>0</v>
      </c>
      <c r="X314" s="732">
        <v>0</v>
      </c>
      <c r="Y314" s="732">
        <f>SUM(Y317,Y320,Y323,Y326,Y330,Y334)</f>
        <v>0</v>
      </c>
      <c r="Z314" s="721"/>
      <c r="AA314" s="723"/>
    </row>
    <row r="315" spans="1:27" ht="15.75" customHeight="1">
      <c r="A315" s="552"/>
      <c r="B315" s="449"/>
      <c r="C315" s="450"/>
      <c r="D315" s="1129" t="s">
        <v>679</v>
      </c>
      <c r="E315" s="1129"/>
      <c r="F315" s="1129"/>
      <c r="G315" s="1129"/>
      <c r="H315" s="1129"/>
      <c r="I315" s="1129"/>
      <c r="J315" s="451">
        <f t="shared" ref="J315:X315" si="109">SUM(J318,J321,J324,J327,J331,J335)</f>
        <v>0</v>
      </c>
      <c r="K315" s="451">
        <f t="shared" si="109"/>
        <v>0</v>
      </c>
      <c r="L315" s="451">
        <f t="shared" si="109"/>
        <v>0</v>
      </c>
      <c r="M315" s="451">
        <f t="shared" si="109"/>
        <v>0</v>
      </c>
      <c r="N315" s="451">
        <f t="shared" si="109"/>
        <v>0</v>
      </c>
      <c r="O315" s="451">
        <f t="shared" si="109"/>
        <v>0</v>
      </c>
      <c r="P315" s="451">
        <f t="shared" si="109"/>
        <v>0</v>
      </c>
      <c r="Q315" s="451">
        <f t="shared" si="109"/>
        <v>0</v>
      </c>
      <c r="R315" s="451">
        <f t="shared" si="109"/>
        <v>0</v>
      </c>
      <c r="S315" s="451">
        <f t="shared" si="109"/>
        <v>0</v>
      </c>
      <c r="T315" s="451">
        <f t="shared" si="109"/>
        <v>0</v>
      </c>
      <c r="U315" s="451">
        <f t="shared" si="109"/>
        <v>0</v>
      </c>
      <c r="V315" s="451">
        <f t="shared" si="109"/>
        <v>0</v>
      </c>
      <c r="W315" s="451">
        <f t="shared" si="109"/>
        <v>0</v>
      </c>
      <c r="X315" s="452">
        <f t="shared" si="109"/>
        <v>0</v>
      </c>
      <c r="Y315" s="545">
        <f>SUM(Y318,Y321,Y324,Y327,Y331,Y335)</f>
        <v>0</v>
      </c>
      <c r="Z315" s="89"/>
    </row>
    <row r="316" spans="1:27" ht="28.5" customHeight="1">
      <c r="A316" s="1124" t="s">
        <v>2</v>
      </c>
      <c r="B316" s="1125"/>
      <c r="C316" s="612"/>
      <c r="D316" s="650"/>
      <c r="E316" s="650"/>
      <c r="F316" s="650"/>
      <c r="G316" s="650"/>
      <c r="H316" s="612"/>
      <c r="I316" s="612"/>
      <c r="J316" s="612"/>
      <c r="K316" s="612"/>
      <c r="L316" s="612"/>
      <c r="M316" s="612"/>
      <c r="N316" s="612"/>
      <c r="O316" s="612"/>
      <c r="P316" s="612"/>
      <c r="Q316" s="612"/>
      <c r="R316" s="612"/>
      <c r="S316" s="612"/>
      <c r="T316" s="612"/>
      <c r="U316" s="612"/>
      <c r="V316" s="612"/>
      <c r="W316" s="612"/>
      <c r="X316" s="612"/>
      <c r="Y316" s="613"/>
      <c r="Z316" s="89"/>
    </row>
    <row r="317" spans="1:27" s="722" customFormat="1">
      <c r="A317" s="715"/>
      <c r="B317" s="728" t="s">
        <v>693</v>
      </c>
      <c r="C317" s="716"/>
      <c r="D317" s="717"/>
      <c r="E317" s="717"/>
      <c r="F317" s="717"/>
      <c r="G317" s="717"/>
      <c r="H317" s="716"/>
      <c r="I317" s="716"/>
      <c r="J317" s="718">
        <v>0</v>
      </c>
      <c r="K317" s="719">
        <v>0</v>
      </c>
      <c r="L317" s="719">
        <v>0</v>
      </c>
      <c r="M317" s="719">
        <v>0</v>
      </c>
      <c r="N317" s="719">
        <v>0</v>
      </c>
      <c r="O317" s="719">
        <v>0</v>
      </c>
      <c r="P317" s="726">
        <v>0</v>
      </c>
      <c r="Q317" s="719">
        <v>0</v>
      </c>
      <c r="R317" s="719">
        <v>0</v>
      </c>
      <c r="S317" s="719">
        <v>0</v>
      </c>
      <c r="T317" s="719">
        <v>0</v>
      </c>
      <c r="U317" s="719">
        <v>0</v>
      </c>
      <c r="V317" s="719">
        <v>0</v>
      </c>
      <c r="W317" s="719">
        <v>0</v>
      </c>
      <c r="X317" s="719">
        <v>0</v>
      </c>
      <c r="Y317" s="720">
        <v>0</v>
      </c>
      <c r="Z317" s="721"/>
      <c r="AA317" s="723"/>
    </row>
    <row r="318" spans="1:27" ht="13.5" customHeight="1" thickBot="1">
      <c r="A318" s="548"/>
      <c r="B318" s="368"/>
      <c r="C318" s="350"/>
      <c r="D318" s="1105" t="s">
        <v>679</v>
      </c>
      <c r="E318" s="1105"/>
      <c r="F318" s="1105"/>
      <c r="G318" s="1105"/>
      <c r="H318" s="1105"/>
      <c r="I318" s="1105"/>
      <c r="J318" s="351">
        <v>0</v>
      </c>
      <c r="K318" s="344">
        <v>0</v>
      </c>
      <c r="L318" s="344">
        <v>0</v>
      </c>
      <c r="M318" s="344">
        <v>0</v>
      </c>
      <c r="N318" s="344">
        <v>0</v>
      </c>
      <c r="O318" s="344">
        <v>0</v>
      </c>
      <c r="P318" s="344">
        <v>0</v>
      </c>
      <c r="Q318" s="344">
        <v>0</v>
      </c>
      <c r="R318" s="344">
        <v>0</v>
      </c>
      <c r="S318" s="344">
        <v>0</v>
      </c>
      <c r="T318" s="344">
        <v>0</v>
      </c>
      <c r="U318" s="344">
        <v>0</v>
      </c>
      <c r="V318" s="344">
        <v>0</v>
      </c>
      <c r="W318" s="344">
        <v>0</v>
      </c>
      <c r="X318" s="344">
        <v>0</v>
      </c>
      <c r="Y318" s="517">
        <v>0</v>
      </c>
      <c r="Z318" s="89"/>
    </row>
    <row r="319" spans="1:27" ht="28.5" customHeight="1" thickBot="1">
      <c r="A319" s="1120" t="s">
        <v>4</v>
      </c>
      <c r="B319" s="1121"/>
      <c r="C319" s="608"/>
      <c r="D319" s="624"/>
      <c r="E319" s="624"/>
      <c r="F319" s="624"/>
      <c r="G319" s="624"/>
      <c r="H319" s="608"/>
      <c r="I319" s="608"/>
      <c r="J319" s="608"/>
      <c r="K319" s="608"/>
      <c r="L319" s="608"/>
      <c r="M319" s="608"/>
      <c r="N319" s="608"/>
      <c r="O319" s="608"/>
      <c r="P319" s="608"/>
      <c r="Q319" s="608"/>
      <c r="R319" s="608"/>
      <c r="S319" s="608"/>
      <c r="T319" s="608"/>
      <c r="U319" s="608"/>
      <c r="V319" s="608"/>
      <c r="W319" s="608"/>
      <c r="X319" s="608"/>
      <c r="Y319" s="609"/>
      <c r="Z319" s="89"/>
    </row>
    <row r="320" spans="1:27" s="722" customFormat="1">
      <c r="A320" s="715"/>
      <c r="B320" s="728" t="s">
        <v>693</v>
      </c>
      <c r="C320" s="716"/>
      <c r="D320" s="717"/>
      <c r="E320" s="717"/>
      <c r="F320" s="717"/>
      <c r="G320" s="717"/>
      <c r="H320" s="716"/>
      <c r="I320" s="716"/>
      <c r="J320" s="718">
        <v>0</v>
      </c>
      <c r="K320" s="719">
        <v>0</v>
      </c>
      <c r="L320" s="719">
        <v>0</v>
      </c>
      <c r="M320" s="719">
        <v>0</v>
      </c>
      <c r="N320" s="719">
        <v>0</v>
      </c>
      <c r="O320" s="719">
        <v>0</v>
      </c>
      <c r="P320" s="726">
        <v>0</v>
      </c>
      <c r="Q320" s="719">
        <v>0</v>
      </c>
      <c r="R320" s="719">
        <v>0</v>
      </c>
      <c r="S320" s="719">
        <v>0</v>
      </c>
      <c r="T320" s="719">
        <v>0</v>
      </c>
      <c r="U320" s="719">
        <v>0</v>
      </c>
      <c r="V320" s="719">
        <v>0</v>
      </c>
      <c r="W320" s="719">
        <v>0</v>
      </c>
      <c r="X320" s="719">
        <v>0</v>
      </c>
      <c r="Y320" s="720">
        <v>0</v>
      </c>
      <c r="Z320" s="721"/>
    </row>
    <row r="321" spans="1:27" ht="13.5" customHeight="1" thickBot="1">
      <c r="A321" s="548"/>
      <c r="B321" s="368"/>
      <c r="C321" s="350"/>
      <c r="D321" s="1105" t="s">
        <v>679</v>
      </c>
      <c r="E321" s="1105"/>
      <c r="F321" s="1105"/>
      <c r="G321" s="1105"/>
      <c r="H321" s="1105"/>
      <c r="I321" s="1105"/>
      <c r="J321" s="351">
        <v>0</v>
      </c>
      <c r="K321" s="344">
        <v>0</v>
      </c>
      <c r="L321" s="344">
        <v>0</v>
      </c>
      <c r="M321" s="344">
        <v>0</v>
      </c>
      <c r="N321" s="344">
        <v>0</v>
      </c>
      <c r="O321" s="344">
        <v>0</v>
      </c>
      <c r="P321" s="344">
        <v>0</v>
      </c>
      <c r="Q321" s="344">
        <v>0</v>
      </c>
      <c r="R321" s="344">
        <v>0</v>
      </c>
      <c r="S321" s="344">
        <v>0</v>
      </c>
      <c r="T321" s="344">
        <v>0</v>
      </c>
      <c r="U321" s="344">
        <v>0</v>
      </c>
      <c r="V321" s="344">
        <v>0</v>
      </c>
      <c r="W321" s="344">
        <v>0</v>
      </c>
      <c r="X321" s="344">
        <v>0</v>
      </c>
      <c r="Y321" s="517">
        <v>0</v>
      </c>
      <c r="Z321" s="89"/>
    </row>
    <row r="322" spans="1:27" ht="30.75" customHeight="1">
      <c r="A322" s="1116" t="s">
        <v>5</v>
      </c>
      <c r="B322" s="1117"/>
      <c r="C322" s="610"/>
      <c r="D322" s="630"/>
      <c r="E322" s="630"/>
      <c r="F322" s="630"/>
      <c r="G322" s="630"/>
      <c r="H322" s="610"/>
      <c r="I322" s="610"/>
      <c r="J322" s="610"/>
      <c r="K322" s="610"/>
      <c r="L322" s="610"/>
      <c r="M322" s="610"/>
      <c r="N322" s="610"/>
      <c r="O322" s="610"/>
      <c r="P322" s="610"/>
      <c r="Q322" s="610"/>
      <c r="R322" s="610"/>
      <c r="S322" s="610"/>
      <c r="T322" s="610"/>
      <c r="U322" s="610"/>
      <c r="V322" s="610"/>
      <c r="W322" s="610"/>
      <c r="X322" s="610"/>
      <c r="Y322" s="611"/>
      <c r="Z322" s="89"/>
    </row>
    <row r="323" spans="1:27" s="722" customFormat="1">
      <c r="A323" s="715"/>
      <c r="B323" s="728" t="s">
        <v>693</v>
      </c>
      <c r="C323" s="716"/>
      <c r="D323" s="717"/>
      <c r="E323" s="717"/>
      <c r="F323" s="717"/>
      <c r="G323" s="717"/>
      <c r="H323" s="716"/>
      <c r="I323" s="716"/>
      <c r="J323" s="718">
        <v>0</v>
      </c>
      <c r="K323" s="719">
        <v>0</v>
      </c>
      <c r="L323" s="719">
        <v>0</v>
      </c>
      <c r="M323" s="719">
        <v>0</v>
      </c>
      <c r="N323" s="719">
        <v>0</v>
      </c>
      <c r="O323" s="719">
        <v>0</v>
      </c>
      <c r="P323" s="726">
        <v>0</v>
      </c>
      <c r="Q323" s="719">
        <v>0</v>
      </c>
      <c r="R323" s="719">
        <v>0</v>
      </c>
      <c r="S323" s="719">
        <v>0</v>
      </c>
      <c r="T323" s="719">
        <v>0</v>
      </c>
      <c r="U323" s="719">
        <v>0</v>
      </c>
      <c r="V323" s="719">
        <v>0</v>
      </c>
      <c r="W323" s="719">
        <v>0</v>
      </c>
      <c r="X323" s="719">
        <v>0</v>
      </c>
      <c r="Y323" s="720">
        <v>0</v>
      </c>
      <c r="Z323" s="721"/>
      <c r="AA323" s="723"/>
    </row>
    <row r="324" spans="1:27" ht="13.5" customHeight="1" thickBot="1">
      <c r="A324" s="548"/>
      <c r="B324" s="368"/>
      <c r="C324" s="350"/>
      <c r="D324" s="1105" t="s">
        <v>679</v>
      </c>
      <c r="E324" s="1105"/>
      <c r="F324" s="1105"/>
      <c r="G324" s="1105"/>
      <c r="H324" s="1105"/>
      <c r="I324" s="1105"/>
      <c r="J324" s="351">
        <v>0</v>
      </c>
      <c r="K324" s="344">
        <v>0</v>
      </c>
      <c r="L324" s="344">
        <v>0</v>
      </c>
      <c r="M324" s="344">
        <v>0</v>
      </c>
      <c r="N324" s="344">
        <v>0</v>
      </c>
      <c r="O324" s="344">
        <v>0</v>
      </c>
      <c r="P324" s="344">
        <v>0</v>
      </c>
      <c r="Q324" s="344">
        <v>0</v>
      </c>
      <c r="R324" s="344">
        <v>0</v>
      </c>
      <c r="S324" s="344">
        <v>0</v>
      </c>
      <c r="T324" s="344">
        <v>0</v>
      </c>
      <c r="U324" s="344">
        <v>0</v>
      </c>
      <c r="V324" s="344">
        <v>0</v>
      </c>
      <c r="W324" s="344">
        <v>0</v>
      </c>
      <c r="X324" s="344">
        <v>0</v>
      </c>
      <c r="Y324" s="517">
        <v>0</v>
      </c>
      <c r="Z324" s="89"/>
    </row>
    <row r="325" spans="1:27" ht="27.75" customHeight="1" thickBot="1">
      <c r="A325" s="1120" t="s">
        <v>54</v>
      </c>
      <c r="B325" s="1121"/>
      <c r="C325" s="608"/>
      <c r="D325" s="624"/>
      <c r="E325" s="624"/>
      <c r="F325" s="624"/>
      <c r="G325" s="624"/>
      <c r="H325" s="608"/>
      <c r="I325" s="608"/>
      <c r="J325" s="608"/>
      <c r="K325" s="608"/>
      <c r="L325" s="608"/>
      <c r="M325" s="608"/>
      <c r="N325" s="608"/>
      <c r="O325" s="608"/>
      <c r="P325" s="608"/>
      <c r="Q325" s="608"/>
      <c r="R325" s="608"/>
      <c r="S325" s="608"/>
      <c r="T325" s="608"/>
      <c r="U325" s="608"/>
      <c r="V325" s="608"/>
      <c r="W325" s="608"/>
      <c r="X325" s="608"/>
      <c r="Y325" s="609"/>
      <c r="Z325" s="89"/>
    </row>
    <row r="326" spans="1:27" s="722" customFormat="1">
      <c r="A326" s="715"/>
      <c r="B326" s="728" t="s">
        <v>693</v>
      </c>
      <c r="C326" s="716"/>
      <c r="D326" s="717"/>
      <c r="E326" s="717"/>
      <c r="F326" s="717"/>
      <c r="G326" s="717"/>
      <c r="H326" s="716"/>
      <c r="I326" s="716"/>
      <c r="J326" s="718">
        <v>0</v>
      </c>
      <c r="K326" s="719">
        <v>0</v>
      </c>
      <c r="L326" s="719">
        <v>0</v>
      </c>
      <c r="M326" s="719">
        <v>0</v>
      </c>
      <c r="N326" s="719">
        <v>0</v>
      </c>
      <c r="O326" s="719">
        <v>0</v>
      </c>
      <c r="P326" s="726">
        <v>0</v>
      </c>
      <c r="Q326" s="719">
        <v>0</v>
      </c>
      <c r="R326" s="719">
        <v>0</v>
      </c>
      <c r="S326" s="719">
        <v>0</v>
      </c>
      <c r="T326" s="719">
        <v>0</v>
      </c>
      <c r="U326" s="719">
        <v>0</v>
      </c>
      <c r="V326" s="719">
        <v>0</v>
      </c>
      <c r="W326" s="719">
        <v>0</v>
      </c>
      <c r="X326" s="719">
        <v>0</v>
      </c>
      <c r="Y326" s="720">
        <v>0</v>
      </c>
      <c r="Z326" s="721"/>
    </row>
    <row r="327" spans="1:27" ht="13.5" customHeight="1" thickBot="1">
      <c r="A327" s="548"/>
      <c r="B327" s="368"/>
      <c r="C327" s="350"/>
      <c r="D327" s="1105" t="s">
        <v>679</v>
      </c>
      <c r="E327" s="1105"/>
      <c r="F327" s="1105"/>
      <c r="G327" s="1105"/>
      <c r="H327" s="1105"/>
      <c r="I327" s="1105"/>
      <c r="J327" s="351">
        <v>0</v>
      </c>
      <c r="K327" s="344">
        <v>0</v>
      </c>
      <c r="L327" s="344">
        <v>0</v>
      </c>
      <c r="M327" s="344">
        <v>0</v>
      </c>
      <c r="N327" s="344">
        <v>0</v>
      </c>
      <c r="O327" s="344">
        <v>0</v>
      </c>
      <c r="P327" s="344">
        <v>0</v>
      </c>
      <c r="Q327" s="344">
        <v>0</v>
      </c>
      <c r="R327" s="344">
        <v>0</v>
      </c>
      <c r="S327" s="344">
        <v>0</v>
      </c>
      <c r="T327" s="344">
        <v>0</v>
      </c>
      <c r="U327" s="344">
        <v>0</v>
      </c>
      <c r="V327" s="344">
        <v>0</v>
      </c>
      <c r="W327" s="344">
        <v>0</v>
      </c>
      <c r="X327" s="344">
        <v>0</v>
      </c>
      <c r="Y327" s="517">
        <v>0</v>
      </c>
      <c r="Z327" s="89"/>
    </row>
    <row r="328" spans="1:27" ht="27.75" customHeight="1" thickBot="1">
      <c r="A328" s="1120" t="s">
        <v>79</v>
      </c>
      <c r="B328" s="1121"/>
      <c r="C328" s="608"/>
      <c r="D328" s="624"/>
      <c r="E328" s="624"/>
      <c r="F328" s="624"/>
      <c r="G328" s="624"/>
      <c r="H328" s="608"/>
      <c r="I328" s="608"/>
      <c r="J328" s="608"/>
      <c r="K328" s="608"/>
      <c r="L328" s="608"/>
      <c r="M328" s="608"/>
      <c r="N328" s="608"/>
      <c r="O328" s="608"/>
      <c r="P328" s="608"/>
      <c r="Q328" s="608"/>
      <c r="R328" s="608"/>
      <c r="S328" s="608"/>
      <c r="T328" s="608"/>
      <c r="U328" s="608"/>
      <c r="V328" s="608"/>
      <c r="W328" s="608"/>
      <c r="X328" s="608"/>
      <c r="Y328" s="609"/>
      <c r="Z328" s="89"/>
    </row>
    <row r="329" spans="1:27">
      <c r="A329" s="539">
        <v>1</v>
      </c>
      <c r="B329" s="318"/>
      <c r="C329" s="319"/>
      <c r="D329" s="636"/>
      <c r="E329" s="636"/>
      <c r="F329" s="636"/>
      <c r="G329" s="636"/>
      <c r="H329" s="310"/>
      <c r="I329" s="318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300"/>
      <c r="Y329" s="544"/>
      <c r="Z329" s="89"/>
    </row>
    <row r="330" spans="1:27" s="722" customFormat="1">
      <c r="A330" s="715"/>
      <c r="B330" s="728" t="s">
        <v>693</v>
      </c>
      <c r="C330" s="716"/>
      <c r="D330" s="717"/>
      <c r="E330" s="717"/>
      <c r="F330" s="717"/>
      <c r="G330" s="717"/>
      <c r="H330" s="716"/>
      <c r="I330" s="716"/>
      <c r="J330" s="718">
        <f t="shared" ref="J330:Y330" si="110">SUM(J329:J329)</f>
        <v>0</v>
      </c>
      <c r="K330" s="719">
        <f t="shared" si="110"/>
        <v>0</v>
      </c>
      <c r="L330" s="719">
        <f t="shared" si="110"/>
        <v>0</v>
      </c>
      <c r="M330" s="719">
        <f t="shared" si="110"/>
        <v>0</v>
      </c>
      <c r="N330" s="719">
        <f t="shared" si="110"/>
        <v>0</v>
      </c>
      <c r="O330" s="719">
        <f t="shared" si="110"/>
        <v>0</v>
      </c>
      <c r="P330" s="726">
        <f t="shared" si="110"/>
        <v>0</v>
      </c>
      <c r="Q330" s="719">
        <f t="shared" si="110"/>
        <v>0</v>
      </c>
      <c r="R330" s="719">
        <f t="shared" si="110"/>
        <v>0</v>
      </c>
      <c r="S330" s="719">
        <f t="shared" si="110"/>
        <v>0</v>
      </c>
      <c r="T330" s="719">
        <f t="shared" si="110"/>
        <v>0</v>
      </c>
      <c r="U330" s="719">
        <f t="shared" si="110"/>
        <v>0</v>
      </c>
      <c r="V330" s="719">
        <f t="shared" si="110"/>
        <v>0</v>
      </c>
      <c r="W330" s="719">
        <f t="shared" si="110"/>
        <v>0</v>
      </c>
      <c r="X330" s="719">
        <f t="shared" si="110"/>
        <v>0</v>
      </c>
      <c r="Y330" s="720">
        <f t="shared" si="110"/>
        <v>0</v>
      </c>
      <c r="Z330" s="721"/>
    </row>
    <row r="331" spans="1:27" ht="13.5" customHeight="1" thickBot="1">
      <c r="A331" s="548"/>
      <c r="B331" s="368"/>
      <c r="C331" s="350"/>
      <c r="D331" s="1105" t="s">
        <v>679</v>
      </c>
      <c r="E331" s="1105"/>
      <c r="F331" s="1105"/>
      <c r="G331" s="1105"/>
      <c r="H331" s="1105"/>
      <c r="I331" s="1105"/>
      <c r="J331" s="351">
        <v>0</v>
      </c>
      <c r="K331" s="344">
        <v>0</v>
      </c>
      <c r="L331" s="344">
        <v>0</v>
      </c>
      <c r="M331" s="344">
        <v>0</v>
      </c>
      <c r="N331" s="344">
        <v>0</v>
      </c>
      <c r="O331" s="344">
        <v>0</v>
      </c>
      <c r="P331" s="344">
        <v>0</v>
      </c>
      <c r="Q331" s="344">
        <v>0</v>
      </c>
      <c r="R331" s="344">
        <v>0</v>
      </c>
      <c r="S331" s="344">
        <v>0</v>
      </c>
      <c r="T331" s="344">
        <v>0</v>
      </c>
      <c r="U331" s="344">
        <v>0</v>
      </c>
      <c r="V331" s="344">
        <v>0</v>
      </c>
      <c r="W331" s="344">
        <v>0</v>
      </c>
      <c r="X331" s="344">
        <v>0</v>
      </c>
      <c r="Y331" s="517">
        <v>0</v>
      </c>
      <c r="Z331" s="89"/>
    </row>
    <row r="332" spans="1:27" ht="30.75" customHeight="1" thickBot="1">
      <c r="A332" s="1120" t="s">
        <v>80</v>
      </c>
      <c r="B332" s="1121"/>
      <c r="C332" s="608"/>
      <c r="D332" s="624"/>
      <c r="E332" s="624"/>
      <c r="F332" s="624"/>
      <c r="G332" s="624"/>
      <c r="H332" s="608"/>
      <c r="I332" s="608"/>
      <c r="J332" s="608"/>
      <c r="K332" s="608"/>
      <c r="L332" s="608"/>
      <c r="M332" s="608"/>
      <c r="N332" s="608"/>
      <c r="O332" s="608"/>
      <c r="P332" s="608"/>
      <c r="Q332" s="608"/>
      <c r="R332" s="608"/>
      <c r="S332" s="608"/>
      <c r="T332" s="608"/>
      <c r="U332" s="608"/>
      <c r="V332" s="608"/>
      <c r="W332" s="608"/>
      <c r="X332" s="608"/>
      <c r="Y332" s="609"/>
      <c r="Z332" s="89"/>
    </row>
    <row r="333" spans="1:27" ht="52.5">
      <c r="A333" s="528" t="s">
        <v>113</v>
      </c>
      <c r="B333" s="167" t="s">
        <v>81</v>
      </c>
      <c r="C333" s="409" t="s">
        <v>683</v>
      </c>
      <c r="D333" s="783" t="s">
        <v>679</v>
      </c>
      <c r="E333" s="1019"/>
      <c r="F333" s="1019"/>
      <c r="G333" s="1019"/>
      <c r="H333" s="409"/>
      <c r="I333" s="410">
        <v>1500</v>
      </c>
      <c r="J333" s="397">
        <f>SUM(K333:W333)</f>
        <v>0</v>
      </c>
      <c r="K333" s="409"/>
      <c r="L333" s="409"/>
      <c r="M333" s="409"/>
      <c r="N333" s="409"/>
      <c r="O333" s="409"/>
      <c r="P333" s="409"/>
      <c r="Q333" s="409"/>
      <c r="R333" s="409"/>
      <c r="S333" s="409"/>
      <c r="T333" s="409"/>
      <c r="U333" s="409"/>
      <c r="V333" s="409"/>
      <c r="W333" s="409"/>
      <c r="X333" s="409"/>
      <c r="Y333" s="511"/>
      <c r="Z333" s="89"/>
    </row>
    <row r="334" spans="1:27" s="722" customFormat="1">
      <c r="A334" s="715"/>
      <c r="B334" s="728" t="s">
        <v>693</v>
      </c>
      <c r="C334" s="716"/>
      <c r="D334" s="717"/>
      <c r="E334" s="717"/>
      <c r="F334" s="717"/>
      <c r="G334" s="717"/>
      <c r="H334" s="716"/>
      <c r="I334" s="716"/>
      <c r="J334" s="718">
        <f>SUM(J333)</f>
        <v>0</v>
      </c>
      <c r="K334" s="719">
        <f t="shared" ref="K334:Y334" si="111">SUM(K333)</f>
        <v>0</v>
      </c>
      <c r="L334" s="719">
        <f t="shared" si="111"/>
        <v>0</v>
      </c>
      <c r="M334" s="719">
        <f t="shared" si="111"/>
        <v>0</v>
      </c>
      <c r="N334" s="719">
        <f t="shared" si="111"/>
        <v>0</v>
      </c>
      <c r="O334" s="719">
        <f t="shared" si="111"/>
        <v>0</v>
      </c>
      <c r="P334" s="726">
        <f t="shared" si="111"/>
        <v>0</v>
      </c>
      <c r="Q334" s="719">
        <f t="shared" si="111"/>
        <v>0</v>
      </c>
      <c r="R334" s="719">
        <f t="shared" si="111"/>
        <v>0</v>
      </c>
      <c r="S334" s="719">
        <f t="shared" si="111"/>
        <v>0</v>
      </c>
      <c r="T334" s="719">
        <f t="shared" si="111"/>
        <v>0</v>
      </c>
      <c r="U334" s="719">
        <f t="shared" si="111"/>
        <v>0</v>
      </c>
      <c r="V334" s="719">
        <f t="shared" si="111"/>
        <v>0</v>
      </c>
      <c r="W334" s="719">
        <f t="shared" si="111"/>
        <v>0</v>
      </c>
      <c r="X334" s="719">
        <f t="shared" si="111"/>
        <v>0</v>
      </c>
      <c r="Y334" s="720">
        <f t="shared" si="111"/>
        <v>0</v>
      </c>
      <c r="Z334" s="721"/>
    </row>
    <row r="335" spans="1:27" ht="13.5" customHeight="1" thickBot="1">
      <c r="A335" s="548"/>
      <c r="B335" s="368"/>
      <c r="C335" s="350"/>
      <c r="D335" s="1105" t="s">
        <v>679</v>
      </c>
      <c r="E335" s="1105"/>
      <c r="F335" s="1105"/>
      <c r="G335" s="1105"/>
      <c r="H335" s="1105"/>
      <c r="I335" s="1105"/>
      <c r="J335" s="351">
        <f>SUM(J333)</f>
        <v>0</v>
      </c>
      <c r="K335" s="344">
        <f t="shared" ref="K335:Y335" si="112">SUM(K333)</f>
        <v>0</v>
      </c>
      <c r="L335" s="344">
        <f t="shared" si="112"/>
        <v>0</v>
      </c>
      <c r="M335" s="344">
        <f t="shared" si="112"/>
        <v>0</v>
      </c>
      <c r="N335" s="344">
        <f t="shared" si="112"/>
        <v>0</v>
      </c>
      <c r="O335" s="344">
        <f t="shared" si="112"/>
        <v>0</v>
      </c>
      <c r="P335" s="344">
        <f t="shared" si="112"/>
        <v>0</v>
      </c>
      <c r="Q335" s="344">
        <f t="shared" si="112"/>
        <v>0</v>
      </c>
      <c r="R335" s="344">
        <f t="shared" si="112"/>
        <v>0</v>
      </c>
      <c r="S335" s="344">
        <f t="shared" si="112"/>
        <v>0</v>
      </c>
      <c r="T335" s="344">
        <f t="shared" si="112"/>
        <v>0</v>
      </c>
      <c r="U335" s="344">
        <f t="shared" si="112"/>
        <v>0</v>
      </c>
      <c r="V335" s="344">
        <f t="shared" si="112"/>
        <v>0</v>
      </c>
      <c r="W335" s="344">
        <f t="shared" si="112"/>
        <v>0</v>
      </c>
      <c r="X335" s="344">
        <f t="shared" si="112"/>
        <v>0</v>
      </c>
      <c r="Y335" s="517">
        <f t="shared" si="112"/>
        <v>0</v>
      </c>
      <c r="Z335" s="89"/>
    </row>
    <row r="336" spans="1:27" s="722" customFormat="1" ht="15" customHeight="1" thickBot="1">
      <c r="A336" s="1175" t="s">
        <v>1103</v>
      </c>
      <c r="B336" s="1176"/>
      <c r="C336" s="1176"/>
      <c r="D336" s="1176"/>
      <c r="E336" s="1176"/>
      <c r="F336" s="1176"/>
      <c r="G336" s="1176"/>
      <c r="H336" s="1176"/>
      <c r="I336" s="1177"/>
      <c r="J336" s="734">
        <v>3858893.6</v>
      </c>
      <c r="K336" s="734">
        <v>715575</v>
      </c>
      <c r="L336" s="1014">
        <v>1332613</v>
      </c>
      <c r="M336" s="734">
        <v>1243718</v>
      </c>
      <c r="N336" s="734">
        <f>SUM(N340,N349,N353,N357,N361,N367,N370,N374,N379,N382,N387,N391)</f>
        <v>0</v>
      </c>
      <c r="O336" s="734">
        <f>SUM(O340,O349,O353,O357,O361,O367,O370,O374,O379,O382,O387,O391)</f>
        <v>0</v>
      </c>
      <c r="P336" s="734">
        <v>172546.4</v>
      </c>
      <c r="Q336" s="1014">
        <v>210314.2</v>
      </c>
      <c r="R336" s="734">
        <v>184127</v>
      </c>
      <c r="S336" s="734">
        <f>SUM(S340,S349,S353,S357,S361,S367,S370,S374,S379,S382,S387,S391)</f>
        <v>0</v>
      </c>
      <c r="T336" s="734">
        <f>SUM(T340,T349,T353,T357,T361,T367,T370,T374,T379,T382,T387,T391)</f>
        <v>0</v>
      </c>
      <c r="U336" s="734">
        <v>0</v>
      </c>
      <c r="V336" s="734">
        <v>0</v>
      </c>
      <c r="W336" s="734">
        <v>0</v>
      </c>
      <c r="X336" s="734">
        <f>SUM(X340,X349,X353,X357,X361,X367,X370,X374,X379,X382,X387,X391)</f>
        <v>0</v>
      </c>
      <c r="Y336" s="735">
        <f>SUM(Y340,Y349,Y353,Y357,Y361,Y367,Y370,Y374,Y379,Y382,Y387,Y391)</f>
        <v>0</v>
      </c>
      <c r="Z336" s="721"/>
      <c r="AA336" s="721"/>
    </row>
    <row r="337" spans="1:27" ht="15" customHeight="1" thickBot="1">
      <c r="A337" s="552"/>
      <c r="B337" s="449"/>
      <c r="C337" s="450"/>
      <c r="D337" s="1129" t="s">
        <v>679</v>
      </c>
      <c r="E337" s="1129"/>
      <c r="F337" s="1129"/>
      <c r="G337" s="1129"/>
      <c r="H337" s="1129"/>
      <c r="I337" s="1129"/>
      <c r="J337" s="452">
        <f t="shared" ref="J337:Y337" si="113">SUM(J341,J350,J354,J358,J361,J368,J371,J375,J380,J383,J388,J392)</f>
        <v>3858893.6</v>
      </c>
      <c r="K337" s="452">
        <f t="shared" si="113"/>
        <v>715575</v>
      </c>
      <c r="L337" s="452">
        <f t="shared" si="113"/>
        <v>1332613</v>
      </c>
      <c r="M337" s="452">
        <f t="shared" si="113"/>
        <v>1243718</v>
      </c>
      <c r="N337" s="452">
        <f t="shared" si="113"/>
        <v>0</v>
      </c>
      <c r="O337" s="452">
        <f t="shared" si="113"/>
        <v>0</v>
      </c>
      <c r="P337" s="452">
        <f t="shared" si="113"/>
        <v>172546.4</v>
      </c>
      <c r="Q337" s="452">
        <f t="shared" si="113"/>
        <v>210314.2</v>
      </c>
      <c r="R337" s="452">
        <f t="shared" si="113"/>
        <v>184127</v>
      </c>
      <c r="S337" s="452">
        <f t="shared" si="113"/>
        <v>0</v>
      </c>
      <c r="T337" s="452">
        <f t="shared" si="113"/>
        <v>0</v>
      </c>
      <c r="U337" s="452">
        <f t="shared" si="113"/>
        <v>0</v>
      </c>
      <c r="V337" s="452">
        <f t="shared" si="113"/>
        <v>0</v>
      </c>
      <c r="W337" s="452">
        <f t="shared" si="113"/>
        <v>0</v>
      </c>
      <c r="X337" s="452">
        <f t="shared" si="113"/>
        <v>0</v>
      </c>
      <c r="Y337" s="545">
        <f t="shared" si="113"/>
        <v>0</v>
      </c>
      <c r="Z337" s="89"/>
    </row>
    <row r="338" spans="1:27" ht="15" customHeight="1" thickBot="1">
      <c r="A338" s="1120" t="s">
        <v>1104</v>
      </c>
      <c r="B338" s="1121"/>
      <c r="C338" s="608"/>
      <c r="D338" s="624"/>
      <c r="E338" s="624"/>
      <c r="F338" s="624"/>
      <c r="G338" s="624"/>
      <c r="H338" s="608"/>
      <c r="I338" s="608"/>
      <c r="J338" s="608"/>
      <c r="K338" s="608"/>
      <c r="L338" s="608"/>
      <c r="M338" s="608"/>
      <c r="N338" s="608"/>
      <c r="O338" s="608"/>
      <c r="P338" s="608"/>
      <c r="Q338" s="608"/>
      <c r="R338" s="608"/>
      <c r="S338" s="608"/>
      <c r="T338" s="608"/>
      <c r="U338" s="608"/>
      <c r="V338" s="608"/>
      <c r="W338" s="608"/>
      <c r="X338" s="608"/>
      <c r="Y338" s="609"/>
      <c r="Z338" s="89"/>
    </row>
    <row r="339" spans="1:27" ht="42">
      <c r="A339" s="584">
        <v>1</v>
      </c>
      <c r="B339" s="405" t="s">
        <v>1217</v>
      </c>
      <c r="C339" s="465">
        <v>60</v>
      </c>
      <c r="D339" s="783" t="s">
        <v>679</v>
      </c>
      <c r="E339" s="1019"/>
      <c r="F339" s="1019"/>
      <c r="G339" s="1019"/>
      <c r="H339" s="465" t="s">
        <v>1105</v>
      </c>
      <c r="I339" s="406">
        <v>25000</v>
      </c>
      <c r="J339" s="392">
        <f>SUM(K339:Y339)</f>
        <v>25000</v>
      </c>
      <c r="K339" s="406">
        <v>22000</v>
      </c>
      <c r="L339" s="465"/>
      <c r="M339" s="465"/>
      <c r="N339" s="465"/>
      <c r="O339" s="465"/>
      <c r="P339" s="406">
        <v>3000</v>
      </c>
      <c r="Q339" s="465"/>
      <c r="R339" s="465"/>
      <c r="S339" s="465"/>
      <c r="T339" s="465"/>
      <c r="U339" s="465"/>
      <c r="V339" s="465"/>
      <c r="W339" s="465"/>
      <c r="X339" s="465"/>
      <c r="Y339" s="511"/>
      <c r="Z339" s="89"/>
    </row>
    <row r="340" spans="1:27" s="722" customFormat="1">
      <c r="A340" s="715"/>
      <c r="B340" s="728" t="s">
        <v>693</v>
      </c>
      <c r="C340" s="716"/>
      <c r="D340" s="717"/>
      <c r="E340" s="717"/>
      <c r="F340" s="717"/>
      <c r="G340" s="717"/>
      <c r="H340" s="716"/>
      <c r="I340" s="716"/>
      <c r="J340" s="718">
        <f t="shared" ref="J340:Y340" si="114">SUM(J339:J339)</f>
        <v>25000</v>
      </c>
      <c r="K340" s="719">
        <f t="shared" si="114"/>
        <v>22000</v>
      </c>
      <c r="L340" s="719">
        <f t="shared" si="114"/>
        <v>0</v>
      </c>
      <c r="M340" s="719">
        <f t="shared" si="114"/>
        <v>0</v>
      </c>
      <c r="N340" s="719">
        <f t="shared" si="114"/>
        <v>0</v>
      </c>
      <c r="O340" s="719">
        <f t="shared" si="114"/>
        <v>0</v>
      </c>
      <c r="P340" s="726">
        <f t="shared" si="114"/>
        <v>3000</v>
      </c>
      <c r="Q340" s="719">
        <f t="shared" si="114"/>
        <v>0</v>
      </c>
      <c r="R340" s="719">
        <f t="shared" si="114"/>
        <v>0</v>
      </c>
      <c r="S340" s="719">
        <f t="shared" si="114"/>
        <v>0</v>
      </c>
      <c r="T340" s="719">
        <f t="shared" si="114"/>
        <v>0</v>
      </c>
      <c r="U340" s="719">
        <f t="shared" si="114"/>
        <v>0</v>
      </c>
      <c r="V340" s="719">
        <f t="shared" si="114"/>
        <v>0</v>
      </c>
      <c r="W340" s="719">
        <f t="shared" si="114"/>
        <v>0</v>
      </c>
      <c r="X340" s="719">
        <f t="shared" si="114"/>
        <v>0</v>
      </c>
      <c r="Y340" s="720">
        <f t="shared" si="114"/>
        <v>0</v>
      </c>
      <c r="Z340" s="721"/>
      <c r="AA340" s="721"/>
    </row>
    <row r="341" spans="1:27" ht="13.5" customHeight="1" thickBot="1">
      <c r="A341" s="548"/>
      <c r="B341" s="368"/>
      <c r="C341" s="350"/>
      <c r="D341" s="1105" t="s">
        <v>679</v>
      </c>
      <c r="E341" s="1105"/>
      <c r="F341" s="1105"/>
      <c r="G341" s="1105"/>
      <c r="H341" s="1105"/>
      <c r="I341" s="1105"/>
      <c r="J341" s="351">
        <f>SUM(J339)</f>
        <v>25000</v>
      </c>
      <c r="K341" s="344">
        <f t="shared" ref="K341:Y341" si="115">SUM(K339)</f>
        <v>22000</v>
      </c>
      <c r="L341" s="344">
        <f t="shared" si="115"/>
        <v>0</v>
      </c>
      <c r="M341" s="344">
        <f t="shared" si="115"/>
        <v>0</v>
      </c>
      <c r="N341" s="344">
        <f t="shared" si="115"/>
        <v>0</v>
      </c>
      <c r="O341" s="344">
        <f t="shared" si="115"/>
        <v>0</v>
      </c>
      <c r="P341" s="344">
        <f t="shared" si="115"/>
        <v>3000</v>
      </c>
      <c r="Q341" s="344">
        <f t="shared" si="115"/>
        <v>0</v>
      </c>
      <c r="R341" s="344">
        <f t="shared" si="115"/>
        <v>0</v>
      </c>
      <c r="S341" s="344">
        <f t="shared" si="115"/>
        <v>0</v>
      </c>
      <c r="T341" s="344">
        <f t="shared" si="115"/>
        <v>0</v>
      </c>
      <c r="U341" s="344">
        <f t="shared" si="115"/>
        <v>0</v>
      </c>
      <c r="V341" s="344">
        <f t="shared" si="115"/>
        <v>0</v>
      </c>
      <c r="W341" s="344">
        <f t="shared" si="115"/>
        <v>0</v>
      </c>
      <c r="X341" s="344">
        <f t="shared" si="115"/>
        <v>0</v>
      </c>
      <c r="Y341" s="517">
        <f t="shared" si="115"/>
        <v>0</v>
      </c>
      <c r="Z341" s="89"/>
    </row>
    <row r="342" spans="1:27" ht="33" customHeight="1" thickBot="1">
      <c r="A342" s="1120" t="s">
        <v>1106</v>
      </c>
      <c r="B342" s="1121"/>
      <c r="C342" s="608"/>
      <c r="D342" s="624"/>
      <c r="E342" s="624"/>
      <c r="F342" s="624"/>
      <c r="G342" s="624"/>
      <c r="H342" s="608"/>
      <c r="I342" s="608"/>
      <c r="J342" s="608"/>
      <c r="K342" s="608"/>
      <c r="L342" s="608"/>
      <c r="M342" s="608"/>
      <c r="N342" s="608"/>
      <c r="O342" s="608"/>
      <c r="P342" s="608"/>
      <c r="Q342" s="608"/>
      <c r="R342" s="608"/>
      <c r="S342" s="608"/>
      <c r="T342" s="608"/>
      <c r="U342" s="608"/>
      <c r="V342" s="608"/>
      <c r="W342" s="608"/>
      <c r="X342" s="608"/>
      <c r="Y342" s="609"/>
      <c r="Z342" s="89"/>
    </row>
    <row r="343" spans="1:27" ht="82.5" customHeight="1">
      <c r="A343" s="585">
        <v>1</v>
      </c>
      <c r="B343" s="407" t="s">
        <v>1107</v>
      </c>
      <c r="C343" s="408">
        <v>270</v>
      </c>
      <c r="D343" s="783" t="s">
        <v>679</v>
      </c>
      <c r="E343" s="1019"/>
      <c r="F343" s="1019"/>
      <c r="G343" s="1019"/>
      <c r="H343" s="408" t="s">
        <v>311</v>
      </c>
      <c r="I343" s="460">
        <v>55100</v>
      </c>
      <c r="J343" s="254">
        <f>SUM(K343:Y343)</f>
        <v>0</v>
      </c>
      <c r="K343" s="460"/>
      <c r="L343" s="254"/>
      <c r="M343" s="254"/>
      <c r="N343" s="254"/>
      <c r="O343" s="254"/>
      <c r="P343" s="460"/>
      <c r="Q343" s="254"/>
      <c r="R343" s="254"/>
      <c r="S343" s="254"/>
      <c r="T343" s="254"/>
      <c r="U343" s="460"/>
      <c r="V343" s="254"/>
      <c r="W343" s="254"/>
      <c r="X343" s="254"/>
      <c r="Y343" s="511"/>
      <c r="Z343" s="89"/>
    </row>
    <row r="344" spans="1:27" ht="69" customHeight="1">
      <c r="A344" s="522">
        <v>3</v>
      </c>
      <c r="B344" s="220" t="s">
        <v>1219</v>
      </c>
      <c r="C344" s="221">
        <v>220</v>
      </c>
      <c r="D344" s="783" t="s">
        <v>679</v>
      </c>
      <c r="E344" s="783"/>
      <c r="F344" s="783"/>
      <c r="G344" s="921"/>
      <c r="H344" s="221" t="s">
        <v>313</v>
      </c>
      <c r="I344" s="224">
        <v>127500</v>
      </c>
      <c r="J344" s="254">
        <f t="shared" ref="J344:J348" si="116">SUM(K344:Y344)</f>
        <v>127500</v>
      </c>
      <c r="K344" s="224">
        <v>121100</v>
      </c>
      <c r="L344" s="91"/>
      <c r="M344" s="91"/>
      <c r="N344" s="91"/>
      <c r="O344" s="91"/>
      <c r="P344" s="224">
        <v>6400</v>
      </c>
      <c r="Q344" s="91"/>
      <c r="R344" s="91"/>
      <c r="S344" s="91"/>
      <c r="T344" s="91"/>
      <c r="U344" s="224"/>
      <c r="V344" s="91"/>
      <c r="W344" s="91"/>
      <c r="X344" s="91"/>
      <c r="Y344" s="513"/>
      <c r="Z344" s="89"/>
    </row>
    <row r="345" spans="1:27" ht="88.5" customHeight="1">
      <c r="A345" s="585">
        <v>4</v>
      </c>
      <c r="B345" s="220" t="s">
        <v>1108</v>
      </c>
      <c r="C345" s="226">
        <v>12</v>
      </c>
      <c r="D345" s="783" t="s">
        <v>679</v>
      </c>
      <c r="E345" s="783"/>
      <c r="F345" s="783"/>
      <c r="G345" s="921"/>
      <c r="H345" s="221" t="s">
        <v>313</v>
      </c>
      <c r="I345" s="224">
        <v>45500</v>
      </c>
      <c r="J345" s="254">
        <f t="shared" si="116"/>
        <v>45500</v>
      </c>
      <c r="K345" s="224">
        <v>43200</v>
      </c>
      <c r="L345" s="91"/>
      <c r="M345" s="91"/>
      <c r="N345" s="91"/>
      <c r="O345" s="91"/>
      <c r="P345" s="224">
        <v>2300</v>
      </c>
      <c r="Q345" s="91"/>
      <c r="R345" s="91"/>
      <c r="S345" s="91"/>
      <c r="T345" s="91"/>
      <c r="U345" s="224"/>
      <c r="V345" s="91"/>
      <c r="W345" s="91"/>
      <c r="X345" s="91"/>
      <c r="Y345" s="513"/>
      <c r="Z345" s="89"/>
    </row>
    <row r="346" spans="1:27" ht="94.5">
      <c r="A346" s="522">
        <v>5</v>
      </c>
      <c r="B346" s="220" t="s">
        <v>1220</v>
      </c>
      <c r="C346" s="221">
        <v>26</v>
      </c>
      <c r="D346" s="783" t="s">
        <v>679</v>
      </c>
      <c r="E346" s="783"/>
      <c r="F346" s="783"/>
      <c r="G346" s="921"/>
      <c r="H346" s="221" t="s">
        <v>156</v>
      </c>
      <c r="I346" s="224">
        <v>8500</v>
      </c>
      <c r="J346" s="254">
        <f t="shared" si="116"/>
        <v>8500</v>
      </c>
      <c r="K346" s="224">
        <v>8100</v>
      </c>
      <c r="L346" s="91"/>
      <c r="M346" s="91"/>
      <c r="N346" s="91"/>
      <c r="O346" s="91"/>
      <c r="P346" s="224">
        <v>400</v>
      </c>
      <c r="Q346" s="91"/>
      <c r="R346" s="91"/>
      <c r="S346" s="91"/>
      <c r="T346" s="91"/>
      <c r="U346" s="224"/>
      <c r="V346" s="91"/>
      <c r="W346" s="91"/>
      <c r="X346" s="91"/>
      <c r="Y346" s="513"/>
      <c r="Z346" s="89"/>
    </row>
    <row r="347" spans="1:27" ht="87.75" customHeight="1">
      <c r="A347" s="521">
        <v>8</v>
      </c>
      <c r="B347" s="220" t="s">
        <v>1111</v>
      </c>
      <c r="C347" s="221">
        <v>100</v>
      </c>
      <c r="D347" s="783" t="s">
        <v>679</v>
      </c>
      <c r="E347" s="783"/>
      <c r="F347" s="783"/>
      <c r="G347" s="921"/>
      <c r="H347" s="221" t="s">
        <v>1112</v>
      </c>
      <c r="I347" s="224">
        <v>129500</v>
      </c>
      <c r="J347" s="254">
        <f t="shared" si="116"/>
        <v>129500</v>
      </c>
      <c r="K347" s="227"/>
      <c r="L347" s="224">
        <v>61512.5</v>
      </c>
      <c r="M347" s="224">
        <v>61512.5</v>
      </c>
      <c r="N347" s="224"/>
      <c r="O347" s="224"/>
      <c r="P347" s="91"/>
      <c r="Q347" s="224">
        <v>3237.5</v>
      </c>
      <c r="R347" s="224">
        <v>3237.5</v>
      </c>
      <c r="S347" s="224"/>
      <c r="T347" s="224"/>
      <c r="U347" s="224"/>
      <c r="V347" s="91"/>
      <c r="W347" s="91"/>
      <c r="X347" s="91"/>
      <c r="Y347" s="513"/>
      <c r="Z347" s="89"/>
    </row>
    <row r="348" spans="1:27" ht="67.5" customHeight="1">
      <c r="A348" s="523">
        <v>9</v>
      </c>
      <c r="B348" s="220" t="s">
        <v>1113</v>
      </c>
      <c r="C348" s="221">
        <v>200</v>
      </c>
      <c r="D348" s="783" t="s">
        <v>679</v>
      </c>
      <c r="E348" s="783"/>
      <c r="F348" s="783"/>
      <c r="G348" s="921"/>
      <c r="H348" s="221" t="s">
        <v>1114</v>
      </c>
      <c r="I348" s="222">
        <v>976300</v>
      </c>
      <c r="J348" s="254">
        <f t="shared" si="116"/>
        <v>976300</v>
      </c>
      <c r="K348" s="225"/>
      <c r="L348" s="222">
        <v>463742.5</v>
      </c>
      <c r="M348" s="222">
        <v>463742.5</v>
      </c>
      <c r="N348" s="222"/>
      <c r="O348" s="222"/>
      <c r="P348" s="223"/>
      <c r="Q348" s="222">
        <v>24407.5</v>
      </c>
      <c r="R348" s="222">
        <v>24407.5</v>
      </c>
      <c r="S348" s="222"/>
      <c r="T348" s="222"/>
      <c r="U348" s="222"/>
      <c r="V348" s="223"/>
      <c r="W348" s="223"/>
      <c r="X348" s="223"/>
      <c r="Y348" s="513"/>
      <c r="Z348" s="89"/>
    </row>
    <row r="349" spans="1:27" s="722" customFormat="1">
      <c r="A349" s="715"/>
      <c r="B349" s="728" t="s">
        <v>693</v>
      </c>
      <c r="C349" s="716"/>
      <c r="D349" s="717"/>
      <c r="E349" s="717"/>
      <c r="F349" s="717"/>
      <c r="G349" s="717"/>
      <c r="H349" s="716"/>
      <c r="I349" s="716"/>
      <c r="J349" s="718">
        <f t="shared" ref="J349:Y349" si="117">SUM(J343:J348)</f>
        <v>1287300</v>
      </c>
      <c r="K349" s="719">
        <f t="shared" si="117"/>
        <v>172400</v>
      </c>
      <c r="L349" s="719">
        <f t="shared" si="117"/>
        <v>525255</v>
      </c>
      <c r="M349" s="719">
        <f t="shared" si="117"/>
        <v>525255</v>
      </c>
      <c r="N349" s="719">
        <f t="shared" si="117"/>
        <v>0</v>
      </c>
      <c r="O349" s="719">
        <f t="shared" si="117"/>
        <v>0</v>
      </c>
      <c r="P349" s="726">
        <f t="shared" si="117"/>
        <v>9100</v>
      </c>
      <c r="Q349" s="719">
        <f t="shared" si="117"/>
        <v>27645</v>
      </c>
      <c r="R349" s="719">
        <f t="shared" si="117"/>
        <v>27645</v>
      </c>
      <c r="S349" s="719">
        <f t="shared" si="117"/>
        <v>0</v>
      </c>
      <c r="T349" s="719">
        <f t="shared" si="117"/>
        <v>0</v>
      </c>
      <c r="U349" s="719">
        <f t="shared" si="117"/>
        <v>0</v>
      </c>
      <c r="V349" s="719">
        <f t="shared" si="117"/>
        <v>0</v>
      </c>
      <c r="W349" s="719">
        <f t="shared" si="117"/>
        <v>0</v>
      </c>
      <c r="X349" s="719">
        <f t="shared" si="117"/>
        <v>0</v>
      </c>
      <c r="Y349" s="720">
        <f t="shared" si="117"/>
        <v>0</v>
      </c>
      <c r="Z349" s="721"/>
      <c r="AA349" s="721"/>
    </row>
    <row r="350" spans="1:27" ht="13.5" customHeight="1" thickBot="1">
      <c r="A350" s="548"/>
      <c r="B350" s="368"/>
      <c r="C350" s="350"/>
      <c r="D350" s="1105" t="s">
        <v>679</v>
      </c>
      <c r="E350" s="1105"/>
      <c r="F350" s="1105"/>
      <c r="G350" s="1105"/>
      <c r="H350" s="1105"/>
      <c r="I350" s="1105"/>
      <c r="J350" s="351">
        <v>1287300</v>
      </c>
      <c r="K350" s="344">
        <v>172400</v>
      </c>
      <c r="L350" s="344">
        <f>SUM(L343,L344:L346,L347:L348)</f>
        <v>525255</v>
      </c>
      <c r="M350" s="344">
        <f>SUM(M343,M344:M346,M347:M348)</f>
        <v>525255</v>
      </c>
      <c r="N350" s="344">
        <f>SUM(N343,N344:N346,N347:N348)</f>
        <v>0</v>
      </c>
      <c r="O350" s="344">
        <f>SUM(O343,O344:O346,O347:O348)</f>
        <v>0</v>
      </c>
      <c r="P350" s="344">
        <v>9100</v>
      </c>
      <c r="Q350" s="344">
        <f t="shared" ref="Q350:Y350" si="118">SUM(Q343,Q344:Q346,Q347:Q348)</f>
        <v>27645</v>
      </c>
      <c r="R350" s="344">
        <f t="shared" si="118"/>
        <v>27645</v>
      </c>
      <c r="S350" s="344">
        <f t="shared" si="118"/>
        <v>0</v>
      </c>
      <c r="T350" s="344">
        <f t="shared" si="118"/>
        <v>0</v>
      </c>
      <c r="U350" s="344">
        <f t="shared" si="118"/>
        <v>0</v>
      </c>
      <c r="V350" s="344">
        <f t="shared" si="118"/>
        <v>0</v>
      </c>
      <c r="W350" s="344">
        <f t="shared" si="118"/>
        <v>0</v>
      </c>
      <c r="X350" s="344">
        <f t="shared" si="118"/>
        <v>0</v>
      </c>
      <c r="Y350" s="517">
        <f t="shared" si="118"/>
        <v>0</v>
      </c>
      <c r="Z350" s="89"/>
    </row>
    <row r="351" spans="1:27" ht="15" customHeight="1" thickBot="1">
      <c r="A351" s="1120" t="s">
        <v>1115</v>
      </c>
      <c r="B351" s="1121"/>
      <c r="C351" s="608"/>
      <c r="D351" s="624"/>
      <c r="E351" s="624"/>
      <c r="F351" s="624"/>
      <c r="G351" s="624"/>
      <c r="H351" s="608"/>
      <c r="I351" s="608"/>
      <c r="J351" s="608"/>
      <c r="K351" s="608"/>
      <c r="L351" s="608"/>
      <c r="M351" s="608"/>
      <c r="N351" s="608"/>
      <c r="O351" s="608"/>
      <c r="P351" s="608"/>
      <c r="Q351" s="608"/>
      <c r="R351" s="608"/>
      <c r="S351" s="608"/>
      <c r="T351" s="608"/>
      <c r="U351" s="608"/>
      <c r="V351" s="608"/>
      <c r="W351" s="608"/>
      <c r="X351" s="608"/>
      <c r="Y351" s="609"/>
      <c r="Z351" s="89"/>
    </row>
    <row r="352" spans="1:27" ht="209.25" customHeight="1">
      <c r="A352" s="586">
        <v>1</v>
      </c>
      <c r="B352" s="411" t="s">
        <v>1222</v>
      </c>
      <c r="C352" s="412">
        <v>160</v>
      </c>
      <c r="D352" s="783" t="s">
        <v>679</v>
      </c>
      <c r="E352" s="1019"/>
      <c r="F352" s="1019"/>
      <c r="G352" s="1019"/>
      <c r="H352" s="412">
        <v>2020</v>
      </c>
      <c r="I352" s="413">
        <v>550000</v>
      </c>
      <c r="J352" s="254">
        <f>SUM(K352:Y352)</f>
        <v>550000</v>
      </c>
      <c r="K352" s="414">
        <v>258500</v>
      </c>
      <c r="L352" s="414">
        <v>258500</v>
      </c>
      <c r="M352" s="413"/>
      <c r="N352" s="413"/>
      <c r="O352" s="413"/>
      <c r="P352" s="413">
        <v>16500</v>
      </c>
      <c r="Q352" s="413">
        <v>16500</v>
      </c>
      <c r="R352" s="413"/>
      <c r="S352" s="413"/>
      <c r="T352" s="413"/>
      <c r="U352" s="341">
        <v>0</v>
      </c>
      <c r="V352" s="342">
        <v>0</v>
      </c>
      <c r="W352" s="342">
        <v>0</v>
      </c>
      <c r="X352" s="342"/>
      <c r="Y352" s="511"/>
      <c r="Z352" s="89"/>
    </row>
    <row r="353" spans="1:27" s="722" customFormat="1">
      <c r="A353" s="715"/>
      <c r="B353" s="728" t="s">
        <v>693</v>
      </c>
      <c r="C353" s="716"/>
      <c r="D353" s="717"/>
      <c r="E353" s="717"/>
      <c r="F353" s="717"/>
      <c r="G353" s="717"/>
      <c r="H353" s="716"/>
      <c r="I353" s="716">
        <f t="shared" ref="I353:Y353" si="119">SUM(I352:I352)</f>
        <v>550000</v>
      </c>
      <c r="J353" s="718">
        <f t="shared" si="119"/>
        <v>550000</v>
      </c>
      <c r="K353" s="719">
        <f t="shared" si="119"/>
        <v>258500</v>
      </c>
      <c r="L353" s="719">
        <f t="shared" si="119"/>
        <v>258500</v>
      </c>
      <c r="M353" s="719">
        <f t="shared" si="119"/>
        <v>0</v>
      </c>
      <c r="N353" s="719">
        <f t="shared" si="119"/>
        <v>0</v>
      </c>
      <c r="O353" s="719">
        <f t="shared" si="119"/>
        <v>0</v>
      </c>
      <c r="P353" s="726">
        <f t="shared" si="119"/>
        <v>16500</v>
      </c>
      <c r="Q353" s="719">
        <f t="shared" si="119"/>
        <v>16500</v>
      </c>
      <c r="R353" s="719">
        <f t="shared" si="119"/>
        <v>0</v>
      </c>
      <c r="S353" s="719">
        <f t="shared" si="119"/>
        <v>0</v>
      </c>
      <c r="T353" s="719">
        <f t="shared" si="119"/>
        <v>0</v>
      </c>
      <c r="U353" s="719">
        <f t="shared" si="119"/>
        <v>0</v>
      </c>
      <c r="V353" s="719">
        <f t="shared" si="119"/>
        <v>0</v>
      </c>
      <c r="W353" s="719">
        <f t="shared" si="119"/>
        <v>0</v>
      </c>
      <c r="X353" s="719">
        <f t="shared" si="119"/>
        <v>0</v>
      </c>
      <c r="Y353" s="720">
        <f t="shared" si="119"/>
        <v>0</v>
      </c>
      <c r="Z353" s="721"/>
      <c r="AA353" s="721"/>
    </row>
    <row r="354" spans="1:27" ht="13.5" customHeight="1" thickBot="1">
      <c r="A354" s="548"/>
      <c r="B354" s="368"/>
      <c r="C354" s="350"/>
      <c r="D354" s="1105" t="s">
        <v>679</v>
      </c>
      <c r="E354" s="1105"/>
      <c r="F354" s="1105"/>
      <c r="G354" s="1105"/>
      <c r="H354" s="1105"/>
      <c r="I354" s="1105"/>
      <c r="J354" s="351">
        <f>SUM(J352)</f>
        <v>550000</v>
      </c>
      <c r="K354" s="344">
        <f t="shared" ref="K354:Y354" si="120">SUM(K352)</f>
        <v>258500</v>
      </c>
      <c r="L354" s="344">
        <f t="shared" si="120"/>
        <v>258500</v>
      </c>
      <c r="M354" s="344">
        <f t="shared" si="120"/>
        <v>0</v>
      </c>
      <c r="N354" s="344">
        <f t="shared" si="120"/>
        <v>0</v>
      </c>
      <c r="O354" s="344">
        <f t="shared" si="120"/>
        <v>0</v>
      </c>
      <c r="P354" s="344">
        <f t="shared" si="120"/>
        <v>16500</v>
      </c>
      <c r="Q354" s="344">
        <f t="shared" si="120"/>
        <v>16500</v>
      </c>
      <c r="R354" s="344">
        <f t="shared" si="120"/>
        <v>0</v>
      </c>
      <c r="S354" s="344">
        <f t="shared" si="120"/>
        <v>0</v>
      </c>
      <c r="T354" s="344">
        <f t="shared" si="120"/>
        <v>0</v>
      </c>
      <c r="U354" s="344">
        <f t="shared" si="120"/>
        <v>0</v>
      </c>
      <c r="V354" s="344">
        <f t="shared" si="120"/>
        <v>0</v>
      </c>
      <c r="W354" s="344">
        <f t="shared" si="120"/>
        <v>0</v>
      </c>
      <c r="X354" s="344">
        <f t="shared" si="120"/>
        <v>0</v>
      </c>
      <c r="Y354" s="517">
        <f t="shared" si="120"/>
        <v>0</v>
      </c>
      <c r="Z354" s="89"/>
    </row>
    <row r="355" spans="1:27" ht="27.75" customHeight="1" thickBot="1">
      <c r="A355" s="1120" t="s">
        <v>1123</v>
      </c>
      <c r="B355" s="1121"/>
      <c r="C355" s="608"/>
      <c r="D355" s="624"/>
      <c r="E355" s="624"/>
      <c r="F355" s="624"/>
      <c r="G355" s="624"/>
      <c r="H355" s="608"/>
      <c r="I355" s="608"/>
      <c r="J355" s="608"/>
      <c r="K355" s="608"/>
      <c r="L355" s="608"/>
      <c r="M355" s="608"/>
      <c r="N355" s="608"/>
      <c r="O355" s="608"/>
      <c r="P355" s="608"/>
      <c r="Q355" s="608"/>
      <c r="R355" s="608"/>
      <c r="S355" s="608"/>
      <c r="T355" s="608"/>
      <c r="U355" s="608"/>
      <c r="V355" s="608"/>
      <c r="W355" s="608"/>
      <c r="X355" s="608"/>
      <c r="Y355" s="609"/>
      <c r="Z355" s="89"/>
    </row>
    <row r="356" spans="1:27" ht="146.25" customHeight="1">
      <c r="A356" s="540">
        <v>5</v>
      </c>
      <c r="B356" s="203" t="s">
        <v>1129</v>
      </c>
      <c r="C356" s="228">
        <v>200</v>
      </c>
      <c r="D356" s="691">
        <v>1</v>
      </c>
      <c r="E356" s="691"/>
      <c r="F356" s="691"/>
      <c r="G356" s="691"/>
      <c r="H356" s="464">
        <v>2020</v>
      </c>
      <c r="I356" s="230">
        <v>622490</v>
      </c>
      <c r="J356" s="254">
        <f>SUM(K356:Y356)</f>
        <v>622490</v>
      </c>
      <c r="K356" s="230"/>
      <c r="L356" s="230">
        <v>295683</v>
      </c>
      <c r="M356" s="231">
        <v>295683</v>
      </c>
      <c r="N356" s="231"/>
      <c r="O356" s="231"/>
      <c r="P356" s="230"/>
      <c r="Q356" s="230">
        <v>15562</v>
      </c>
      <c r="R356" s="230">
        <v>15562</v>
      </c>
      <c r="S356" s="230"/>
      <c r="T356" s="230"/>
      <c r="U356" s="230"/>
      <c r="V356" s="230"/>
      <c r="W356" s="230"/>
      <c r="X356" s="230"/>
      <c r="Y356" s="513"/>
      <c r="Z356" s="89"/>
    </row>
    <row r="357" spans="1:27" s="722" customFormat="1">
      <c r="A357" s="715"/>
      <c r="B357" s="728" t="s">
        <v>693</v>
      </c>
      <c r="C357" s="716"/>
      <c r="D357" s="717"/>
      <c r="E357" s="717"/>
      <c r="F357" s="717"/>
      <c r="G357" s="717"/>
      <c r="H357" s="716"/>
      <c r="I357" s="716">
        <f t="shared" ref="I357:Y357" si="121">SUM(I356:I356)</f>
        <v>622490</v>
      </c>
      <c r="J357" s="718">
        <f t="shared" si="121"/>
        <v>622490</v>
      </c>
      <c r="K357" s="719">
        <f t="shared" si="121"/>
        <v>0</v>
      </c>
      <c r="L357" s="719">
        <f t="shared" si="121"/>
        <v>295683</v>
      </c>
      <c r="M357" s="719">
        <f t="shared" si="121"/>
        <v>295683</v>
      </c>
      <c r="N357" s="719">
        <f t="shared" si="121"/>
        <v>0</v>
      </c>
      <c r="O357" s="719">
        <f t="shared" si="121"/>
        <v>0</v>
      </c>
      <c r="P357" s="726">
        <f t="shared" si="121"/>
        <v>0</v>
      </c>
      <c r="Q357" s="719">
        <f t="shared" si="121"/>
        <v>15562</v>
      </c>
      <c r="R357" s="719">
        <f t="shared" si="121"/>
        <v>15562</v>
      </c>
      <c r="S357" s="719">
        <f t="shared" si="121"/>
        <v>0</v>
      </c>
      <c r="T357" s="719">
        <f t="shared" si="121"/>
        <v>0</v>
      </c>
      <c r="U357" s="719">
        <f t="shared" si="121"/>
        <v>0</v>
      </c>
      <c r="V357" s="719">
        <f t="shared" si="121"/>
        <v>0</v>
      </c>
      <c r="W357" s="719">
        <f t="shared" si="121"/>
        <v>0</v>
      </c>
      <c r="X357" s="719">
        <f t="shared" si="121"/>
        <v>0</v>
      </c>
      <c r="Y357" s="720">
        <f t="shared" si="121"/>
        <v>0</v>
      </c>
      <c r="Z357" s="721"/>
      <c r="AA357" s="721"/>
    </row>
    <row r="358" spans="1:27" ht="13.5" customHeight="1" thickBot="1">
      <c r="A358" s="548"/>
      <c r="B358" s="368"/>
      <c r="C358" s="350"/>
      <c r="D358" s="1105" t="s">
        <v>679</v>
      </c>
      <c r="E358" s="1105"/>
      <c r="F358" s="1105"/>
      <c r="G358" s="1105"/>
      <c r="H358" s="1105"/>
      <c r="I358" s="1105"/>
      <c r="J358" s="351">
        <f>SUM(J356)</f>
        <v>622490</v>
      </c>
      <c r="K358" s="344">
        <f t="shared" ref="K358:Y358" si="122">SUM(K356)</f>
        <v>0</v>
      </c>
      <c r="L358" s="344">
        <f t="shared" si="122"/>
        <v>295683</v>
      </c>
      <c r="M358" s="344">
        <f t="shared" si="122"/>
        <v>295683</v>
      </c>
      <c r="N358" s="344">
        <f t="shared" si="122"/>
        <v>0</v>
      </c>
      <c r="O358" s="344">
        <f t="shared" si="122"/>
        <v>0</v>
      </c>
      <c r="P358" s="344">
        <f t="shared" si="122"/>
        <v>0</v>
      </c>
      <c r="Q358" s="344">
        <f t="shared" si="122"/>
        <v>15562</v>
      </c>
      <c r="R358" s="344">
        <f t="shared" si="122"/>
        <v>15562</v>
      </c>
      <c r="S358" s="344">
        <f t="shared" si="122"/>
        <v>0</v>
      </c>
      <c r="T358" s="344">
        <f t="shared" si="122"/>
        <v>0</v>
      </c>
      <c r="U358" s="344">
        <f t="shared" si="122"/>
        <v>0</v>
      </c>
      <c r="V358" s="344">
        <f t="shared" si="122"/>
        <v>0</v>
      </c>
      <c r="W358" s="344">
        <f t="shared" si="122"/>
        <v>0</v>
      </c>
      <c r="X358" s="344">
        <f t="shared" si="122"/>
        <v>0</v>
      </c>
      <c r="Y358" s="517">
        <f t="shared" si="122"/>
        <v>0</v>
      </c>
      <c r="Z358" s="89"/>
    </row>
    <row r="359" spans="1:27" ht="15" customHeight="1" thickBot="1">
      <c r="A359" s="1120" t="s">
        <v>1130</v>
      </c>
      <c r="B359" s="1121"/>
      <c r="C359" s="608"/>
      <c r="D359" s="624"/>
      <c r="E359" s="624"/>
      <c r="F359" s="624"/>
      <c r="G359" s="624"/>
      <c r="H359" s="608"/>
      <c r="I359" s="608"/>
      <c r="J359" s="608"/>
      <c r="K359" s="608"/>
      <c r="L359" s="608"/>
      <c r="M359" s="608"/>
      <c r="N359" s="608"/>
      <c r="O359" s="608"/>
      <c r="P359" s="608"/>
      <c r="Q359" s="608"/>
      <c r="R359" s="608"/>
      <c r="S359" s="608"/>
      <c r="T359" s="608"/>
      <c r="U359" s="608"/>
      <c r="V359" s="608"/>
      <c r="W359" s="608"/>
      <c r="X359" s="608"/>
      <c r="Y359" s="609"/>
      <c r="Z359" s="89"/>
    </row>
    <row r="360" spans="1:27" ht="13.5" thickBot="1">
      <c r="A360" s="539">
        <v>1</v>
      </c>
      <c r="B360" s="417" t="s">
        <v>102</v>
      </c>
      <c r="C360" s="417" t="s">
        <v>102</v>
      </c>
      <c r="D360" s="693" t="s">
        <v>102</v>
      </c>
      <c r="E360" s="693"/>
      <c r="F360" s="693"/>
      <c r="G360" s="693"/>
      <c r="H360" s="417" t="s">
        <v>102</v>
      </c>
      <c r="I360" s="418">
        <v>0</v>
      </c>
      <c r="J360" s="418">
        <v>0</v>
      </c>
      <c r="K360" s="418">
        <v>0</v>
      </c>
      <c r="L360" s="418">
        <v>0</v>
      </c>
      <c r="M360" s="418">
        <v>0</v>
      </c>
      <c r="N360" s="418"/>
      <c r="O360" s="418"/>
      <c r="P360" s="418">
        <v>0</v>
      </c>
      <c r="Q360" s="418">
        <v>0</v>
      </c>
      <c r="R360" s="418">
        <v>0</v>
      </c>
      <c r="S360" s="418"/>
      <c r="T360" s="418"/>
      <c r="U360" s="419">
        <v>0</v>
      </c>
      <c r="V360" s="419">
        <v>0</v>
      </c>
      <c r="W360" s="419">
        <v>0</v>
      </c>
      <c r="X360" s="419"/>
      <c r="Y360" s="511"/>
      <c r="Z360" s="89"/>
    </row>
    <row r="361" spans="1:27" s="722" customFormat="1" ht="13.5" thickBot="1">
      <c r="A361" s="736"/>
      <c r="B361" s="737" t="s">
        <v>693</v>
      </c>
      <c r="C361" s="737"/>
      <c r="D361" s="738"/>
      <c r="E361" s="738"/>
      <c r="F361" s="738"/>
      <c r="G361" s="738"/>
      <c r="H361" s="737"/>
      <c r="I361" s="739"/>
      <c r="J361" s="739">
        <f t="shared" ref="J361:W361" si="123">SUM(J360:J360)</f>
        <v>0</v>
      </c>
      <c r="K361" s="739">
        <f t="shared" si="123"/>
        <v>0</v>
      </c>
      <c r="L361" s="739">
        <f t="shared" si="123"/>
        <v>0</v>
      </c>
      <c r="M361" s="739">
        <f t="shared" si="123"/>
        <v>0</v>
      </c>
      <c r="N361" s="739"/>
      <c r="O361" s="739"/>
      <c r="P361" s="739">
        <f t="shared" si="123"/>
        <v>0</v>
      </c>
      <c r="Q361" s="739">
        <f t="shared" si="123"/>
        <v>0</v>
      </c>
      <c r="R361" s="739">
        <f t="shared" si="123"/>
        <v>0</v>
      </c>
      <c r="S361" s="739"/>
      <c r="T361" s="739"/>
      <c r="U361" s="739">
        <f t="shared" si="123"/>
        <v>0</v>
      </c>
      <c r="V361" s="739">
        <f t="shared" si="123"/>
        <v>0</v>
      </c>
      <c r="W361" s="739">
        <f t="shared" si="123"/>
        <v>0</v>
      </c>
      <c r="X361" s="740"/>
      <c r="Y361" s="741"/>
      <c r="Z361" s="721"/>
    </row>
    <row r="362" spans="1:27" ht="33.75" customHeight="1" thickBot="1">
      <c r="A362" s="1120" t="s">
        <v>1131</v>
      </c>
      <c r="B362" s="1121"/>
      <c r="C362" s="608"/>
      <c r="D362" s="624"/>
      <c r="E362" s="624"/>
      <c r="F362" s="624"/>
      <c r="G362" s="624"/>
      <c r="H362" s="608"/>
      <c r="I362" s="608"/>
      <c r="J362" s="608"/>
      <c r="K362" s="608"/>
      <c r="L362" s="608"/>
      <c r="M362" s="608"/>
      <c r="N362" s="608"/>
      <c r="O362" s="608"/>
      <c r="P362" s="608"/>
      <c r="Q362" s="608"/>
      <c r="R362" s="608"/>
      <c r="S362" s="608"/>
      <c r="T362" s="608"/>
      <c r="U362" s="608"/>
      <c r="V362" s="608"/>
      <c r="W362" s="608"/>
      <c r="X362" s="608"/>
      <c r="Y362" s="609"/>
      <c r="Z362" s="89"/>
    </row>
    <row r="363" spans="1:27" ht="107.25" customHeight="1">
      <c r="A363" s="1011" t="s">
        <v>113</v>
      </c>
      <c r="B363" s="320" t="s">
        <v>1224</v>
      </c>
      <c r="C363" s="317">
        <v>140</v>
      </c>
      <c r="D363" s="783" t="s">
        <v>679</v>
      </c>
      <c r="E363" s="1019"/>
      <c r="F363" s="1019"/>
      <c r="G363" s="1019"/>
      <c r="H363" s="317" t="s">
        <v>656</v>
      </c>
      <c r="I363" s="380">
        <f t="shared" ref="I363:I366" si="124">J363</f>
        <v>145000</v>
      </c>
      <c r="J363" s="254">
        <f t="shared" ref="J363:J366" si="125">SUM(K363:Y363)</f>
        <v>145000</v>
      </c>
      <c r="K363" s="380">
        <v>71250</v>
      </c>
      <c r="L363" s="380">
        <v>66500</v>
      </c>
      <c r="M363" s="380">
        <v>0</v>
      </c>
      <c r="N363" s="380"/>
      <c r="O363" s="380"/>
      <c r="P363" s="380">
        <v>3750</v>
      </c>
      <c r="Q363" s="380">
        <v>3500</v>
      </c>
      <c r="R363" s="380">
        <v>0</v>
      </c>
      <c r="S363" s="380"/>
      <c r="T363" s="380"/>
      <c r="U363" s="380"/>
      <c r="V363" s="420"/>
      <c r="W363" s="420"/>
      <c r="X363" s="420"/>
      <c r="Y363" s="511"/>
      <c r="Z363" s="89"/>
    </row>
    <row r="364" spans="1:27" ht="30" customHeight="1">
      <c r="A364" s="589">
        <v>2</v>
      </c>
      <c r="B364" s="172" t="s">
        <v>1133</v>
      </c>
      <c r="C364" s="149">
        <v>100</v>
      </c>
      <c r="D364" s="783" t="s">
        <v>679</v>
      </c>
      <c r="E364" s="783"/>
      <c r="F364" s="783"/>
      <c r="G364" s="921"/>
      <c r="H364" s="149" t="s">
        <v>656</v>
      </c>
      <c r="I364" s="150">
        <f t="shared" si="124"/>
        <v>255000</v>
      </c>
      <c r="J364" s="91">
        <f t="shared" si="125"/>
        <v>255000</v>
      </c>
      <c r="K364" s="150">
        <v>123500</v>
      </c>
      <c r="L364" s="150">
        <v>118750</v>
      </c>
      <c r="M364" s="150">
        <v>0</v>
      </c>
      <c r="N364" s="150"/>
      <c r="O364" s="150"/>
      <c r="P364" s="150">
        <v>6500</v>
      </c>
      <c r="Q364" s="150">
        <v>6250</v>
      </c>
      <c r="R364" s="150">
        <v>0</v>
      </c>
      <c r="S364" s="150"/>
      <c r="T364" s="150"/>
      <c r="U364" s="150"/>
      <c r="V364" s="232"/>
      <c r="W364" s="232"/>
      <c r="X364" s="232"/>
      <c r="Y364" s="513"/>
      <c r="Z364" s="89"/>
    </row>
    <row r="365" spans="1:27" ht="100.5" customHeight="1">
      <c r="A365" s="514">
        <v>3</v>
      </c>
      <c r="B365" s="172" t="s">
        <v>1134</v>
      </c>
      <c r="C365" s="149">
        <v>100</v>
      </c>
      <c r="D365" s="783" t="s">
        <v>679</v>
      </c>
      <c r="E365" s="783"/>
      <c r="F365" s="783"/>
      <c r="G365" s="921"/>
      <c r="H365" s="149" t="s">
        <v>656</v>
      </c>
      <c r="I365" s="150">
        <f t="shared" si="124"/>
        <v>125000</v>
      </c>
      <c r="J365" s="91">
        <f t="shared" si="125"/>
        <v>125000</v>
      </c>
      <c r="K365" s="150">
        <v>59375</v>
      </c>
      <c r="L365" s="150">
        <v>59375</v>
      </c>
      <c r="M365" s="150">
        <v>0</v>
      </c>
      <c r="N365" s="150"/>
      <c r="O365" s="150"/>
      <c r="P365" s="150">
        <v>3125</v>
      </c>
      <c r="Q365" s="150">
        <v>3125</v>
      </c>
      <c r="R365" s="150">
        <v>0</v>
      </c>
      <c r="S365" s="150"/>
      <c r="T365" s="150"/>
      <c r="U365" s="150"/>
      <c r="V365" s="232"/>
      <c r="W365" s="232"/>
      <c r="X365" s="232"/>
      <c r="Y365" s="513"/>
      <c r="Z365" s="89"/>
    </row>
    <row r="366" spans="1:27" ht="85.5" customHeight="1">
      <c r="A366" s="514">
        <v>5</v>
      </c>
      <c r="B366" s="172" t="s">
        <v>1227</v>
      </c>
      <c r="C366" s="149">
        <v>100</v>
      </c>
      <c r="D366" s="783" t="s">
        <v>679</v>
      </c>
      <c r="E366" s="783"/>
      <c r="F366" s="783"/>
      <c r="G366" s="921"/>
      <c r="H366" s="149" t="s">
        <v>896</v>
      </c>
      <c r="I366" s="150">
        <f t="shared" si="124"/>
        <v>18000</v>
      </c>
      <c r="J366" s="91">
        <f t="shared" si="125"/>
        <v>18000</v>
      </c>
      <c r="K366" s="150">
        <v>8550</v>
      </c>
      <c r="L366" s="150">
        <v>8550</v>
      </c>
      <c r="M366" s="150">
        <v>0</v>
      </c>
      <c r="N366" s="150"/>
      <c r="O366" s="150"/>
      <c r="P366" s="150">
        <v>450</v>
      </c>
      <c r="Q366" s="150">
        <v>450</v>
      </c>
      <c r="R366" s="150">
        <v>0</v>
      </c>
      <c r="S366" s="150"/>
      <c r="T366" s="150"/>
      <c r="U366" s="150"/>
      <c r="V366" s="232"/>
      <c r="W366" s="232"/>
      <c r="X366" s="232"/>
      <c r="Y366" s="513"/>
      <c r="Z366" s="89"/>
    </row>
    <row r="367" spans="1:27" s="722" customFormat="1">
      <c r="A367" s="715"/>
      <c r="B367" s="728" t="s">
        <v>693</v>
      </c>
      <c r="C367" s="716"/>
      <c r="D367" s="717"/>
      <c r="E367" s="717"/>
      <c r="F367" s="717"/>
      <c r="G367" s="717"/>
      <c r="H367" s="716"/>
      <c r="I367" s="742">
        <f>SUM(I363:I366)</f>
        <v>543000</v>
      </c>
      <c r="J367" s="718">
        <f>SUM(J363:J366)</f>
        <v>543000</v>
      </c>
      <c r="K367" s="719">
        <v>262675</v>
      </c>
      <c r="L367" s="719">
        <f>SUM(L363:L366)</f>
        <v>253175</v>
      </c>
      <c r="M367" s="719"/>
      <c r="N367" s="719">
        <f>SUM(N363:N366)</f>
        <v>0</v>
      </c>
      <c r="O367" s="719">
        <f>SUM(O363:O366)</f>
        <v>0</v>
      </c>
      <c r="P367" s="719">
        <v>13825</v>
      </c>
      <c r="Q367" s="719">
        <f>SUM(Q363:Q366)</f>
        <v>13325</v>
      </c>
      <c r="R367" s="719">
        <v>0</v>
      </c>
      <c r="S367" s="719">
        <f t="shared" ref="S367:Y367" si="126">SUM(S363:S366)</f>
        <v>0</v>
      </c>
      <c r="T367" s="719">
        <f t="shared" si="126"/>
        <v>0</v>
      </c>
      <c r="U367" s="743">
        <f t="shared" si="126"/>
        <v>0</v>
      </c>
      <c r="V367" s="719">
        <f t="shared" si="126"/>
        <v>0</v>
      </c>
      <c r="W367" s="719">
        <f t="shared" si="126"/>
        <v>0</v>
      </c>
      <c r="X367" s="719">
        <f t="shared" si="126"/>
        <v>0</v>
      </c>
      <c r="Y367" s="720">
        <f t="shared" si="126"/>
        <v>0</v>
      </c>
      <c r="Z367" s="721"/>
      <c r="AA367" s="723"/>
    </row>
    <row r="368" spans="1:27" ht="13.5" customHeight="1" thickBot="1">
      <c r="A368" s="548"/>
      <c r="B368" s="368"/>
      <c r="C368" s="350"/>
      <c r="D368" s="1105" t="s">
        <v>679</v>
      </c>
      <c r="E368" s="1105"/>
      <c r="F368" s="1105"/>
      <c r="G368" s="1105"/>
      <c r="H368" s="1105"/>
      <c r="I368" s="1105"/>
      <c r="J368" s="468">
        <f>SUM(J363:J366)</f>
        <v>543000</v>
      </c>
      <c r="K368" s="475">
        <f>SUM(K363:K366)</f>
        <v>262675</v>
      </c>
      <c r="L368" s="475">
        <f>SUM(L363:L366)</f>
        <v>253175</v>
      </c>
      <c r="M368" s="475"/>
      <c r="N368" s="475">
        <v>0</v>
      </c>
      <c r="O368" s="475">
        <v>0</v>
      </c>
      <c r="P368" s="475">
        <f>SUM(P363:P366)</f>
        <v>13825</v>
      </c>
      <c r="Q368" s="475">
        <f>SUM(Q363:Q366)</f>
        <v>13325</v>
      </c>
      <c r="R368" s="475">
        <v>0</v>
      </c>
      <c r="S368" s="468">
        <f t="shared" ref="S368:Y368" si="127">SUM(S363,S364,S365)</f>
        <v>0</v>
      </c>
      <c r="T368" s="468">
        <f t="shared" si="127"/>
        <v>0</v>
      </c>
      <c r="U368" s="474">
        <f t="shared" si="127"/>
        <v>0</v>
      </c>
      <c r="V368" s="474">
        <f t="shared" si="127"/>
        <v>0</v>
      </c>
      <c r="W368" s="474">
        <f t="shared" si="127"/>
        <v>0</v>
      </c>
      <c r="X368" s="474">
        <f t="shared" si="127"/>
        <v>0</v>
      </c>
      <c r="Y368" s="591">
        <f t="shared" si="127"/>
        <v>0</v>
      </c>
      <c r="Z368" s="89"/>
    </row>
    <row r="369" spans="1:27" ht="31.5" customHeight="1" thickBot="1">
      <c r="A369" s="1120" t="s">
        <v>1166</v>
      </c>
      <c r="B369" s="1121"/>
      <c r="C369" s="608"/>
      <c r="D369" s="624"/>
      <c r="E369" s="624"/>
      <c r="F369" s="624"/>
      <c r="G369" s="624"/>
      <c r="H369" s="608"/>
      <c r="I369" s="608"/>
      <c r="J369" s="608"/>
      <c r="K369" s="608"/>
      <c r="L369" s="608"/>
      <c r="M369" s="608"/>
      <c r="N369" s="608"/>
      <c r="O369" s="608"/>
      <c r="P369" s="608"/>
      <c r="Q369" s="608"/>
      <c r="R369" s="608"/>
      <c r="S369" s="608"/>
      <c r="T369" s="608"/>
      <c r="U369" s="608"/>
      <c r="V369" s="608"/>
      <c r="W369" s="608"/>
      <c r="X369" s="608"/>
      <c r="Y369" s="609"/>
      <c r="Z369" s="89"/>
    </row>
    <row r="370" spans="1:27" s="722" customFormat="1">
      <c r="A370" s="715"/>
      <c r="B370" s="728" t="s">
        <v>693</v>
      </c>
      <c r="C370" s="716"/>
      <c r="D370" s="717"/>
      <c r="E370" s="717"/>
      <c r="F370" s="717"/>
      <c r="G370" s="717"/>
      <c r="H370" s="716"/>
      <c r="I370" s="716">
        <v>0</v>
      </c>
      <c r="J370" s="718">
        <v>0</v>
      </c>
      <c r="K370" s="719">
        <v>0</v>
      </c>
      <c r="L370" s="719">
        <v>0</v>
      </c>
      <c r="M370" s="719">
        <v>0</v>
      </c>
      <c r="N370" s="719">
        <v>0</v>
      </c>
      <c r="O370" s="719">
        <v>0</v>
      </c>
      <c r="P370" s="726">
        <v>0</v>
      </c>
      <c r="Q370" s="719">
        <v>0</v>
      </c>
      <c r="R370" s="719">
        <v>0</v>
      </c>
      <c r="S370" s="719">
        <v>0</v>
      </c>
      <c r="T370" s="719">
        <v>0</v>
      </c>
      <c r="U370" s="719">
        <v>0</v>
      </c>
      <c r="V370" s="719">
        <v>0</v>
      </c>
      <c r="W370" s="719">
        <v>0</v>
      </c>
      <c r="X370" s="719">
        <v>0</v>
      </c>
      <c r="Y370" s="720">
        <v>0</v>
      </c>
      <c r="Z370" s="721"/>
      <c r="AA370" s="721"/>
    </row>
    <row r="371" spans="1:27" ht="13.5" customHeight="1" thickBot="1">
      <c r="A371" s="548"/>
      <c r="B371" s="368"/>
      <c r="C371" s="350"/>
      <c r="D371" s="1105" t="s">
        <v>679</v>
      </c>
      <c r="E371" s="1105"/>
      <c r="F371" s="1105"/>
      <c r="G371" s="1105"/>
      <c r="H371" s="1105"/>
      <c r="I371" s="1105"/>
      <c r="J371" s="351">
        <v>0</v>
      </c>
      <c r="K371" s="344">
        <v>0</v>
      </c>
      <c r="L371" s="344">
        <v>0</v>
      </c>
      <c r="M371" s="344">
        <v>0</v>
      </c>
      <c r="N371" s="344">
        <v>0</v>
      </c>
      <c r="O371" s="344">
        <v>0</v>
      </c>
      <c r="P371" s="344">
        <v>0</v>
      </c>
      <c r="Q371" s="344">
        <v>0</v>
      </c>
      <c r="R371" s="344">
        <v>0</v>
      </c>
      <c r="S371" s="344">
        <v>0</v>
      </c>
      <c r="T371" s="344">
        <v>0</v>
      </c>
      <c r="U371" s="344">
        <v>0</v>
      </c>
      <c r="V371" s="344">
        <v>0</v>
      </c>
      <c r="W371" s="344">
        <v>0</v>
      </c>
      <c r="X371" s="344">
        <v>0</v>
      </c>
      <c r="Y371" s="517">
        <v>0</v>
      </c>
      <c r="Z371" s="89"/>
    </row>
    <row r="372" spans="1:27" ht="29.25" customHeight="1" thickBot="1">
      <c r="A372" s="1120" t="s">
        <v>1168</v>
      </c>
      <c r="B372" s="1121"/>
      <c r="C372" s="608"/>
      <c r="D372" s="624"/>
      <c r="E372" s="624"/>
      <c r="F372" s="624"/>
      <c r="G372" s="624"/>
      <c r="H372" s="608"/>
      <c r="I372" s="608"/>
      <c r="J372" s="608"/>
      <c r="K372" s="608"/>
      <c r="L372" s="608"/>
      <c r="M372" s="608"/>
      <c r="N372" s="608"/>
      <c r="O372" s="608"/>
      <c r="P372" s="608"/>
      <c r="Q372" s="608"/>
      <c r="R372" s="608"/>
      <c r="S372" s="608"/>
      <c r="T372" s="608"/>
      <c r="U372" s="608"/>
      <c r="V372" s="608"/>
      <c r="W372" s="608"/>
      <c r="X372" s="608"/>
      <c r="Y372" s="609"/>
      <c r="Z372" s="89"/>
    </row>
    <row r="373" spans="1:27" ht="55.5" customHeight="1">
      <c r="A373" s="785">
        <v>23</v>
      </c>
      <c r="B373" s="1012" t="s">
        <v>1301</v>
      </c>
      <c r="C373" s="836">
        <v>102</v>
      </c>
      <c r="D373" s="783" t="s">
        <v>679</v>
      </c>
      <c r="E373" s="783"/>
      <c r="F373" s="783"/>
      <c r="G373" s="921"/>
      <c r="H373" s="141">
        <v>2017</v>
      </c>
      <c r="I373" s="53">
        <v>5293.1</v>
      </c>
      <c r="J373" s="240">
        <f t="shared" ref="J373" si="128">SUM(K373:Y373)</f>
        <v>0</v>
      </c>
      <c r="K373" s="53">
        <v>0</v>
      </c>
      <c r="L373" s="53">
        <v>0</v>
      </c>
      <c r="M373" s="90">
        <v>0</v>
      </c>
      <c r="N373" s="90"/>
      <c r="O373" s="90"/>
      <c r="P373" s="90">
        <v>0</v>
      </c>
      <c r="Q373" s="90">
        <v>0</v>
      </c>
      <c r="R373" s="53">
        <v>0</v>
      </c>
      <c r="S373" s="53"/>
      <c r="T373" s="53"/>
      <c r="U373" s="90">
        <v>0</v>
      </c>
      <c r="V373" s="90">
        <v>0</v>
      </c>
      <c r="W373" s="90">
        <v>0</v>
      </c>
      <c r="X373" s="90"/>
      <c r="Y373" s="513"/>
      <c r="Z373" s="89"/>
    </row>
    <row r="374" spans="1:27" s="722" customFormat="1">
      <c r="A374" s="715"/>
      <c r="B374" s="728" t="s">
        <v>693</v>
      </c>
      <c r="C374" s="716"/>
      <c r="D374" s="717"/>
      <c r="E374" s="717"/>
      <c r="F374" s="717"/>
      <c r="G374" s="717"/>
      <c r="H374" s="716"/>
      <c r="I374" s="716"/>
      <c r="J374" s="718">
        <f t="shared" ref="J374:Y374" si="129">SUM(J373:J373)</f>
        <v>0</v>
      </c>
      <c r="K374" s="719">
        <f t="shared" si="129"/>
        <v>0</v>
      </c>
      <c r="L374" s="719">
        <f t="shared" si="129"/>
        <v>0</v>
      </c>
      <c r="M374" s="719">
        <f t="shared" si="129"/>
        <v>0</v>
      </c>
      <c r="N374" s="719">
        <f t="shared" si="129"/>
        <v>0</v>
      </c>
      <c r="O374" s="719">
        <f t="shared" si="129"/>
        <v>0</v>
      </c>
      <c r="P374" s="726">
        <f t="shared" si="129"/>
        <v>0</v>
      </c>
      <c r="Q374" s="719">
        <f t="shared" si="129"/>
        <v>0</v>
      </c>
      <c r="R374" s="719">
        <f t="shared" si="129"/>
        <v>0</v>
      </c>
      <c r="S374" s="719">
        <f t="shared" si="129"/>
        <v>0</v>
      </c>
      <c r="T374" s="719">
        <f t="shared" si="129"/>
        <v>0</v>
      </c>
      <c r="U374" s="719">
        <f t="shared" si="129"/>
        <v>0</v>
      </c>
      <c r="V374" s="719">
        <f t="shared" si="129"/>
        <v>0</v>
      </c>
      <c r="W374" s="719">
        <f t="shared" si="129"/>
        <v>0</v>
      </c>
      <c r="X374" s="719">
        <f t="shared" si="129"/>
        <v>0</v>
      </c>
      <c r="Y374" s="720">
        <f t="shared" si="129"/>
        <v>0</v>
      </c>
      <c r="Z374" s="721"/>
      <c r="AA374" s="723"/>
    </row>
    <row r="375" spans="1:27" ht="12.75" customHeight="1" thickBot="1">
      <c r="A375" s="548"/>
      <c r="B375" s="368"/>
      <c r="C375" s="350"/>
      <c r="D375" s="1105" t="s">
        <v>679</v>
      </c>
      <c r="E375" s="1105"/>
      <c r="F375" s="1105"/>
      <c r="G375" s="1105"/>
      <c r="H375" s="1105"/>
      <c r="I375" s="1105"/>
      <c r="J375" s="351">
        <f>SUM(J373)</f>
        <v>0</v>
      </c>
      <c r="K375" s="344">
        <f t="shared" ref="K375:Y375" si="130">SUM(K373)</f>
        <v>0</v>
      </c>
      <c r="L375" s="344">
        <f t="shared" si="130"/>
        <v>0</v>
      </c>
      <c r="M375" s="344">
        <f t="shared" si="130"/>
        <v>0</v>
      </c>
      <c r="N375" s="344">
        <f t="shared" si="130"/>
        <v>0</v>
      </c>
      <c r="O375" s="344">
        <f t="shared" si="130"/>
        <v>0</v>
      </c>
      <c r="P375" s="344">
        <f t="shared" si="130"/>
        <v>0</v>
      </c>
      <c r="Q375" s="344">
        <f t="shared" si="130"/>
        <v>0</v>
      </c>
      <c r="R375" s="344">
        <f t="shared" si="130"/>
        <v>0</v>
      </c>
      <c r="S375" s="344">
        <f t="shared" si="130"/>
        <v>0</v>
      </c>
      <c r="T375" s="344">
        <f t="shared" si="130"/>
        <v>0</v>
      </c>
      <c r="U375" s="344">
        <f t="shared" si="130"/>
        <v>0</v>
      </c>
      <c r="V375" s="344">
        <f t="shared" si="130"/>
        <v>0</v>
      </c>
      <c r="W375" s="344">
        <f t="shared" si="130"/>
        <v>0</v>
      </c>
      <c r="X375" s="344">
        <f t="shared" si="130"/>
        <v>0</v>
      </c>
      <c r="Y375" s="517">
        <f t="shared" si="130"/>
        <v>0</v>
      </c>
      <c r="Z375" s="89"/>
    </row>
    <row r="376" spans="1:27" ht="29.25" customHeight="1" thickBot="1">
      <c r="A376" s="1120" t="s">
        <v>1182</v>
      </c>
      <c r="B376" s="1121"/>
      <c r="C376" s="608"/>
      <c r="D376" s="624"/>
      <c r="E376" s="624"/>
      <c r="F376" s="624"/>
      <c r="G376" s="624"/>
      <c r="H376" s="608"/>
      <c r="I376" s="608"/>
      <c r="J376" s="608"/>
      <c r="K376" s="608"/>
      <c r="L376" s="608"/>
      <c r="M376" s="608"/>
      <c r="N376" s="608"/>
      <c r="O376" s="608"/>
      <c r="P376" s="608"/>
      <c r="Q376" s="608"/>
      <c r="R376" s="608"/>
      <c r="S376" s="608"/>
      <c r="T376" s="608"/>
      <c r="U376" s="608"/>
      <c r="V376" s="608"/>
      <c r="W376" s="608"/>
      <c r="X376" s="608"/>
      <c r="Y376" s="609"/>
      <c r="Z376" s="89"/>
    </row>
    <row r="377" spans="1:27" ht="32.25" customHeight="1">
      <c r="A377" s="1248">
        <v>1</v>
      </c>
      <c r="B377" s="1130" t="s">
        <v>1303</v>
      </c>
      <c r="C377" s="1139">
        <v>212</v>
      </c>
      <c r="D377" s="1143" t="s">
        <v>679</v>
      </c>
      <c r="E377" s="813"/>
      <c r="F377" s="813"/>
      <c r="G377" s="991"/>
      <c r="H377" s="1141">
        <v>2017</v>
      </c>
      <c r="I377" s="1136">
        <v>110000</v>
      </c>
      <c r="J377" s="1136">
        <v>0</v>
      </c>
      <c r="K377" s="1136"/>
      <c r="L377" s="1136"/>
      <c r="M377" s="1136"/>
      <c r="N377" s="462"/>
      <c r="O377" s="462"/>
      <c r="P377" s="1136"/>
      <c r="Q377" s="1136"/>
      <c r="R377" s="1136"/>
      <c r="S377" s="462"/>
      <c r="T377" s="462"/>
      <c r="U377" s="1136"/>
      <c r="V377" s="1136"/>
      <c r="W377" s="1136"/>
      <c r="X377" s="1137"/>
      <c r="Y377" s="1134"/>
      <c r="Z377" s="89"/>
    </row>
    <row r="378" spans="1:27" ht="37.5" customHeight="1">
      <c r="A378" s="1249"/>
      <c r="B378" s="1131"/>
      <c r="C378" s="1140"/>
      <c r="D378" s="1144"/>
      <c r="E378" s="814"/>
      <c r="F378" s="814"/>
      <c r="G378" s="992"/>
      <c r="H378" s="1142"/>
      <c r="I378" s="1137"/>
      <c r="J378" s="1137"/>
      <c r="K378" s="1137"/>
      <c r="L378" s="1137"/>
      <c r="M378" s="1137"/>
      <c r="N378" s="454"/>
      <c r="O378" s="454"/>
      <c r="P378" s="1136"/>
      <c r="Q378" s="1136"/>
      <c r="R378" s="1136"/>
      <c r="S378" s="462"/>
      <c r="T378" s="462"/>
      <c r="U378" s="1136"/>
      <c r="V378" s="1136"/>
      <c r="W378" s="1136"/>
      <c r="X378" s="1138"/>
      <c r="Y378" s="1135"/>
      <c r="Z378" s="89"/>
    </row>
    <row r="379" spans="1:27" s="722" customFormat="1">
      <c r="A379" s="715"/>
      <c r="B379" s="728" t="s">
        <v>693</v>
      </c>
      <c r="C379" s="716"/>
      <c r="D379" s="717"/>
      <c r="E379" s="717"/>
      <c r="F379" s="717"/>
      <c r="G379" s="717"/>
      <c r="H379" s="716"/>
      <c r="I379" s="716"/>
      <c r="J379" s="718">
        <f>SUM(J377:J378)</f>
        <v>0</v>
      </c>
      <c r="K379" s="719">
        <f>SUM(K377:K378)</f>
        <v>0</v>
      </c>
      <c r="L379" s="719">
        <f>SUM(L377:L378)</f>
        <v>0</v>
      </c>
      <c r="M379" s="719">
        <f>SUM(M377:M378)</f>
        <v>0</v>
      </c>
      <c r="N379" s="719"/>
      <c r="O379" s="719"/>
      <c r="P379" s="726">
        <f>SUM(P377:P378)</f>
        <v>0</v>
      </c>
      <c r="Q379" s="719">
        <f>SUM(Q377:Q378)</f>
        <v>0</v>
      </c>
      <c r="R379" s="719">
        <f>SUM(R377:R378)</f>
        <v>0</v>
      </c>
      <c r="S379" s="719"/>
      <c r="T379" s="719"/>
      <c r="U379" s="719">
        <f>SUM(U377:U378)</f>
        <v>0</v>
      </c>
      <c r="V379" s="719">
        <f>SUM(V377:V378)</f>
        <v>0</v>
      </c>
      <c r="W379" s="719">
        <f>SUM(W377:W378)</f>
        <v>0</v>
      </c>
      <c r="X379" s="719"/>
      <c r="Y379" s="720"/>
      <c r="Z379" s="721"/>
      <c r="AA379" s="721"/>
    </row>
    <row r="380" spans="1:27" ht="13.5" customHeight="1" thickBot="1">
      <c r="A380" s="548"/>
      <c r="B380" s="368"/>
      <c r="C380" s="350"/>
      <c r="D380" s="1105" t="s">
        <v>679</v>
      </c>
      <c r="E380" s="1105"/>
      <c r="F380" s="1105"/>
      <c r="G380" s="1105"/>
      <c r="H380" s="1105"/>
      <c r="I380" s="1105"/>
      <c r="J380" s="351">
        <f>SUM(J377)</f>
        <v>0</v>
      </c>
      <c r="K380" s="344">
        <f t="shared" ref="K380:Y380" si="131">SUM(K377)</f>
        <v>0</v>
      </c>
      <c r="L380" s="344">
        <f t="shared" si="131"/>
        <v>0</v>
      </c>
      <c r="M380" s="344">
        <f t="shared" si="131"/>
        <v>0</v>
      </c>
      <c r="N380" s="344">
        <f t="shared" si="131"/>
        <v>0</v>
      </c>
      <c r="O380" s="344">
        <f t="shared" si="131"/>
        <v>0</v>
      </c>
      <c r="P380" s="344">
        <f t="shared" si="131"/>
        <v>0</v>
      </c>
      <c r="Q380" s="344">
        <f t="shared" si="131"/>
        <v>0</v>
      </c>
      <c r="R380" s="344">
        <f t="shared" si="131"/>
        <v>0</v>
      </c>
      <c r="S380" s="344">
        <f t="shared" si="131"/>
        <v>0</v>
      </c>
      <c r="T380" s="344">
        <f t="shared" si="131"/>
        <v>0</v>
      </c>
      <c r="U380" s="344">
        <f t="shared" si="131"/>
        <v>0</v>
      </c>
      <c r="V380" s="344">
        <f t="shared" si="131"/>
        <v>0</v>
      </c>
      <c r="W380" s="344">
        <f t="shared" si="131"/>
        <v>0</v>
      </c>
      <c r="X380" s="344">
        <f t="shared" si="131"/>
        <v>0</v>
      </c>
      <c r="Y380" s="517">
        <f t="shared" si="131"/>
        <v>0</v>
      </c>
      <c r="Z380" s="89"/>
    </row>
    <row r="381" spans="1:27" ht="30.75" customHeight="1" thickBot="1">
      <c r="A381" s="1120" t="s">
        <v>1407</v>
      </c>
      <c r="B381" s="1121"/>
      <c r="C381" s="608"/>
      <c r="D381" s="624"/>
      <c r="E381" s="624"/>
      <c r="F381" s="624"/>
      <c r="G381" s="624"/>
      <c r="H381" s="608"/>
      <c r="I381" s="608"/>
      <c r="J381" s="608"/>
      <c r="K381" s="608"/>
      <c r="L381" s="608"/>
      <c r="M381" s="608"/>
      <c r="N381" s="608"/>
      <c r="O381" s="608"/>
      <c r="P381" s="608"/>
      <c r="Q381" s="608"/>
      <c r="R381" s="608"/>
      <c r="S381" s="608"/>
      <c r="T381" s="608"/>
      <c r="U381" s="608"/>
      <c r="V381" s="608"/>
      <c r="W381" s="608"/>
      <c r="X381" s="608"/>
      <c r="Y381" s="609"/>
      <c r="Z381" s="89"/>
    </row>
    <row r="382" spans="1:27" s="722" customFormat="1">
      <c r="A382" s="715"/>
      <c r="B382" s="728" t="s">
        <v>693</v>
      </c>
      <c r="C382" s="716"/>
      <c r="D382" s="717"/>
      <c r="E382" s="717"/>
      <c r="F382" s="717"/>
      <c r="G382" s="717"/>
      <c r="H382" s="716"/>
      <c r="I382" s="716"/>
      <c r="J382" s="718">
        <v>0</v>
      </c>
      <c r="K382" s="719">
        <v>0</v>
      </c>
      <c r="L382" s="719">
        <v>0</v>
      </c>
      <c r="M382" s="719">
        <v>0</v>
      </c>
      <c r="N382" s="719">
        <v>0</v>
      </c>
      <c r="O382" s="719">
        <v>0</v>
      </c>
      <c r="P382" s="726">
        <v>0</v>
      </c>
      <c r="Q382" s="719">
        <v>0</v>
      </c>
      <c r="R382" s="719">
        <v>0</v>
      </c>
      <c r="S382" s="719">
        <v>0</v>
      </c>
      <c r="T382" s="719">
        <v>0</v>
      </c>
      <c r="U382" s="719">
        <v>0</v>
      </c>
      <c r="V382" s="719">
        <v>0</v>
      </c>
      <c r="W382" s="719">
        <v>0</v>
      </c>
      <c r="X382" s="719">
        <v>0</v>
      </c>
      <c r="Y382" s="720">
        <v>0</v>
      </c>
      <c r="Z382" s="721"/>
      <c r="AA382" s="721"/>
    </row>
    <row r="383" spans="1:27" ht="13.5" customHeight="1" thickBot="1">
      <c r="A383" s="548"/>
      <c r="B383" s="368"/>
      <c r="C383" s="350"/>
      <c r="D383" s="1105" t="s">
        <v>679</v>
      </c>
      <c r="E383" s="1105"/>
      <c r="F383" s="1105"/>
      <c r="G383" s="1105"/>
      <c r="H383" s="1105"/>
      <c r="I383" s="1105"/>
      <c r="J383" s="351">
        <v>0</v>
      </c>
      <c r="K383" s="344">
        <v>0</v>
      </c>
      <c r="L383" s="344">
        <v>0</v>
      </c>
      <c r="M383" s="344">
        <v>0</v>
      </c>
      <c r="N383" s="344">
        <v>0</v>
      </c>
      <c r="O383" s="344">
        <v>0</v>
      </c>
      <c r="P383" s="344">
        <v>0</v>
      </c>
      <c r="Q383" s="344">
        <v>0</v>
      </c>
      <c r="R383" s="344">
        <v>0</v>
      </c>
      <c r="S383" s="344">
        <v>0</v>
      </c>
      <c r="T383" s="344">
        <v>0</v>
      </c>
      <c r="U383" s="344">
        <v>0</v>
      </c>
      <c r="V383" s="344">
        <v>0</v>
      </c>
      <c r="W383" s="344">
        <v>0</v>
      </c>
      <c r="X383" s="344">
        <v>0</v>
      </c>
      <c r="Y383" s="517">
        <v>0</v>
      </c>
      <c r="Z383" s="89"/>
    </row>
    <row r="384" spans="1:27" ht="15" customHeight="1">
      <c r="A384" s="1116" t="s">
        <v>1205</v>
      </c>
      <c r="B384" s="1117"/>
      <c r="C384" s="610"/>
      <c r="D384" s="630"/>
      <c r="E384" s="630"/>
      <c r="F384" s="630"/>
      <c r="G384" s="630"/>
      <c r="H384" s="610"/>
      <c r="I384" s="610"/>
      <c r="J384" s="610"/>
      <c r="K384" s="610"/>
      <c r="L384" s="610"/>
      <c r="M384" s="610"/>
      <c r="N384" s="610"/>
      <c r="O384" s="610"/>
      <c r="P384" s="610"/>
      <c r="Q384" s="610"/>
      <c r="R384" s="610"/>
      <c r="S384" s="610"/>
      <c r="T384" s="610"/>
      <c r="U384" s="610"/>
      <c r="V384" s="610"/>
      <c r="W384" s="610"/>
      <c r="X384" s="610"/>
      <c r="Y384" s="611"/>
      <c r="Z384" s="89"/>
    </row>
    <row r="385" spans="1:27" ht="94.5">
      <c r="A385" s="1250">
        <v>6</v>
      </c>
      <c r="B385" s="217" t="s">
        <v>1310</v>
      </c>
      <c r="C385" s="1252">
        <v>388</v>
      </c>
      <c r="D385" s="783" t="s">
        <v>679</v>
      </c>
      <c r="E385" s="783"/>
      <c r="F385" s="783"/>
      <c r="G385" s="921"/>
      <c r="H385" s="247">
        <v>2020</v>
      </c>
      <c r="I385" s="248">
        <v>378700</v>
      </c>
      <c r="J385" s="427">
        <f t="shared" ref="J385:J386" si="132">SUM(K385:Y385)</f>
        <v>378700</v>
      </c>
      <c r="K385" s="150"/>
      <c r="L385" s="150"/>
      <c r="M385" s="150">
        <v>284030</v>
      </c>
      <c r="N385" s="150"/>
      <c r="O385" s="150"/>
      <c r="P385" s="150"/>
      <c r="Q385" s="150"/>
      <c r="R385" s="150">
        <v>94670</v>
      </c>
      <c r="S385" s="150"/>
      <c r="T385" s="150"/>
      <c r="U385" s="150"/>
      <c r="V385" s="150"/>
      <c r="W385" s="81"/>
      <c r="X385" s="81"/>
      <c r="Y385" s="513"/>
      <c r="Z385" s="89"/>
    </row>
    <row r="386" spans="1:27" ht="42">
      <c r="A386" s="1251"/>
      <c r="B386" s="218" t="s">
        <v>1206</v>
      </c>
      <c r="C386" s="1253"/>
      <c r="D386" s="783" t="s">
        <v>679</v>
      </c>
      <c r="E386" s="783"/>
      <c r="F386" s="783"/>
      <c r="G386" s="921"/>
      <c r="H386" s="247">
        <v>2020</v>
      </c>
      <c r="I386" s="282">
        <v>184941</v>
      </c>
      <c r="J386" s="427">
        <f t="shared" si="132"/>
        <v>185000</v>
      </c>
      <c r="K386" s="150"/>
      <c r="L386" s="150"/>
      <c r="M386" s="150">
        <v>138750</v>
      </c>
      <c r="N386" s="150"/>
      <c r="O386" s="150"/>
      <c r="P386" s="150"/>
      <c r="Q386" s="150"/>
      <c r="R386" s="150">
        <v>46250</v>
      </c>
      <c r="S386" s="150"/>
      <c r="T386" s="150"/>
      <c r="U386" s="150"/>
      <c r="V386" s="150"/>
      <c r="W386" s="81"/>
      <c r="X386" s="81"/>
      <c r="Y386" s="513"/>
      <c r="Z386" s="89"/>
    </row>
    <row r="387" spans="1:27" s="722" customFormat="1">
      <c r="A387" s="715"/>
      <c r="B387" s="728" t="s">
        <v>693</v>
      </c>
      <c r="C387" s="716"/>
      <c r="D387" s="717"/>
      <c r="E387" s="717"/>
      <c r="F387" s="717"/>
      <c r="G387" s="717"/>
      <c r="H387" s="716"/>
      <c r="I387" s="716"/>
      <c r="J387" s="718">
        <f t="shared" ref="J387:Y387" si="133">SUM(J385:J386)</f>
        <v>563700</v>
      </c>
      <c r="K387" s="719">
        <f t="shared" si="133"/>
        <v>0</v>
      </c>
      <c r="L387" s="719">
        <f t="shared" si="133"/>
        <v>0</v>
      </c>
      <c r="M387" s="719">
        <f t="shared" si="133"/>
        <v>422780</v>
      </c>
      <c r="N387" s="719">
        <f t="shared" si="133"/>
        <v>0</v>
      </c>
      <c r="O387" s="719">
        <f t="shared" si="133"/>
        <v>0</v>
      </c>
      <c r="P387" s="726">
        <f t="shared" si="133"/>
        <v>0</v>
      </c>
      <c r="Q387" s="719">
        <f t="shared" si="133"/>
        <v>0</v>
      </c>
      <c r="R387" s="719">
        <f t="shared" si="133"/>
        <v>140920</v>
      </c>
      <c r="S387" s="719">
        <f t="shared" si="133"/>
        <v>0</v>
      </c>
      <c r="T387" s="719">
        <f t="shared" si="133"/>
        <v>0</v>
      </c>
      <c r="U387" s="719">
        <f t="shared" si="133"/>
        <v>0</v>
      </c>
      <c r="V387" s="719">
        <f t="shared" si="133"/>
        <v>0</v>
      </c>
      <c r="W387" s="719">
        <f t="shared" si="133"/>
        <v>0</v>
      </c>
      <c r="X387" s="719">
        <f t="shared" si="133"/>
        <v>0</v>
      </c>
      <c r="Y387" s="720">
        <f t="shared" si="133"/>
        <v>0</v>
      </c>
      <c r="Z387" s="721"/>
      <c r="AA387" s="721"/>
    </row>
    <row r="388" spans="1:27" ht="13.5" customHeight="1" thickBot="1">
      <c r="A388" s="548"/>
      <c r="B388" s="368"/>
      <c r="C388" s="350"/>
      <c r="D388" s="1105" t="s">
        <v>679</v>
      </c>
      <c r="E388" s="1105"/>
      <c r="F388" s="1105"/>
      <c r="G388" s="1105"/>
      <c r="H388" s="1105"/>
      <c r="I388" s="1105"/>
      <c r="J388" s="351">
        <f>SUM(J385:J386)</f>
        <v>563700</v>
      </c>
      <c r="K388" s="344">
        <f t="shared" ref="K388:Y388" si="134">SUM(K385:K386)</f>
        <v>0</v>
      </c>
      <c r="L388" s="344">
        <f t="shared" si="134"/>
        <v>0</v>
      </c>
      <c r="M388" s="344">
        <f t="shared" si="134"/>
        <v>422780</v>
      </c>
      <c r="N388" s="344">
        <f t="shared" si="134"/>
        <v>0</v>
      </c>
      <c r="O388" s="344">
        <f t="shared" si="134"/>
        <v>0</v>
      </c>
      <c r="P388" s="344">
        <f t="shared" si="134"/>
        <v>0</v>
      </c>
      <c r="Q388" s="344">
        <f t="shared" si="134"/>
        <v>0</v>
      </c>
      <c r="R388" s="344">
        <f t="shared" si="134"/>
        <v>140920</v>
      </c>
      <c r="S388" s="344">
        <f t="shared" si="134"/>
        <v>0</v>
      </c>
      <c r="T388" s="344">
        <f t="shared" si="134"/>
        <v>0</v>
      </c>
      <c r="U388" s="344">
        <f t="shared" si="134"/>
        <v>0</v>
      </c>
      <c r="V388" s="344">
        <f t="shared" si="134"/>
        <v>0</v>
      </c>
      <c r="W388" s="344">
        <f t="shared" si="134"/>
        <v>0</v>
      </c>
      <c r="X388" s="344">
        <f t="shared" si="134"/>
        <v>0</v>
      </c>
      <c r="Y388" s="517">
        <f t="shared" si="134"/>
        <v>0</v>
      </c>
      <c r="Z388" s="89"/>
    </row>
    <row r="389" spans="1:27" ht="15" customHeight="1">
      <c r="A389" s="1116" t="s">
        <v>1215</v>
      </c>
      <c r="B389" s="1117"/>
      <c r="C389" s="610"/>
      <c r="D389" s="630"/>
      <c r="E389" s="630"/>
      <c r="F389" s="630"/>
      <c r="G389" s="630"/>
      <c r="H389" s="610"/>
      <c r="I389" s="610"/>
      <c r="J389" s="610"/>
      <c r="K389" s="610"/>
      <c r="L389" s="610"/>
      <c r="M389" s="610"/>
      <c r="N389" s="610"/>
      <c r="O389" s="610"/>
      <c r="P389" s="610"/>
      <c r="Q389" s="610"/>
      <c r="R389" s="610"/>
      <c r="S389" s="610"/>
      <c r="T389" s="610"/>
      <c r="U389" s="610"/>
      <c r="V389" s="610"/>
      <c r="W389" s="610"/>
      <c r="X389" s="610"/>
      <c r="Y389" s="611"/>
      <c r="Z389" s="89"/>
    </row>
    <row r="390" spans="1:27" ht="94.5">
      <c r="A390" s="537">
        <v>1</v>
      </c>
      <c r="B390" s="430" t="s">
        <v>1316</v>
      </c>
      <c r="C390" s="431">
        <v>100</v>
      </c>
      <c r="D390" s="783" t="s">
        <v>679</v>
      </c>
      <c r="E390" s="1021"/>
      <c r="F390" s="1021"/>
      <c r="G390" s="1021"/>
      <c r="H390" s="431" t="s">
        <v>1216</v>
      </c>
      <c r="I390" s="433">
        <v>267403.59999999998</v>
      </c>
      <c r="J390" s="380">
        <f>SUM(K390:W390)</f>
        <v>267403.59999999998</v>
      </c>
      <c r="K390" s="434"/>
      <c r="L390" s="434"/>
      <c r="M390" s="432"/>
      <c r="N390" s="432"/>
      <c r="O390" s="432"/>
      <c r="P390" s="434">
        <v>130121.4</v>
      </c>
      <c r="Q390" s="434">
        <v>137282.20000000001</v>
      </c>
      <c r="R390" s="432"/>
      <c r="S390" s="432"/>
      <c r="T390" s="432"/>
      <c r="U390" s="432"/>
      <c r="V390" s="432"/>
      <c r="W390" s="435"/>
      <c r="X390" s="436"/>
      <c r="Y390" s="513"/>
      <c r="Z390" s="89"/>
    </row>
    <row r="391" spans="1:27" s="722" customFormat="1">
      <c r="A391" s="715"/>
      <c r="B391" s="728" t="s">
        <v>693</v>
      </c>
      <c r="C391" s="716"/>
      <c r="D391" s="717"/>
      <c r="E391" s="717"/>
      <c r="F391" s="717"/>
      <c r="G391" s="717"/>
      <c r="H391" s="716"/>
      <c r="I391" s="716"/>
      <c r="J391" s="718">
        <f t="shared" ref="J391:Y391" si="135">SUM(J390:J390)</f>
        <v>267403.59999999998</v>
      </c>
      <c r="K391" s="719">
        <f t="shared" si="135"/>
        <v>0</v>
      </c>
      <c r="L391" s="719">
        <f t="shared" si="135"/>
        <v>0</v>
      </c>
      <c r="M391" s="719">
        <f t="shared" si="135"/>
        <v>0</v>
      </c>
      <c r="N391" s="719">
        <f t="shared" si="135"/>
        <v>0</v>
      </c>
      <c r="O391" s="719">
        <f t="shared" si="135"/>
        <v>0</v>
      </c>
      <c r="P391" s="726">
        <f t="shared" si="135"/>
        <v>130121.4</v>
      </c>
      <c r="Q391" s="719">
        <f t="shared" si="135"/>
        <v>137282.20000000001</v>
      </c>
      <c r="R391" s="719">
        <f t="shared" si="135"/>
        <v>0</v>
      </c>
      <c r="S391" s="719">
        <f t="shared" si="135"/>
        <v>0</v>
      </c>
      <c r="T391" s="719">
        <f t="shared" si="135"/>
        <v>0</v>
      </c>
      <c r="U391" s="719">
        <f t="shared" si="135"/>
        <v>0</v>
      </c>
      <c r="V391" s="719">
        <f t="shared" si="135"/>
        <v>0</v>
      </c>
      <c r="W391" s="719">
        <f t="shared" si="135"/>
        <v>0</v>
      </c>
      <c r="X391" s="719">
        <f t="shared" si="135"/>
        <v>0</v>
      </c>
      <c r="Y391" s="720">
        <f t="shared" si="135"/>
        <v>0</v>
      </c>
      <c r="Z391" s="721"/>
      <c r="AA391" s="721"/>
    </row>
    <row r="392" spans="1:27" ht="13.5" customHeight="1" thickBot="1">
      <c r="A392" s="548"/>
      <c r="B392" s="368"/>
      <c r="C392" s="350"/>
      <c r="D392" s="1105" t="s">
        <v>679</v>
      </c>
      <c r="E392" s="1105"/>
      <c r="F392" s="1105"/>
      <c r="G392" s="1105"/>
      <c r="H392" s="1105"/>
      <c r="I392" s="1105"/>
      <c r="J392" s="351">
        <f>SUM(J390)</f>
        <v>267403.59999999998</v>
      </c>
      <c r="K392" s="344">
        <f t="shared" ref="K392:Y392" si="136">SUM(K390)</f>
        <v>0</v>
      </c>
      <c r="L392" s="344">
        <f t="shared" si="136"/>
        <v>0</v>
      </c>
      <c r="M392" s="344">
        <f t="shared" si="136"/>
        <v>0</v>
      </c>
      <c r="N392" s="344">
        <f t="shared" si="136"/>
        <v>0</v>
      </c>
      <c r="O392" s="344">
        <f t="shared" si="136"/>
        <v>0</v>
      </c>
      <c r="P392" s="344">
        <f t="shared" si="136"/>
        <v>130121.4</v>
      </c>
      <c r="Q392" s="344">
        <f t="shared" si="136"/>
        <v>137282.20000000001</v>
      </c>
      <c r="R392" s="344">
        <f t="shared" si="136"/>
        <v>0</v>
      </c>
      <c r="S392" s="344">
        <f t="shared" si="136"/>
        <v>0</v>
      </c>
      <c r="T392" s="344">
        <f t="shared" si="136"/>
        <v>0</v>
      </c>
      <c r="U392" s="344">
        <f t="shared" si="136"/>
        <v>0</v>
      </c>
      <c r="V392" s="344">
        <f t="shared" si="136"/>
        <v>0</v>
      </c>
      <c r="W392" s="344">
        <f t="shared" si="136"/>
        <v>0</v>
      </c>
      <c r="X392" s="344">
        <f t="shared" si="136"/>
        <v>0</v>
      </c>
      <c r="Y392" s="517">
        <f t="shared" si="136"/>
        <v>0</v>
      </c>
      <c r="Z392" s="89"/>
    </row>
    <row r="393" spans="1:27" s="746" customFormat="1" ht="15.75" customHeight="1" thickBot="1">
      <c r="A393" s="1175" t="s">
        <v>1317</v>
      </c>
      <c r="B393" s="1176"/>
      <c r="C393" s="1176"/>
      <c r="D393" s="1176"/>
      <c r="E393" s="1176"/>
      <c r="F393" s="1176"/>
      <c r="G393" s="1176"/>
      <c r="H393" s="1176"/>
      <c r="I393" s="1177"/>
      <c r="J393" s="734">
        <v>5041133.9000000004</v>
      </c>
      <c r="K393" s="1014">
        <v>1907407.55</v>
      </c>
      <c r="L393" s="1014">
        <v>1600999.66</v>
      </c>
      <c r="M393" s="734">
        <v>558921.1</v>
      </c>
      <c r="N393" s="734">
        <v>140428</v>
      </c>
      <c r="O393" s="734">
        <v>135969</v>
      </c>
      <c r="P393" s="734">
        <v>330768.3</v>
      </c>
      <c r="Q393" s="1014">
        <v>240846.09</v>
      </c>
      <c r="R393" s="734">
        <v>118638.2</v>
      </c>
      <c r="S393" s="734">
        <v>7156</v>
      </c>
      <c r="T393" s="734">
        <v>0</v>
      </c>
      <c r="U393" s="734">
        <v>0</v>
      </c>
      <c r="V393" s="734">
        <f>SUM(V399,V404,V409,V414,V423,V428,V432,V435,V440)</f>
        <v>0</v>
      </c>
      <c r="W393" s="734">
        <f>SUM(W399,W404,W409,W414,W423,W428,W432,W435,W440)</f>
        <v>0</v>
      </c>
      <c r="X393" s="734">
        <f>SUM(X399,X404,X409,X414,X423,X428,X432,X435,X440)</f>
        <v>0</v>
      </c>
      <c r="Y393" s="735">
        <f>SUM(Y399,Y404,Y409,Y414,Y423,Y428,Y432,Y435,Y440)</f>
        <v>0</v>
      </c>
      <c r="Z393" s="782"/>
      <c r="AA393" s="745"/>
    </row>
    <row r="394" spans="1:27" s="47" customFormat="1">
      <c r="A394" s="552"/>
      <c r="B394" s="449"/>
      <c r="C394" s="450"/>
      <c r="D394" s="1129" t="s">
        <v>679</v>
      </c>
      <c r="E394" s="1129"/>
      <c r="F394" s="1129"/>
      <c r="G394" s="1129"/>
      <c r="H394" s="1129"/>
      <c r="I394" s="1129"/>
      <c r="J394" s="451">
        <f t="shared" ref="J394:Y394" si="137">SUM(J400,J405,J410,J415,J424,J429,J436,J441)</f>
        <v>5041133.9000000004</v>
      </c>
      <c r="K394" s="451">
        <f t="shared" si="137"/>
        <v>1907407.5499999998</v>
      </c>
      <c r="L394" s="451">
        <f t="shared" si="137"/>
        <v>1600999.6600000001</v>
      </c>
      <c r="M394" s="451">
        <f t="shared" si="137"/>
        <v>558921.1</v>
      </c>
      <c r="N394" s="451">
        <f t="shared" si="137"/>
        <v>140428</v>
      </c>
      <c r="O394" s="451">
        <f t="shared" si="137"/>
        <v>135969</v>
      </c>
      <c r="P394" s="451">
        <f t="shared" si="137"/>
        <v>330768.3</v>
      </c>
      <c r="Q394" s="451">
        <f t="shared" si="137"/>
        <v>240846.09</v>
      </c>
      <c r="R394" s="451">
        <f t="shared" si="137"/>
        <v>118638.2</v>
      </c>
      <c r="S394" s="451">
        <f t="shared" si="137"/>
        <v>7156</v>
      </c>
      <c r="T394" s="451">
        <f t="shared" si="137"/>
        <v>0</v>
      </c>
      <c r="U394" s="451">
        <f t="shared" si="137"/>
        <v>0</v>
      </c>
      <c r="V394" s="451">
        <f t="shared" si="137"/>
        <v>0</v>
      </c>
      <c r="W394" s="451">
        <f t="shared" si="137"/>
        <v>0</v>
      </c>
      <c r="X394" s="451">
        <f t="shared" si="137"/>
        <v>0</v>
      </c>
      <c r="Y394" s="546">
        <f t="shared" si="137"/>
        <v>0</v>
      </c>
      <c r="Z394" s="744"/>
      <c r="AA394" s="606"/>
    </row>
    <row r="395" spans="1:27" ht="15" customHeight="1" thickBot="1">
      <c r="A395" s="1118" t="s">
        <v>1318</v>
      </c>
      <c r="B395" s="1119"/>
      <c r="C395" s="614"/>
      <c r="D395" s="656"/>
      <c r="E395" s="656"/>
      <c r="F395" s="656"/>
      <c r="G395" s="656"/>
      <c r="H395" s="614"/>
      <c r="I395" s="614"/>
      <c r="J395" s="614"/>
      <c r="K395" s="614"/>
      <c r="L395" s="614"/>
      <c r="M395" s="614"/>
      <c r="N395" s="614"/>
      <c r="O395" s="614"/>
      <c r="P395" s="614"/>
      <c r="Q395" s="614"/>
      <c r="R395" s="614"/>
      <c r="S395" s="614"/>
      <c r="T395" s="614"/>
      <c r="U395" s="614"/>
      <c r="V395" s="614"/>
      <c r="W395" s="614"/>
      <c r="X395" s="614"/>
      <c r="Y395" s="615"/>
      <c r="Z395" s="89"/>
    </row>
    <row r="396" spans="1:27" ht="52.5">
      <c r="A396" s="531">
        <v>1</v>
      </c>
      <c r="B396" s="437" t="s">
        <v>1319</v>
      </c>
      <c r="C396" s="438">
        <v>395</v>
      </c>
      <c r="D396" s="783" t="s">
        <v>679</v>
      </c>
      <c r="E396" s="1019"/>
      <c r="F396" s="1019"/>
      <c r="G396" s="1019"/>
      <c r="H396" s="439" t="s">
        <v>663</v>
      </c>
      <c r="I396" s="440">
        <v>668974.41070000001</v>
      </c>
      <c r="J396" s="380">
        <f>SUM(K396:Y396)</f>
        <v>565935.47</v>
      </c>
      <c r="K396" s="440">
        <v>452748.38</v>
      </c>
      <c r="L396" s="440"/>
      <c r="M396" s="441"/>
      <c r="N396" s="441"/>
      <c r="O396" s="441"/>
      <c r="P396" s="441">
        <v>113187.09</v>
      </c>
      <c r="Q396" s="441"/>
      <c r="R396" s="441"/>
      <c r="S396" s="441"/>
      <c r="T396" s="441"/>
      <c r="U396" s="440"/>
      <c r="V396" s="440"/>
      <c r="W396" s="440"/>
      <c r="X396" s="440"/>
      <c r="Y396" s="511"/>
      <c r="Z396" s="89"/>
    </row>
    <row r="397" spans="1:27" ht="63">
      <c r="A397" s="532">
        <v>2</v>
      </c>
      <c r="B397" s="251" t="s">
        <v>1320</v>
      </c>
      <c r="C397" s="250">
        <v>150</v>
      </c>
      <c r="D397" s="783" t="s">
        <v>679</v>
      </c>
      <c r="E397" s="783"/>
      <c r="F397" s="783"/>
      <c r="G397" s="921"/>
      <c r="H397" s="249" t="s">
        <v>1031</v>
      </c>
      <c r="I397" s="252">
        <v>425256</v>
      </c>
      <c r="J397" s="380">
        <f>SUM(K397:Y397)</f>
        <v>425256</v>
      </c>
      <c r="K397" s="252">
        <v>238140</v>
      </c>
      <c r="L397" s="252">
        <v>59539.199999999997</v>
      </c>
      <c r="M397" s="252"/>
      <c r="N397" s="252"/>
      <c r="O397" s="252"/>
      <c r="P397" s="252">
        <v>102060</v>
      </c>
      <c r="Q397" s="252">
        <v>25516.799999999999</v>
      </c>
      <c r="R397" s="252"/>
      <c r="S397" s="252"/>
      <c r="T397" s="252"/>
      <c r="U397" s="252"/>
      <c r="V397" s="252"/>
      <c r="W397" s="252"/>
      <c r="X397" s="252"/>
      <c r="Y397" s="513"/>
      <c r="Z397" s="89"/>
    </row>
    <row r="398" spans="1:27" ht="63">
      <c r="A398" s="532">
        <v>3</v>
      </c>
      <c r="B398" s="331" t="s">
        <v>1321</v>
      </c>
      <c r="C398" s="332">
        <v>200</v>
      </c>
      <c r="D398" s="783" t="s">
        <v>679</v>
      </c>
      <c r="E398" s="783"/>
      <c r="F398" s="783"/>
      <c r="G398" s="921"/>
      <c r="H398" s="333" t="s">
        <v>206</v>
      </c>
      <c r="I398" s="330">
        <v>407911</v>
      </c>
      <c r="J398" s="380">
        <f>SUM(K398:Y398)</f>
        <v>407911</v>
      </c>
      <c r="K398" s="330">
        <v>85680</v>
      </c>
      <c r="L398" s="330">
        <v>142800</v>
      </c>
      <c r="M398" s="330">
        <v>57057.7</v>
      </c>
      <c r="N398" s="330"/>
      <c r="O398" s="330"/>
      <c r="P398" s="330">
        <v>36720</v>
      </c>
      <c r="Q398" s="330">
        <v>61200</v>
      </c>
      <c r="R398" s="330">
        <v>24453.3</v>
      </c>
      <c r="S398" s="330"/>
      <c r="T398" s="330"/>
      <c r="U398" s="330"/>
      <c r="V398" s="330"/>
      <c r="W398" s="330"/>
      <c r="X398" s="330"/>
      <c r="Y398" s="515"/>
      <c r="Z398" s="89"/>
    </row>
    <row r="399" spans="1:27" s="722" customFormat="1">
      <c r="A399" s="715"/>
      <c r="B399" s="728" t="s">
        <v>693</v>
      </c>
      <c r="C399" s="716"/>
      <c r="D399" s="717"/>
      <c r="E399" s="717"/>
      <c r="F399" s="717"/>
      <c r="G399" s="717"/>
      <c r="H399" s="716"/>
      <c r="I399" s="716"/>
      <c r="J399" s="718">
        <f t="shared" ref="J399:Y399" si="138">SUM(J396:J398)</f>
        <v>1399102.47</v>
      </c>
      <c r="K399" s="719">
        <f t="shared" si="138"/>
        <v>776568.38</v>
      </c>
      <c r="L399" s="719">
        <f t="shared" si="138"/>
        <v>202339.20000000001</v>
      </c>
      <c r="M399" s="719">
        <f t="shared" si="138"/>
        <v>57057.7</v>
      </c>
      <c r="N399" s="719">
        <f t="shared" si="138"/>
        <v>0</v>
      </c>
      <c r="O399" s="719">
        <f t="shared" si="138"/>
        <v>0</v>
      </c>
      <c r="P399" s="726">
        <f t="shared" si="138"/>
        <v>251967.09</v>
      </c>
      <c r="Q399" s="719">
        <f t="shared" si="138"/>
        <v>86716.800000000003</v>
      </c>
      <c r="R399" s="719">
        <f t="shared" si="138"/>
        <v>24453.3</v>
      </c>
      <c r="S399" s="719">
        <f t="shared" si="138"/>
        <v>0</v>
      </c>
      <c r="T399" s="719">
        <f t="shared" si="138"/>
        <v>0</v>
      </c>
      <c r="U399" s="719">
        <f t="shared" si="138"/>
        <v>0</v>
      </c>
      <c r="V399" s="719">
        <f t="shared" si="138"/>
        <v>0</v>
      </c>
      <c r="W399" s="719">
        <f t="shared" si="138"/>
        <v>0</v>
      </c>
      <c r="X399" s="719">
        <f t="shared" si="138"/>
        <v>0</v>
      </c>
      <c r="Y399" s="720">
        <f t="shared" si="138"/>
        <v>0</v>
      </c>
      <c r="Z399" s="721"/>
      <c r="AA399" s="723"/>
    </row>
    <row r="400" spans="1:27" ht="13.5" customHeight="1" thickBot="1">
      <c r="A400" s="548"/>
      <c r="B400" s="368"/>
      <c r="C400" s="350"/>
      <c r="D400" s="1105" t="s">
        <v>679</v>
      </c>
      <c r="E400" s="1105"/>
      <c r="F400" s="1105"/>
      <c r="G400" s="1105"/>
      <c r="H400" s="1105"/>
      <c r="I400" s="1105"/>
      <c r="J400" s="351">
        <f>SUM(J396:J398)</f>
        <v>1399102.47</v>
      </c>
      <c r="K400" s="344">
        <f t="shared" ref="K400:Y400" si="139">SUM(K396:K398)</f>
        <v>776568.38</v>
      </c>
      <c r="L400" s="344">
        <f t="shared" si="139"/>
        <v>202339.20000000001</v>
      </c>
      <c r="M400" s="344">
        <f t="shared" si="139"/>
        <v>57057.7</v>
      </c>
      <c r="N400" s="344">
        <f t="shared" si="139"/>
        <v>0</v>
      </c>
      <c r="O400" s="344">
        <f t="shared" si="139"/>
        <v>0</v>
      </c>
      <c r="P400" s="344">
        <f t="shared" si="139"/>
        <v>251967.09</v>
      </c>
      <c r="Q400" s="344">
        <f t="shared" si="139"/>
        <v>86716.800000000003</v>
      </c>
      <c r="R400" s="344">
        <f t="shared" si="139"/>
        <v>24453.3</v>
      </c>
      <c r="S400" s="344">
        <f t="shared" si="139"/>
        <v>0</v>
      </c>
      <c r="T400" s="344">
        <f t="shared" si="139"/>
        <v>0</v>
      </c>
      <c r="U400" s="344">
        <f t="shared" si="139"/>
        <v>0</v>
      </c>
      <c r="V400" s="344">
        <f t="shared" si="139"/>
        <v>0</v>
      </c>
      <c r="W400" s="344">
        <f t="shared" si="139"/>
        <v>0</v>
      </c>
      <c r="X400" s="344">
        <f t="shared" si="139"/>
        <v>0</v>
      </c>
      <c r="Y400" s="517">
        <f t="shared" si="139"/>
        <v>0</v>
      </c>
      <c r="Z400" s="89"/>
      <c r="AA400" s="85"/>
    </row>
    <row r="401" spans="1:27" ht="15.75" customHeight="1" thickBot="1">
      <c r="A401" s="1120" t="s">
        <v>1322</v>
      </c>
      <c r="B401" s="1121"/>
      <c r="C401" s="608"/>
      <c r="D401" s="624"/>
      <c r="E401" s="624"/>
      <c r="F401" s="624"/>
      <c r="G401" s="624"/>
      <c r="H401" s="608"/>
      <c r="I401" s="608"/>
      <c r="J401" s="608"/>
      <c r="K401" s="608"/>
      <c r="L401" s="608"/>
      <c r="M401" s="608"/>
      <c r="N401" s="608"/>
      <c r="O401" s="608"/>
      <c r="P401" s="608"/>
      <c r="Q401" s="608"/>
      <c r="R401" s="608"/>
      <c r="S401" s="608"/>
      <c r="T401" s="608"/>
      <c r="U401" s="608"/>
      <c r="V401" s="608"/>
      <c r="W401" s="608"/>
      <c r="X401" s="608"/>
      <c r="Y401" s="609"/>
      <c r="Z401" s="89"/>
    </row>
    <row r="402" spans="1:27" ht="94.5">
      <c r="A402" s="520">
        <v>1</v>
      </c>
      <c r="B402" s="29" t="s">
        <v>1323</v>
      </c>
      <c r="C402" s="14">
        <v>400</v>
      </c>
      <c r="D402" s="783" t="s">
        <v>679</v>
      </c>
      <c r="E402" s="1019"/>
      <c r="F402" s="1019"/>
      <c r="G402" s="1019"/>
      <c r="H402" s="23" t="s">
        <v>1031</v>
      </c>
      <c r="I402" s="28">
        <v>917805.75</v>
      </c>
      <c r="J402" s="253">
        <f>SUM(K402:Y402)</f>
        <v>892805.75</v>
      </c>
      <c r="K402" s="254">
        <v>418570</v>
      </c>
      <c r="L402" s="28">
        <v>429595.46</v>
      </c>
      <c r="M402" s="28"/>
      <c r="N402" s="28"/>
      <c r="O402" s="28"/>
      <c r="P402" s="28">
        <v>22030</v>
      </c>
      <c r="Q402" s="28">
        <v>22610.29</v>
      </c>
      <c r="R402" s="28"/>
      <c r="S402" s="28"/>
      <c r="T402" s="28"/>
      <c r="U402" s="28"/>
      <c r="V402" s="28"/>
      <c r="W402" s="28"/>
      <c r="X402" s="28"/>
      <c r="Y402" s="511"/>
      <c r="Z402" s="89"/>
    </row>
    <row r="403" spans="1:27" ht="115.5">
      <c r="A403" s="521">
        <v>2</v>
      </c>
      <c r="B403" s="455" t="s">
        <v>1324</v>
      </c>
      <c r="C403" s="464">
        <v>100</v>
      </c>
      <c r="D403" s="783" t="s">
        <v>679</v>
      </c>
      <c r="E403" s="783"/>
      <c r="F403" s="783"/>
      <c r="G403" s="921"/>
      <c r="H403" s="228" t="s">
        <v>1325</v>
      </c>
      <c r="I403" s="224">
        <v>620194.25</v>
      </c>
      <c r="J403" s="26">
        <f>SUM(K403:Y403)</f>
        <v>305960.18</v>
      </c>
      <c r="K403" s="252">
        <v>290622.17</v>
      </c>
      <c r="L403" s="246"/>
      <c r="M403" s="246"/>
      <c r="N403" s="246"/>
      <c r="O403" s="246"/>
      <c r="P403" s="252">
        <v>15338.01</v>
      </c>
      <c r="Q403" s="26"/>
      <c r="R403" s="26"/>
      <c r="S403" s="27"/>
      <c r="T403" s="27"/>
      <c r="U403" s="27"/>
      <c r="V403" s="27"/>
      <c r="W403" s="27"/>
      <c r="X403" s="26"/>
      <c r="Y403" s="513"/>
      <c r="Z403" s="89"/>
    </row>
    <row r="404" spans="1:27" s="722" customFormat="1">
      <c r="A404" s="715"/>
      <c r="B404" s="728" t="s">
        <v>693</v>
      </c>
      <c r="C404" s="716"/>
      <c r="D404" s="717"/>
      <c r="E404" s="717"/>
      <c r="F404" s="717"/>
      <c r="G404" s="717"/>
      <c r="H404" s="716"/>
      <c r="I404" s="716"/>
      <c r="J404" s="719">
        <f t="shared" ref="J404:Y404" si="140">SUM(J402:J403)</f>
        <v>1198765.93</v>
      </c>
      <c r="K404" s="719">
        <f t="shared" si="140"/>
        <v>709192.16999999993</v>
      </c>
      <c r="L404" s="719">
        <f t="shared" si="140"/>
        <v>429595.46</v>
      </c>
      <c r="M404" s="719">
        <f t="shared" si="140"/>
        <v>0</v>
      </c>
      <c r="N404" s="719">
        <f t="shared" si="140"/>
        <v>0</v>
      </c>
      <c r="O404" s="719">
        <f t="shared" si="140"/>
        <v>0</v>
      </c>
      <c r="P404" s="726">
        <f t="shared" si="140"/>
        <v>37368.01</v>
      </c>
      <c r="Q404" s="719">
        <f t="shared" si="140"/>
        <v>22610.29</v>
      </c>
      <c r="R404" s="719">
        <f t="shared" si="140"/>
        <v>0</v>
      </c>
      <c r="S404" s="719">
        <f t="shared" si="140"/>
        <v>0</v>
      </c>
      <c r="T404" s="719">
        <f t="shared" si="140"/>
        <v>0</v>
      </c>
      <c r="U404" s="719">
        <f t="shared" si="140"/>
        <v>0</v>
      </c>
      <c r="V404" s="719">
        <f t="shared" si="140"/>
        <v>0</v>
      </c>
      <c r="W404" s="719">
        <f t="shared" si="140"/>
        <v>0</v>
      </c>
      <c r="X404" s="719">
        <f t="shared" si="140"/>
        <v>0</v>
      </c>
      <c r="Y404" s="720">
        <f t="shared" si="140"/>
        <v>0</v>
      </c>
      <c r="Z404" s="721"/>
      <c r="AA404" s="721"/>
    </row>
    <row r="405" spans="1:27" ht="13.5" customHeight="1" thickBot="1">
      <c r="A405" s="548"/>
      <c r="B405" s="368"/>
      <c r="C405" s="350"/>
      <c r="D405" s="1105" t="s">
        <v>679</v>
      </c>
      <c r="E405" s="1105"/>
      <c r="F405" s="1105"/>
      <c r="G405" s="1105"/>
      <c r="H405" s="1105"/>
      <c r="I405" s="1105"/>
      <c r="J405" s="442">
        <f>SUM(J402:J403)</f>
        <v>1198765.93</v>
      </c>
      <c r="K405" s="344">
        <f t="shared" ref="K405:Y405" si="141">SUM(K401:K403)</f>
        <v>709192.16999999993</v>
      </c>
      <c r="L405" s="344">
        <f t="shared" si="141"/>
        <v>429595.46</v>
      </c>
      <c r="M405" s="344">
        <f t="shared" si="141"/>
        <v>0</v>
      </c>
      <c r="N405" s="344">
        <f t="shared" si="141"/>
        <v>0</v>
      </c>
      <c r="O405" s="344">
        <f t="shared" si="141"/>
        <v>0</v>
      </c>
      <c r="P405" s="344">
        <f t="shared" si="141"/>
        <v>37368.01</v>
      </c>
      <c r="Q405" s="344">
        <f t="shared" si="141"/>
        <v>22610.29</v>
      </c>
      <c r="R405" s="344">
        <f t="shared" si="141"/>
        <v>0</v>
      </c>
      <c r="S405" s="344">
        <f t="shared" si="141"/>
        <v>0</v>
      </c>
      <c r="T405" s="344">
        <f t="shared" si="141"/>
        <v>0</v>
      </c>
      <c r="U405" s="344">
        <f t="shared" si="141"/>
        <v>0</v>
      </c>
      <c r="V405" s="344">
        <f t="shared" si="141"/>
        <v>0</v>
      </c>
      <c r="W405" s="344">
        <f t="shared" si="141"/>
        <v>0</v>
      </c>
      <c r="X405" s="344">
        <f t="shared" si="141"/>
        <v>0</v>
      </c>
      <c r="Y405" s="517">
        <f t="shared" si="141"/>
        <v>0</v>
      </c>
      <c r="Z405" s="89"/>
    </row>
    <row r="406" spans="1:27" ht="15.75" customHeight="1" thickBot="1">
      <c r="A406" s="1120" t="s">
        <v>331</v>
      </c>
      <c r="B406" s="1121"/>
      <c r="C406" s="608"/>
      <c r="D406" s="624"/>
      <c r="E406" s="624"/>
      <c r="F406" s="624"/>
      <c r="G406" s="624"/>
      <c r="H406" s="608"/>
      <c r="I406" s="608"/>
      <c r="J406" s="608"/>
      <c r="K406" s="608"/>
      <c r="L406" s="608"/>
      <c r="M406" s="608"/>
      <c r="N406" s="608"/>
      <c r="O406" s="608"/>
      <c r="P406" s="608"/>
      <c r="Q406" s="608"/>
      <c r="R406" s="608"/>
      <c r="S406" s="608"/>
      <c r="T406" s="608"/>
      <c r="U406" s="608"/>
      <c r="V406" s="608"/>
      <c r="W406" s="608"/>
      <c r="X406" s="608"/>
      <c r="Y406" s="609"/>
      <c r="Z406" s="89"/>
    </row>
    <row r="407" spans="1:27" ht="52.5">
      <c r="A407" s="564">
        <v>1</v>
      </c>
      <c r="B407" s="318" t="s">
        <v>332</v>
      </c>
      <c r="C407" s="310">
        <v>60</v>
      </c>
      <c r="D407" s="783" t="s">
        <v>679</v>
      </c>
      <c r="E407" s="1019"/>
      <c r="F407" s="1019"/>
      <c r="G407" s="1019"/>
      <c r="H407" s="318" t="s">
        <v>333</v>
      </c>
      <c r="I407" s="390">
        <v>73520</v>
      </c>
      <c r="J407" s="28">
        <f>SUM(K407:Y407)</f>
        <v>29630</v>
      </c>
      <c r="K407" s="390">
        <v>28150</v>
      </c>
      <c r="L407" s="266">
        <v>0</v>
      </c>
      <c r="M407" s="266">
        <v>0</v>
      </c>
      <c r="N407" s="266">
        <v>0</v>
      </c>
      <c r="O407" s="266">
        <v>0</v>
      </c>
      <c r="P407" s="390">
        <v>1480</v>
      </c>
      <c r="Q407" s="266">
        <v>0</v>
      </c>
      <c r="R407" s="266">
        <v>0</v>
      </c>
      <c r="S407" s="266">
        <v>0</v>
      </c>
      <c r="T407" s="266">
        <v>0</v>
      </c>
      <c r="U407" s="266">
        <v>0</v>
      </c>
      <c r="V407" s="266">
        <v>0</v>
      </c>
      <c r="W407" s="266">
        <v>0</v>
      </c>
      <c r="X407" s="266">
        <v>0</v>
      </c>
      <c r="Y407" s="597">
        <v>0</v>
      </c>
      <c r="Z407" s="89"/>
    </row>
    <row r="408" spans="1:27" ht="42">
      <c r="A408" s="533">
        <v>2</v>
      </c>
      <c r="B408" s="37" t="s">
        <v>335</v>
      </c>
      <c r="C408" s="19">
        <v>180</v>
      </c>
      <c r="D408" s="783" t="s">
        <v>679</v>
      </c>
      <c r="E408" s="783"/>
      <c r="F408" s="783"/>
      <c r="G408" s="921"/>
      <c r="H408" s="37" t="s">
        <v>333</v>
      </c>
      <c r="I408" s="81">
        <v>192180</v>
      </c>
      <c r="J408" s="26">
        <f>SUM(K408:Y408)</f>
        <v>166450</v>
      </c>
      <c r="K408" s="81">
        <v>158100</v>
      </c>
      <c r="L408" s="86">
        <v>0</v>
      </c>
      <c r="M408" s="86">
        <v>0</v>
      </c>
      <c r="N408" s="86">
        <v>0</v>
      </c>
      <c r="O408" s="86">
        <v>0</v>
      </c>
      <c r="P408" s="81">
        <v>8350</v>
      </c>
      <c r="Q408" s="86">
        <v>0</v>
      </c>
      <c r="R408" s="86">
        <v>0</v>
      </c>
      <c r="S408" s="86">
        <v>0</v>
      </c>
      <c r="T408" s="86">
        <v>0</v>
      </c>
      <c r="U408" s="86">
        <v>0</v>
      </c>
      <c r="V408" s="86">
        <v>0</v>
      </c>
      <c r="W408" s="86">
        <v>0</v>
      </c>
      <c r="X408" s="86">
        <v>0</v>
      </c>
      <c r="Y408" s="598">
        <v>0</v>
      </c>
      <c r="Z408" s="89"/>
    </row>
    <row r="409" spans="1:27" s="722" customFormat="1">
      <c r="A409" s="715"/>
      <c r="B409" s="728" t="s">
        <v>693</v>
      </c>
      <c r="C409" s="716"/>
      <c r="D409" s="717"/>
      <c r="E409" s="717"/>
      <c r="F409" s="717"/>
      <c r="G409" s="717"/>
      <c r="H409" s="716"/>
      <c r="I409" s="716"/>
      <c r="J409" s="719">
        <f t="shared" ref="J409:Y409" si="142">SUM(J407:J408)</f>
        <v>196080</v>
      </c>
      <c r="K409" s="719">
        <f t="shared" si="142"/>
        <v>186250</v>
      </c>
      <c r="L409" s="719">
        <f t="shared" si="142"/>
        <v>0</v>
      </c>
      <c r="M409" s="719">
        <f t="shared" si="142"/>
        <v>0</v>
      </c>
      <c r="N409" s="719">
        <f t="shared" si="142"/>
        <v>0</v>
      </c>
      <c r="O409" s="719">
        <f t="shared" si="142"/>
        <v>0</v>
      </c>
      <c r="P409" s="726">
        <f t="shared" si="142"/>
        <v>9830</v>
      </c>
      <c r="Q409" s="719">
        <f t="shared" si="142"/>
        <v>0</v>
      </c>
      <c r="R409" s="719">
        <f t="shared" si="142"/>
        <v>0</v>
      </c>
      <c r="S409" s="719">
        <f t="shared" si="142"/>
        <v>0</v>
      </c>
      <c r="T409" s="719">
        <f t="shared" si="142"/>
        <v>0</v>
      </c>
      <c r="U409" s="719">
        <f t="shared" si="142"/>
        <v>0</v>
      </c>
      <c r="V409" s="719">
        <f t="shared" si="142"/>
        <v>0</v>
      </c>
      <c r="W409" s="719">
        <f t="shared" si="142"/>
        <v>0</v>
      </c>
      <c r="X409" s="719">
        <f t="shared" si="142"/>
        <v>0</v>
      </c>
      <c r="Y409" s="720">
        <f t="shared" si="142"/>
        <v>0</v>
      </c>
      <c r="Z409" s="721"/>
      <c r="AA409" s="721"/>
    </row>
    <row r="410" spans="1:27" ht="13.5" customHeight="1" thickBot="1">
      <c r="A410" s="548"/>
      <c r="B410" s="368"/>
      <c r="C410" s="350"/>
      <c r="D410" s="1105" t="s">
        <v>679</v>
      </c>
      <c r="E410" s="1105"/>
      <c r="F410" s="1105"/>
      <c r="G410" s="1105"/>
      <c r="H410" s="1105"/>
      <c r="I410" s="1105"/>
      <c r="J410" s="442">
        <f>SUM(J407:J408)</f>
        <v>196080</v>
      </c>
      <c r="K410" s="344">
        <f t="shared" ref="K410:Y410" si="143">SUM(K407:K408)</f>
        <v>186250</v>
      </c>
      <c r="L410" s="344">
        <f t="shared" si="143"/>
        <v>0</v>
      </c>
      <c r="M410" s="344">
        <f t="shared" si="143"/>
        <v>0</v>
      </c>
      <c r="N410" s="344">
        <f t="shared" si="143"/>
        <v>0</v>
      </c>
      <c r="O410" s="344">
        <f t="shared" si="143"/>
        <v>0</v>
      </c>
      <c r="P410" s="344">
        <f t="shared" si="143"/>
        <v>9830</v>
      </c>
      <c r="Q410" s="344">
        <f t="shared" si="143"/>
        <v>0</v>
      </c>
      <c r="R410" s="344">
        <f t="shared" si="143"/>
        <v>0</v>
      </c>
      <c r="S410" s="344">
        <f t="shared" si="143"/>
        <v>0</v>
      </c>
      <c r="T410" s="344">
        <f t="shared" si="143"/>
        <v>0</v>
      </c>
      <c r="U410" s="344">
        <f t="shared" si="143"/>
        <v>0</v>
      </c>
      <c r="V410" s="344">
        <f t="shared" si="143"/>
        <v>0</v>
      </c>
      <c r="W410" s="344">
        <f t="shared" si="143"/>
        <v>0</v>
      </c>
      <c r="X410" s="344">
        <f t="shared" si="143"/>
        <v>0</v>
      </c>
      <c r="Y410" s="517">
        <f t="shared" si="143"/>
        <v>0</v>
      </c>
      <c r="Z410" s="89"/>
    </row>
    <row r="411" spans="1:27" ht="15.75" customHeight="1" thickBot="1">
      <c r="A411" s="1126" t="s">
        <v>337</v>
      </c>
      <c r="B411" s="1127"/>
      <c r="C411" s="1127"/>
      <c r="D411" s="1127"/>
      <c r="E411" s="1127"/>
      <c r="F411" s="1127"/>
      <c r="G411" s="1127"/>
      <c r="H411" s="1127"/>
      <c r="I411" s="1127"/>
      <c r="J411" s="1127"/>
      <c r="K411" s="1127"/>
      <c r="L411" s="1127"/>
      <c r="M411" s="1127"/>
      <c r="N411" s="1127"/>
      <c r="O411" s="1127"/>
      <c r="P411" s="1127"/>
      <c r="Q411" s="1127"/>
      <c r="R411" s="1127"/>
      <c r="S411" s="1127"/>
      <c r="T411" s="1127"/>
      <c r="U411" s="1127"/>
      <c r="V411" s="1127"/>
      <c r="W411" s="1127"/>
      <c r="X411" s="1127"/>
      <c r="Y411" s="1128"/>
      <c r="Z411" s="89"/>
    </row>
    <row r="412" spans="1:27" ht="31.5">
      <c r="A412" s="564">
        <v>1</v>
      </c>
      <c r="B412" s="318" t="s">
        <v>339</v>
      </c>
      <c r="C412" s="310">
        <v>400</v>
      </c>
      <c r="D412" s="783" t="s">
        <v>679</v>
      </c>
      <c r="E412" s="1019"/>
      <c r="F412" s="1019"/>
      <c r="G412" s="1019"/>
      <c r="H412" s="318" t="s">
        <v>340</v>
      </c>
      <c r="I412" s="458">
        <v>710000</v>
      </c>
      <c r="J412" s="458">
        <f>SUM(K412:Y412)</f>
        <v>690000</v>
      </c>
      <c r="K412" s="266">
        <v>0</v>
      </c>
      <c r="L412" s="266">
        <v>253000</v>
      </c>
      <c r="M412" s="266">
        <v>277000</v>
      </c>
      <c r="N412" s="266"/>
      <c r="O412" s="266"/>
      <c r="P412" s="390">
        <v>20000</v>
      </c>
      <c r="Q412" s="266">
        <v>70000</v>
      </c>
      <c r="R412" s="266">
        <v>70000</v>
      </c>
      <c r="S412" s="266"/>
      <c r="T412" s="266"/>
      <c r="U412" s="266">
        <v>0</v>
      </c>
      <c r="V412" s="266">
        <v>0</v>
      </c>
      <c r="W412" s="266">
        <v>0</v>
      </c>
      <c r="X412" s="266"/>
      <c r="Y412" s="511"/>
      <c r="Z412" s="89"/>
    </row>
    <row r="413" spans="1:27" ht="76.5" customHeight="1">
      <c r="A413" s="533">
        <v>2</v>
      </c>
      <c r="B413" s="37" t="s">
        <v>338</v>
      </c>
      <c r="C413" s="19">
        <v>50</v>
      </c>
      <c r="D413" s="783" t="s">
        <v>679</v>
      </c>
      <c r="E413" s="783"/>
      <c r="F413" s="783"/>
      <c r="G413" s="921"/>
      <c r="H413" s="37" t="s">
        <v>341</v>
      </c>
      <c r="I413" s="81">
        <v>550000</v>
      </c>
      <c r="J413" s="458">
        <f>SUM(K413:Y413)</f>
        <v>542000</v>
      </c>
      <c r="K413" s="81">
        <v>130000</v>
      </c>
      <c r="L413" s="86">
        <v>196000</v>
      </c>
      <c r="M413" s="86">
        <v>196000</v>
      </c>
      <c r="N413" s="86"/>
      <c r="O413" s="86"/>
      <c r="P413" s="81">
        <v>5000</v>
      </c>
      <c r="Q413" s="86">
        <v>5000</v>
      </c>
      <c r="R413" s="86">
        <v>10000</v>
      </c>
      <c r="S413" s="86"/>
      <c r="T413" s="86"/>
      <c r="U413" s="86">
        <v>0</v>
      </c>
      <c r="V413" s="86">
        <v>0</v>
      </c>
      <c r="W413" s="86">
        <v>0</v>
      </c>
      <c r="X413" s="86"/>
      <c r="Y413" s="513"/>
      <c r="Z413" s="89"/>
    </row>
    <row r="414" spans="1:27" s="722" customFormat="1">
      <c r="A414" s="715"/>
      <c r="B414" s="728" t="s">
        <v>693</v>
      </c>
      <c r="C414" s="716"/>
      <c r="D414" s="717"/>
      <c r="E414" s="717"/>
      <c r="F414" s="717"/>
      <c r="G414" s="717"/>
      <c r="H414" s="716"/>
      <c r="I414" s="716"/>
      <c r="J414" s="719">
        <f t="shared" ref="J414:W414" si="144">SUM(J412:J413)</f>
        <v>1232000</v>
      </c>
      <c r="K414" s="719">
        <f t="shared" si="144"/>
        <v>130000</v>
      </c>
      <c r="L414" s="719">
        <f t="shared" si="144"/>
        <v>449000</v>
      </c>
      <c r="M414" s="719">
        <f t="shared" si="144"/>
        <v>473000</v>
      </c>
      <c r="N414" s="719"/>
      <c r="O414" s="719"/>
      <c r="P414" s="726">
        <f t="shared" si="144"/>
        <v>25000</v>
      </c>
      <c r="Q414" s="719">
        <f t="shared" si="144"/>
        <v>75000</v>
      </c>
      <c r="R414" s="719">
        <f t="shared" si="144"/>
        <v>80000</v>
      </c>
      <c r="S414" s="719"/>
      <c r="T414" s="719"/>
      <c r="U414" s="719">
        <f t="shared" si="144"/>
        <v>0</v>
      </c>
      <c r="V414" s="719">
        <f t="shared" si="144"/>
        <v>0</v>
      </c>
      <c r="W414" s="719">
        <f t="shared" si="144"/>
        <v>0</v>
      </c>
      <c r="X414" s="719"/>
      <c r="Y414" s="720"/>
      <c r="Z414" s="721"/>
      <c r="AA414" s="721"/>
    </row>
    <row r="415" spans="1:27" ht="13.5" customHeight="1" thickBot="1">
      <c r="A415" s="548"/>
      <c r="B415" s="368"/>
      <c r="C415" s="350"/>
      <c r="D415" s="1105" t="s">
        <v>679</v>
      </c>
      <c r="E415" s="1105"/>
      <c r="F415" s="1105"/>
      <c r="G415" s="1105"/>
      <c r="H415" s="1105"/>
      <c r="I415" s="1105"/>
      <c r="J415" s="442">
        <f>SUM(J412:J413)</f>
        <v>1232000</v>
      </c>
      <c r="K415" s="344">
        <f t="shared" ref="K415:Y415" si="145">SUM(K412:K413)</f>
        <v>130000</v>
      </c>
      <c r="L415" s="344">
        <f t="shared" si="145"/>
        <v>449000</v>
      </c>
      <c r="M415" s="344">
        <f t="shared" si="145"/>
        <v>473000</v>
      </c>
      <c r="N415" s="344">
        <f t="shared" si="145"/>
        <v>0</v>
      </c>
      <c r="O415" s="344">
        <f t="shared" si="145"/>
        <v>0</v>
      </c>
      <c r="P415" s="344">
        <f t="shared" si="145"/>
        <v>25000</v>
      </c>
      <c r="Q415" s="344">
        <f t="shared" si="145"/>
        <v>75000</v>
      </c>
      <c r="R415" s="344">
        <f t="shared" si="145"/>
        <v>80000</v>
      </c>
      <c r="S415" s="344">
        <f t="shared" si="145"/>
        <v>0</v>
      </c>
      <c r="T415" s="344">
        <f t="shared" si="145"/>
        <v>0</v>
      </c>
      <c r="U415" s="344">
        <f t="shared" si="145"/>
        <v>0</v>
      </c>
      <c r="V415" s="344">
        <f t="shared" si="145"/>
        <v>0</v>
      </c>
      <c r="W415" s="344">
        <f t="shared" si="145"/>
        <v>0</v>
      </c>
      <c r="X415" s="344">
        <f t="shared" si="145"/>
        <v>0</v>
      </c>
      <c r="Y415" s="517">
        <f t="shared" si="145"/>
        <v>0</v>
      </c>
      <c r="Z415" s="89"/>
    </row>
    <row r="416" spans="1:27" ht="28.5" customHeight="1" thickBot="1">
      <c r="A416" s="1120" t="s">
        <v>1326</v>
      </c>
      <c r="B416" s="1121"/>
      <c r="C416" s="608"/>
      <c r="D416" s="624"/>
      <c r="E416" s="624"/>
      <c r="F416" s="624"/>
      <c r="G416" s="624"/>
      <c r="H416" s="608"/>
      <c r="I416" s="608"/>
      <c r="J416" s="608"/>
      <c r="K416" s="608"/>
      <c r="L416" s="608"/>
      <c r="M416" s="608"/>
      <c r="N416" s="608"/>
      <c r="O416" s="608"/>
      <c r="P416" s="608"/>
      <c r="Q416" s="608"/>
      <c r="R416" s="608"/>
      <c r="S416" s="608"/>
      <c r="T416" s="608"/>
      <c r="U416" s="608"/>
      <c r="V416" s="608"/>
      <c r="W416" s="608"/>
      <c r="X416" s="608"/>
      <c r="Y416" s="609"/>
      <c r="Z416" s="89"/>
    </row>
    <row r="417" spans="1:27" ht="42">
      <c r="A417" s="1106"/>
      <c r="B417" s="37" t="s">
        <v>1330</v>
      </c>
      <c r="C417" s="457">
        <v>50</v>
      </c>
      <c r="D417" s="699"/>
      <c r="E417" s="699"/>
      <c r="F417" s="699"/>
      <c r="G417" s="699"/>
      <c r="H417" s="228"/>
      <c r="I417" s="258"/>
      <c r="J417" s="458"/>
      <c r="K417" s="258"/>
      <c r="L417" s="258"/>
      <c r="M417" s="258"/>
      <c r="N417" s="258"/>
      <c r="O417" s="258"/>
      <c r="P417" s="258"/>
      <c r="Q417" s="258"/>
      <c r="R417" s="334"/>
      <c r="S417" s="334"/>
      <c r="T417" s="334"/>
      <c r="U417" s="258"/>
      <c r="V417" s="258"/>
      <c r="W417" s="258"/>
      <c r="X417" s="258"/>
      <c r="Y417" s="513"/>
      <c r="Z417" s="89"/>
    </row>
    <row r="418" spans="1:27" ht="123.75">
      <c r="A418" s="1107"/>
      <c r="B418" s="37" t="s">
        <v>1330</v>
      </c>
      <c r="C418" s="457"/>
      <c r="D418" s="783" t="s">
        <v>679</v>
      </c>
      <c r="E418" s="783"/>
      <c r="F418" s="783"/>
      <c r="G418" s="921"/>
      <c r="H418" s="228" t="s">
        <v>1331</v>
      </c>
      <c r="I418" s="258">
        <v>99241.4</v>
      </c>
      <c r="J418" s="458">
        <f t="shared" ref="J418" si="146">SUM(K418:Y418)</f>
        <v>99241.299999999988</v>
      </c>
      <c r="K418" s="258"/>
      <c r="L418" s="258">
        <v>20065</v>
      </c>
      <c r="M418" s="258">
        <v>28863.4</v>
      </c>
      <c r="N418" s="258">
        <v>45428</v>
      </c>
      <c r="O418" s="258"/>
      <c r="P418" s="258">
        <v>1056</v>
      </c>
      <c r="Q418" s="258">
        <v>1519</v>
      </c>
      <c r="R418" s="258">
        <v>2309.9</v>
      </c>
      <c r="S418" s="258"/>
      <c r="T418" s="258"/>
      <c r="U418" s="259"/>
      <c r="V418" s="259"/>
      <c r="W418" s="259"/>
      <c r="X418" s="259"/>
      <c r="Y418" s="513"/>
      <c r="Z418" s="89"/>
    </row>
    <row r="419" spans="1:27" ht="63">
      <c r="A419" s="1146">
        <v>3</v>
      </c>
      <c r="B419" s="37" t="s">
        <v>1353</v>
      </c>
      <c r="C419" s="457"/>
      <c r="D419" s="699"/>
      <c r="E419" s="699"/>
      <c r="F419" s="699"/>
      <c r="G419" s="699"/>
      <c r="H419" s="228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258"/>
      <c r="T419" s="258"/>
      <c r="U419" s="258"/>
      <c r="V419" s="258"/>
      <c r="W419" s="258"/>
      <c r="X419" s="258"/>
      <c r="Y419" s="513"/>
      <c r="Z419" s="89"/>
    </row>
    <row r="420" spans="1:27" ht="33.75">
      <c r="A420" s="1107"/>
      <c r="B420" s="456" t="s">
        <v>743</v>
      </c>
      <c r="C420" s="456"/>
      <c r="D420" s="783" t="s">
        <v>679</v>
      </c>
      <c r="E420" s="783"/>
      <c r="F420" s="783"/>
      <c r="G420" s="921"/>
      <c r="H420" s="228" t="s">
        <v>1333</v>
      </c>
      <c r="I420" s="258">
        <v>255000</v>
      </c>
      <c r="J420" s="458">
        <f t="shared" ref="J420" si="147">SUM(K420:Y420)</f>
        <v>255000</v>
      </c>
      <c r="K420" s="334"/>
      <c r="L420" s="334"/>
      <c r="M420" s="334"/>
      <c r="N420" s="334">
        <v>95000</v>
      </c>
      <c r="O420" s="334">
        <v>135969</v>
      </c>
      <c r="P420" s="334"/>
      <c r="Q420" s="334">
        <v>5000</v>
      </c>
      <c r="R420" s="334">
        <v>11875</v>
      </c>
      <c r="S420" s="334">
        <v>7156</v>
      </c>
      <c r="T420" s="334"/>
      <c r="U420" s="258"/>
      <c r="V420" s="258"/>
      <c r="W420" s="258"/>
      <c r="X420" s="258"/>
      <c r="Y420" s="513"/>
      <c r="Z420" s="89"/>
    </row>
    <row r="421" spans="1:27" ht="75.75" customHeight="1">
      <c r="A421" s="1146">
        <v>5</v>
      </c>
      <c r="B421" s="37" t="s">
        <v>1355</v>
      </c>
      <c r="C421" s="457"/>
      <c r="D421" s="699"/>
      <c r="E421" s="699"/>
      <c r="F421" s="699"/>
      <c r="G421" s="699"/>
      <c r="H421" s="228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258"/>
      <c r="T421" s="258"/>
      <c r="U421" s="258"/>
      <c r="V421" s="258"/>
      <c r="W421" s="258"/>
      <c r="X421" s="258"/>
      <c r="Y421" s="513"/>
      <c r="Z421" s="89"/>
    </row>
    <row r="422" spans="1:27" ht="33.75">
      <c r="A422" s="1107"/>
      <c r="B422" s="457" t="s">
        <v>1338</v>
      </c>
      <c r="C422" s="457"/>
      <c r="D422" s="783" t="s">
        <v>679</v>
      </c>
      <c r="E422" s="783"/>
      <c r="F422" s="783"/>
      <c r="G422" s="921"/>
      <c r="H422" s="228" t="s">
        <v>1339</v>
      </c>
      <c r="I422" s="260">
        <v>110944.2</v>
      </c>
      <c r="J422" s="458">
        <f t="shared" ref="J422" si="148">SUM(K422:Y422)</f>
        <v>110944.2</v>
      </c>
      <c r="K422" s="258">
        <v>105397</v>
      </c>
      <c r="L422" s="258"/>
      <c r="M422" s="258"/>
      <c r="N422" s="258"/>
      <c r="O422" s="258"/>
      <c r="P422" s="258">
        <v>5547.2</v>
      </c>
      <c r="Q422" s="258"/>
      <c r="R422" s="258"/>
      <c r="S422" s="258"/>
      <c r="T422" s="258"/>
      <c r="U422" s="259"/>
      <c r="V422" s="259"/>
      <c r="W422" s="259"/>
      <c r="X422" s="259"/>
      <c r="Y422" s="513"/>
      <c r="Z422" s="89"/>
    </row>
    <row r="423" spans="1:27" s="722" customFormat="1">
      <c r="A423" s="715"/>
      <c r="B423" s="728" t="s">
        <v>693</v>
      </c>
      <c r="C423" s="716"/>
      <c r="D423" s="717"/>
      <c r="E423" s="717"/>
      <c r="F423" s="717"/>
      <c r="G423" s="717"/>
      <c r="H423" s="716"/>
      <c r="I423" s="716"/>
      <c r="J423" s="719">
        <f t="shared" ref="J423:Y423" si="149">SUM(J417:J422)</f>
        <v>465185.5</v>
      </c>
      <c r="K423" s="719">
        <f t="shared" si="149"/>
        <v>105397</v>
      </c>
      <c r="L423" s="719">
        <f t="shared" si="149"/>
        <v>20065</v>
      </c>
      <c r="M423" s="719">
        <f t="shared" si="149"/>
        <v>28863.4</v>
      </c>
      <c r="N423" s="719">
        <f t="shared" si="149"/>
        <v>140428</v>
      </c>
      <c r="O423" s="719">
        <f t="shared" si="149"/>
        <v>135969</v>
      </c>
      <c r="P423" s="726">
        <f t="shared" si="149"/>
        <v>6603.2</v>
      </c>
      <c r="Q423" s="719">
        <f t="shared" si="149"/>
        <v>6519</v>
      </c>
      <c r="R423" s="719">
        <f t="shared" si="149"/>
        <v>14184.9</v>
      </c>
      <c r="S423" s="719">
        <f t="shared" si="149"/>
        <v>7156</v>
      </c>
      <c r="T423" s="719">
        <f t="shared" si="149"/>
        <v>0</v>
      </c>
      <c r="U423" s="719">
        <f t="shared" si="149"/>
        <v>0</v>
      </c>
      <c r="V423" s="719">
        <f t="shared" si="149"/>
        <v>0</v>
      </c>
      <c r="W423" s="719">
        <f t="shared" si="149"/>
        <v>0</v>
      </c>
      <c r="X423" s="719">
        <f t="shared" si="149"/>
        <v>0</v>
      </c>
      <c r="Y423" s="720">
        <f t="shared" si="149"/>
        <v>0</v>
      </c>
      <c r="Z423" s="721"/>
      <c r="AA423" s="721"/>
    </row>
    <row r="424" spans="1:27" ht="13.5" customHeight="1" thickBot="1">
      <c r="A424" s="548"/>
      <c r="B424" s="368"/>
      <c r="C424" s="350"/>
      <c r="D424" s="1105" t="s">
        <v>679</v>
      </c>
      <c r="E424" s="1105"/>
      <c r="F424" s="1105"/>
      <c r="G424" s="1105"/>
      <c r="H424" s="1105"/>
      <c r="I424" s="1105"/>
      <c r="J424" s="442">
        <f t="shared" ref="J424:Y424" si="150">SUM(J417,J418,J420,J422)</f>
        <v>465185.5</v>
      </c>
      <c r="K424" s="344">
        <f t="shared" si="150"/>
        <v>105397</v>
      </c>
      <c r="L424" s="344">
        <f t="shared" si="150"/>
        <v>20065</v>
      </c>
      <c r="M424" s="344">
        <f t="shared" si="150"/>
        <v>28863.4</v>
      </c>
      <c r="N424" s="344">
        <f t="shared" si="150"/>
        <v>140428</v>
      </c>
      <c r="O424" s="344">
        <f t="shared" si="150"/>
        <v>135969</v>
      </c>
      <c r="P424" s="344">
        <f t="shared" si="150"/>
        <v>6603.2</v>
      </c>
      <c r="Q424" s="344">
        <f t="shared" si="150"/>
        <v>6519</v>
      </c>
      <c r="R424" s="344">
        <f t="shared" si="150"/>
        <v>14184.9</v>
      </c>
      <c r="S424" s="344">
        <f t="shared" si="150"/>
        <v>7156</v>
      </c>
      <c r="T424" s="344">
        <f t="shared" si="150"/>
        <v>0</v>
      </c>
      <c r="U424" s="344">
        <f t="shared" si="150"/>
        <v>0</v>
      </c>
      <c r="V424" s="344">
        <f t="shared" si="150"/>
        <v>0</v>
      </c>
      <c r="W424" s="344">
        <f t="shared" si="150"/>
        <v>0</v>
      </c>
      <c r="X424" s="344">
        <f t="shared" si="150"/>
        <v>0</v>
      </c>
      <c r="Y424" s="517">
        <f t="shared" si="150"/>
        <v>0</v>
      </c>
      <c r="Z424" s="89"/>
    </row>
    <row r="425" spans="1:27" ht="29.25" customHeight="1" thickBot="1">
      <c r="A425" s="1120" t="s">
        <v>1346</v>
      </c>
      <c r="B425" s="1121"/>
      <c r="C425" s="608"/>
      <c r="D425" s="624"/>
      <c r="E425" s="624"/>
      <c r="F425" s="624"/>
      <c r="G425" s="624"/>
      <c r="H425" s="608"/>
      <c r="I425" s="608"/>
      <c r="J425" s="608"/>
      <c r="K425" s="608"/>
      <c r="L425" s="608"/>
      <c r="M425" s="608"/>
      <c r="N425" s="608"/>
      <c r="O425" s="608"/>
      <c r="P425" s="608"/>
      <c r="Q425" s="608"/>
      <c r="R425" s="608"/>
      <c r="S425" s="608"/>
      <c r="T425" s="608"/>
      <c r="U425" s="608"/>
      <c r="V425" s="608"/>
      <c r="W425" s="608"/>
      <c r="X425" s="608"/>
      <c r="Y425" s="609"/>
      <c r="Z425" s="89"/>
    </row>
    <row r="426" spans="1:27" ht="12.75" customHeight="1">
      <c r="A426" s="1111" t="s">
        <v>118</v>
      </c>
      <c r="B426" s="1108" t="s">
        <v>1348</v>
      </c>
      <c r="C426" s="1108">
        <v>73</v>
      </c>
      <c r="D426" s="707"/>
      <c r="E426" s="707"/>
      <c r="F426" s="707"/>
      <c r="G426" s="707"/>
      <c r="H426" s="259"/>
      <c r="I426" s="258"/>
      <c r="J426" s="458"/>
      <c r="K426" s="258"/>
      <c r="L426" s="258"/>
      <c r="M426" s="258"/>
      <c r="N426" s="258"/>
      <c r="O426" s="258"/>
      <c r="P426" s="258"/>
      <c r="Q426" s="258"/>
      <c r="R426" s="263"/>
      <c r="S426" s="263"/>
      <c r="T426" s="263"/>
      <c r="U426" s="263"/>
      <c r="V426" s="263"/>
      <c r="W426" s="263"/>
      <c r="X426" s="263"/>
      <c r="Y426" s="513"/>
      <c r="Z426" s="89"/>
    </row>
    <row r="427" spans="1:27" ht="105" customHeight="1">
      <c r="A427" s="1112"/>
      <c r="B427" s="1110"/>
      <c r="C427" s="1109"/>
      <c r="D427" s="707">
        <v>1</v>
      </c>
      <c r="E427" s="707"/>
      <c r="F427" s="707"/>
      <c r="G427" s="707"/>
      <c r="H427" s="261">
        <v>2017</v>
      </c>
      <c r="I427" s="263">
        <v>3958.1</v>
      </c>
      <c r="J427" s="458">
        <f t="shared" ref="J427" si="151">SUM(K427:Y427)</f>
        <v>0</v>
      </c>
      <c r="K427" s="263"/>
      <c r="L427" s="263"/>
      <c r="M427" s="263"/>
      <c r="N427" s="263"/>
      <c r="O427" s="263"/>
      <c r="P427" s="263"/>
      <c r="Q427" s="263"/>
      <c r="R427" s="263"/>
      <c r="S427" s="263"/>
      <c r="T427" s="263"/>
      <c r="U427" s="263"/>
      <c r="V427" s="263"/>
      <c r="W427" s="263"/>
      <c r="X427" s="263"/>
      <c r="Y427" s="513"/>
      <c r="Z427" s="89"/>
    </row>
    <row r="428" spans="1:27" s="722" customFormat="1">
      <c r="A428" s="715"/>
      <c r="B428" s="728" t="s">
        <v>693</v>
      </c>
      <c r="C428" s="716"/>
      <c r="D428" s="717"/>
      <c r="E428" s="717"/>
      <c r="F428" s="717"/>
      <c r="G428" s="717"/>
      <c r="H428" s="716"/>
      <c r="I428" s="716"/>
      <c r="J428" s="719">
        <f t="shared" ref="J428:Y428" si="152">SUM(J426:J427)</f>
        <v>0</v>
      </c>
      <c r="K428" s="719">
        <f t="shared" si="152"/>
        <v>0</v>
      </c>
      <c r="L428" s="719">
        <f t="shared" si="152"/>
        <v>0</v>
      </c>
      <c r="M428" s="719">
        <f t="shared" si="152"/>
        <v>0</v>
      </c>
      <c r="N428" s="719">
        <f t="shared" si="152"/>
        <v>0</v>
      </c>
      <c r="O428" s="719">
        <f t="shared" si="152"/>
        <v>0</v>
      </c>
      <c r="P428" s="726">
        <f t="shared" si="152"/>
        <v>0</v>
      </c>
      <c r="Q428" s="719">
        <f t="shared" si="152"/>
        <v>0</v>
      </c>
      <c r="R428" s="719">
        <f t="shared" si="152"/>
        <v>0</v>
      </c>
      <c r="S428" s="719">
        <f t="shared" si="152"/>
        <v>0</v>
      </c>
      <c r="T428" s="719">
        <f t="shared" si="152"/>
        <v>0</v>
      </c>
      <c r="U428" s="719">
        <f t="shared" si="152"/>
        <v>0</v>
      </c>
      <c r="V428" s="719">
        <f t="shared" si="152"/>
        <v>0</v>
      </c>
      <c r="W428" s="719">
        <f t="shared" si="152"/>
        <v>0</v>
      </c>
      <c r="X428" s="719">
        <f t="shared" si="152"/>
        <v>0</v>
      </c>
      <c r="Y428" s="720">
        <f t="shared" si="152"/>
        <v>0</v>
      </c>
      <c r="Z428" s="721"/>
      <c r="AA428" s="721"/>
    </row>
    <row r="429" spans="1:27" ht="13.5" customHeight="1" thickBot="1">
      <c r="A429" s="548"/>
      <c r="B429" s="368"/>
      <c r="C429" s="350"/>
      <c r="D429" s="1105" t="s">
        <v>679</v>
      </c>
      <c r="E429" s="1105"/>
      <c r="F429" s="1105"/>
      <c r="G429" s="1105"/>
      <c r="H429" s="1105"/>
      <c r="I429" s="1105"/>
      <c r="J429" s="442">
        <f>SUM(J427)</f>
        <v>0</v>
      </c>
      <c r="K429" s="344">
        <f t="shared" ref="K429:Y429" si="153">SUM(K427)</f>
        <v>0</v>
      </c>
      <c r="L429" s="344">
        <f t="shared" si="153"/>
        <v>0</v>
      </c>
      <c r="M429" s="344">
        <f t="shared" si="153"/>
        <v>0</v>
      </c>
      <c r="N429" s="344">
        <f t="shared" si="153"/>
        <v>0</v>
      </c>
      <c r="O429" s="344">
        <f t="shared" si="153"/>
        <v>0</v>
      </c>
      <c r="P429" s="344">
        <f t="shared" si="153"/>
        <v>0</v>
      </c>
      <c r="Q429" s="344">
        <f t="shared" si="153"/>
        <v>0</v>
      </c>
      <c r="R429" s="344">
        <f t="shared" si="153"/>
        <v>0</v>
      </c>
      <c r="S429" s="344">
        <f t="shared" si="153"/>
        <v>0</v>
      </c>
      <c r="T429" s="344">
        <f t="shared" si="153"/>
        <v>0</v>
      </c>
      <c r="U429" s="344">
        <f t="shared" si="153"/>
        <v>0</v>
      </c>
      <c r="V429" s="344">
        <f t="shared" si="153"/>
        <v>0</v>
      </c>
      <c r="W429" s="344">
        <f t="shared" si="153"/>
        <v>0</v>
      </c>
      <c r="X429" s="344">
        <f t="shared" si="153"/>
        <v>0</v>
      </c>
      <c r="Y429" s="517">
        <f t="shared" si="153"/>
        <v>0</v>
      </c>
      <c r="Z429" s="89"/>
    </row>
    <row r="430" spans="1:27" ht="28.5" customHeight="1" thickBot="1">
      <c r="A430" s="1120" t="s">
        <v>1350</v>
      </c>
      <c r="B430" s="1121"/>
      <c r="C430" s="608"/>
      <c r="D430" s="624"/>
      <c r="E430" s="624"/>
      <c r="F430" s="624"/>
      <c r="G430" s="624"/>
      <c r="H430" s="608"/>
      <c r="I430" s="608"/>
      <c r="J430" s="608"/>
      <c r="K430" s="608"/>
      <c r="L430" s="608"/>
      <c r="M430" s="608"/>
      <c r="N430" s="608"/>
      <c r="O430" s="608"/>
      <c r="P430" s="608"/>
      <c r="Q430" s="608"/>
      <c r="R430" s="608"/>
      <c r="S430" s="608"/>
      <c r="T430" s="608"/>
      <c r="U430" s="608"/>
      <c r="V430" s="608"/>
      <c r="W430" s="608"/>
      <c r="X430" s="608"/>
      <c r="Y430" s="609"/>
      <c r="Z430" s="89"/>
    </row>
    <row r="431" spans="1:27" ht="13.5" thickBot="1">
      <c r="A431" s="510"/>
      <c r="B431" s="167"/>
      <c r="C431" s="166"/>
      <c r="D431" s="625"/>
      <c r="E431" s="784"/>
      <c r="F431" s="784"/>
      <c r="G431" s="922"/>
      <c r="H431" s="166"/>
      <c r="I431" s="279"/>
      <c r="J431" s="279"/>
      <c r="K431" s="279"/>
      <c r="L431" s="279"/>
      <c r="M431" s="279"/>
      <c r="N431" s="279"/>
      <c r="O431" s="279"/>
      <c r="P431" s="354"/>
      <c r="Q431" s="354"/>
      <c r="R431" s="354"/>
      <c r="S431" s="354"/>
      <c r="T431" s="354"/>
      <c r="U431" s="354"/>
      <c r="V431" s="354"/>
      <c r="W431" s="354"/>
      <c r="X431" s="354"/>
      <c r="Y431" s="605"/>
      <c r="Z431" s="89"/>
    </row>
    <row r="432" spans="1:27" s="722" customFormat="1" ht="13.5" thickBot="1">
      <c r="A432" s="747"/>
      <c r="B432" s="748" t="s">
        <v>693</v>
      </c>
      <c r="C432" s="748"/>
      <c r="D432" s="749"/>
      <c r="E432" s="749"/>
      <c r="F432" s="749"/>
      <c r="G432" s="749"/>
      <c r="H432" s="748"/>
      <c r="I432" s="750"/>
      <c r="J432" s="750">
        <f t="shared" ref="J432:Y432" si="154">SUM(J431:J431)</f>
        <v>0</v>
      </c>
      <c r="K432" s="750">
        <f t="shared" si="154"/>
        <v>0</v>
      </c>
      <c r="L432" s="750">
        <f t="shared" si="154"/>
        <v>0</v>
      </c>
      <c r="M432" s="750">
        <f t="shared" si="154"/>
        <v>0</v>
      </c>
      <c r="N432" s="750">
        <f t="shared" si="154"/>
        <v>0</v>
      </c>
      <c r="O432" s="750">
        <f t="shared" si="154"/>
        <v>0</v>
      </c>
      <c r="P432" s="750">
        <f t="shared" si="154"/>
        <v>0</v>
      </c>
      <c r="Q432" s="750">
        <f t="shared" si="154"/>
        <v>0</v>
      </c>
      <c r="R432" s="750">
        <f t="shared" si="154"/>
        <v>0</v>
      </c>
      <c r="S432" s="750">
        <f t="shared" si="154"/>
        <v>0</v>
      </c>
      <c r="T432" s="750">
        <f t="shared" si="154"/>
        <v>0</v>
      </c>
      <c r="U432" s="750">
        <f t="shared" si="154"/>
        <v>0</v>
      </c>
      <c r="V432" s="750">
        <f t="shared" si="154"/>
        <v>0</v>
      </c>
      <c r="W432" s="750">
        <f t="shared" si="154"/>
        <v>0</v>
      </c>
      <c r="X432" s="750">
        <f t="shared" si="154"/>
        <v>0</v>
      </c>
      <c r="Y432" s="751">
        <f t="shared" si="154"/>
        <v>0</v>
      </c>
      <c r="Z432" s="721"/>
    </row>
    <row r="433" spans="1:27" ht="50.25" customHeight="1" thickBot="1">
      <c r="A433" s="1120" t="s">
        <v>1361</v>
      </c>
      <c r="B433" s="1121"/>
      <c r="C433" s="608"/>
      <c r="D433" s="624"/>
      <c r="E433" s="624"/>
      <c r="F433" s="624"/>
      <c r="G433" s="624"/>
      <c r="H433" s="608"/>
      <c r="I433" s="608"/>
      <c r="J433" s="608"/>
      <c r="K433" s="608"/>
      <c r="L433" s="608"/>
      <c r="M433" s="608"/>
      <c r="N433" s="608"/>
      <c r="O433" s="608"/>
      <c r="P433" s="608"/>
      <c r="Q433" s="608"/>
      <c r="R433" s="608"/>
      <c r="S433" s="608"/>
      <c r="T433" s="608"/>
      <c r="U433" s="608"/>
      <c r="V433" s="608"/>
      <c r="W433" s="608"/>
      <c r="X433" s="608"/>
      <c r="Y433" s="609"/>
      <c r="Z433" s="89"/>
    </row>
    <row r="434" spans="1:27" ht="33.75">
      <c r="A434" s="531">
        <v>1</v>
      </c>
      <c r="B434" s="167" t="s">
        <v>1362</v>
      </c>
      <c r="C434" s="166">
        <v>565</v>
      </c>
      <c r="D434" s="783" t="s">
        <v>679</v>
      </c>
      <c r="E434" s="1019"/>
      <c r="F434" s="1019"/>
      <c r="G434" s="1019"/>
      <c r="H434" s="166" t="s">
        <v>524</v>
      </c>
      <c r="I434" s="279">
        <v>10000</v>
      </c>
      <c r="J434" s="444">
        <f>SUM(K434:W434)</f>
        <v>0</v>
      </c>
      <c r="K434" s="279"/>
      <c r="L434" s="279"/>
      <c r="M434" s="279"/>
      <c r="N434" s="279"/>
      <c r="O434" s="279"/>
      <c r="P434" s="354"/>
      <c r="Q434" s="354"/>
      <c r="R434" s="354"/>
      <c r="S434" s="354"/>
      <c r="T434" s="354"/>
      <c r="U434" s="354"/>
      <c r="V434" s="354"/>
      <c r="W434" s="354"/>
      <c r="X434" s="354"/>
      <c r="Y434" s="511"/>
      <c r="Z434" s="89"/>
    </row>
    <row r="435" spans="1:27" s="722" customFormat="1">
      <c r="A435" s="715"/>
      <c r="B435" s="728" t="s">
        <v>693</v>
      </c>
      <c r="C435" s="716"/>
      <c r="D435" s="717"/>
      <c r="E435" s="717"/>
      <c r="F435" s="717"/>
      <c r="G435" s="717"/>
      <c r="H435" s="716"/>
      <c r="I435" s="716"/>
      <c r="J435" s="719">
        <f t="shared" ref="J435:Y435" si="155">SUM(J434:J434)</f>
        <v>0</v>
      </c>
      <c r="K435" s="719">
        <f t="shared" si="155"/>
        <v>0</v>
      </c>
      <c r="L435" s="719">
        <f t="shared" si="155"/>
        <v>0</v>
      </c>
      <c r="M435" s="719">
        <f t="shared" si="155"/>
        <v>0</v>
      </c>
      <c r="N435" s="719">
        <f t="shared" si="155"/>
        <v>0</v>
      </c>
      <c r="O435" s="719">
        <f t="shared" si="155"/>
        <v>0</v>
      </c>
      <c r="P435" s="726">
        <f t="shared" si="155"/>
        <v>0</v>
      </c>
      <c r="Q435" s="719">
        <f t="shared" si="155"/>
        <v>0</v>
      </c>
      <c r="R435" s="719">
        <f t="shared" si="155"/>
        <v>0</v>
      </c>
      <c r="S435" s="719">
        <f t="shared" si="155"/>
        <v>0</v>
      </c>
      <c r="T435" s="719">
        <f t="shared" si="155"/>
        <v>0</v>
      </c>
      <c r="U435" s="719">
        <f t="shared" si="155"/>
        <v>0</v>
      </c>
      <c r="V435" s="719">
        <f t="shared" si="155"/>
        <v>0</v>
      </c>
      <c r="W435" s="719">
        <f t="shared" si="155"/>
        <v>0</v>
      </c>
      <c r="X435" s="719">
        <f t="shared" si="155"/>
        <v>0</v>
      </c>
      <c r="Y435" s="720">
        <f t="shared" si="155"/>
        <v>0</v>
      </c>
      <c r="Z435" s="721"/>
    </row>
    <row r="436" spans="1:27" ht="13.5" customHeight="1" thickBot="1">
      <c r="A436" s="548"/>
      <c r="B436" s="368"/>
      <c r="C436" s="350"/>
      <c r="D436" s="1105" t="s">
        <v>679</v>
      </c>
      <c r="E436" s="1105"/>
      <c r="F436" s="1105"/>
      <c r="G436" s="1105"/>
      <c r="H436" s="1105"/>
      <c r="I436" s="1105"/>
      <c r="J436" s="442">
        <f>SUM(J434)</f>
        <v>0</v>
      </c>
      <c r="K436" s="344">
        <f t="shared" ref="K436:Y436" si="156">SUM(K434)</f>
        <v>0</v>
      </c>
      <c r="L436" s="344">
        <f t="shared" si="156"/>
        <v>0</v>
      </c>
      <c r="M436" s="344">
        <f t="shared" si="156"/>
        <v>0</v>
      </c>
      <c r="N436" s="344">
        <f t="shared" si="156"/>
        <v>0</v>
      </c>
      <c r="O436" s="344">
        <f t="shared" si="156"/>
        <v>0</v>
      </c>
      <c r="P436" s="344">
        <f t="shared" si="156"/>
        <v>0</v>
      </c>
      <c r="Q436" s="344">
        <f t="shared" si="156"/>
        <v>0</v>
      </c>
      <c r="R436" s="344">
        <f t="shared" si="156"/>
        <v>0</v>
      </c>
      <c r="S436" s="344">
        <f t="shared" si="156"/>
        <v>0</v>
      </c>
      <c r="T436" s="344">
        <f t="shared" si="156"/>
        <v>0</v>
      </c>
      <c r="U436" s="344">
        <f t="shared" si="156"/>
        <v>0</v>
      </c>
      <c r="V436" s="344">
        <f t="shared" si="156"/>
        <v>0</v>
      </c>
      <c r="W436" s="344">
        <f t="shared" si="156"/>
        <v>0</v>
      </c>
      <c r="X436" s="344">
        <f t="shared" si="156"/>
        <v>0</v>
      </c>
      <c r="Y436" s="517">
        <f t="shared" si="156"/>
        <v>0</v>
      </c>
      <c r="Z436" s="89"/>
    </row>
    <row r="437" spans="1:27" ht="45.75" customHeight="1" thickBot="1">
      <c r="A437" s="1120" t="s">
        <v>1363</v>
      </c>
      <c r="B437" s="1121"/>
      <c r="C437" s="608"/>
      <c r="D437" s="624"/>
      <c r="E437" s="624"/>
      <c r="F437" s="624"/>
      <c r="G437" s="624"/>
      <c r="H437" s="608"/>
      <c r="I437" s="608"/>
      <c r="J437" s="608"/>
      <c r="K437" s="608"/>
      <c r="L437" s="608"/>
      <c r="M437" s="608"/>
      <c r="N437" s="608"/>
      <c r="O437" s="608"/>
      <c r="P437" s="608"/>
      <c r="Q437" s="608"/>
      <c r="R437" s="608"/>
      <c r="S437" s="608"/>
      <c r="T437" s="608"/>
      <c r="U437" s="608"/>
      <c r="V437" s="608"/>
      <c r="W437" s="608"/>
      <c r="X437" s="608"/>
      <c r="Y437" s="609"/>
      <c r="Z437" s="89"/>
    </row>
    <row r="438" spans="1:27" ht="81.75" customHeight="1">
      <c r="A438" s="798">
        <v>1</v>
      </c>
      <c r="B438" s="799" t="s">
        <v>329</v>
      </c>
      <c r="C438" s="801">
        <v>106</v>
      </c>
      <c r="D438" s="783" t="s">
        <v>679</v>
      </c>
      <c r="E438" s="1019"/>
      <c r="F438" s="1019"/>
      <c r="G438" s="1019"/>
      <c r="H438" s="193" t="s">
        <v>102</v>
      </c>
      <c r="I438" s="193" t="s">
        <v>102</v>
      </c>
      <c r="J438" s="266">
        <f>SUM(K438:Y438)</f>
        <v>550000</v>
      </c>
      <c r="K438" s="266">
        <v>0</v>
      </c>
      <c r="L438" s="266">
        <v>500000</v>
      </c>
      <c r="M438" s="266">
        <v>0</v>
      </c>
      <c r="N438" s="266"/>
      <c r="O438" s="266"/>
      <c r="P438" s="266">
        <v>0</v>
      </c>
      <c r="Q438" s="266">
        <v>50000</v>
      </c>
      <c r="R438" s="266">
        <v>0</v>
      </c>
      <c r="S438" s="266"/>
      <c r="T438" s="266"/>
      <c r="U438" s="266">
        <v>0</v>
      </c>
      <c r="V438" s="266">
        <v>0</v>
      </c>
      <c r="W438" s="266">
        <v>0</v>
      </c>
      <c r="X438" s="266"/>
      <c r="Y438" s="511"/>
      <c r="Z438" s="89"/>
    </row>
    <row r="439" spans="1:27" ht="95.25" customHeight="1">
      <c r="A439" s="798">
        <v>2</v>
      </c>
      <c r="B439" s="861" t="s">
        <v>330</v>
      </c>
      <c r="C439" s="862"/>
      <c r="D439" s="783" t="s">
        <v>679</v>
      </c>
      <c r="E439" s="783"/>
      <c r="F439" s="783"/>
      <c r="G439" s="921"/>
      <c r="H439" s="87" t="s">
        <v>102</v>
      </c>
      <c r="I439" s="87" t="s">
        <v>102</v>
      </c>
      <c r="J439" s="266">
        <f t="shared" ref="J439" si="157">SUM(K439:Y439)</f>
        <v>0</v>
      </c>
      <c r="K439" s="86">
        <v>0</v>
      </c>
      <c r="L439" s="86">
        <v>0</v>
      </c>
      <c r="M439" s="86">
        <v>0</v>
      </c>
      <c r="N439" s="86"/>
      <c r="O439" s="86"/>
      <c r="P439" s="86">
        <v>0</v>
      </c>
      <c r="Q439" s="86">
        <v>0</v>
      </c>
      <c r="R439" s="86">
        <v>0</v>
      </c>
      <c r="S439" s="86"/>
      <c r="T439" s="86"/>
      <c r="U439" s="86">
        <v>0</v>
      </c>
      <c r="V439" s="86">
        <v>0</v>
      </c>
      <c r="W439" s="86">
        <v>0</v>
      </c>
      <c r="X439" s="86"/>
      <c r="Y439" s="513"/>
      <c r="Z439" s="89"/>
    </row>
    <row r="440" spans="1:27" s="722" customFormat="1">
      <c r="A440" s="715"/>
      <c r="B440" s="728" t="s">
        <v>693</v>
      </c>
      <c r="C440" s="716"/>
      <c r="D440" s="717"/>
      <c r="E440" s="717"/>
      <c r="F440" s="717"/>
      <c r="G440" s="717"/>
      <c r="H440" s="716"/>
      <c r="I440" s="716"/>
      <c r="J440" s="719">
        <f>SUM(J438:J439)</f>
        <v>550000</v>
      </c>
      <c r="K440" s="719">
        <f>SUM(K438:K439)</f>
        <v>0</v>
      </c>
      <c r="L440" s="719">
        <f>SUM(L438:L439)</f>
        <v>500000</v>
      </c>
      <c r="M440" s="719">
        <f>SUM(M438:M439)</f>
        <v>0</v>
      </c>
      <c r="N440" s="719"/>
      <c r="O440" s="719"/>
      <c r="P440" s="719">
        <f>SUM(P438:P439)</f>
        <v>0</v>
      </c>
      <c r="Q440" s="719">
        <f>SUM(Q438:Q439)</f>
        <v>50000</v>
      </c>
      <c r="R440" s="719">
        <f>SUM(R438:R439)</f>
        <v>0</v>
      </c>
      <c r="S440" s="719"/>
      <c r="T440" s="719"/>
      <c r="U440" s="719">
        <f>SUM(U438:U439)</f>
        <v>0</v>
      </c>
      <c r="V440" s="719">
        <f>SUM(V438:V439)</f>
        <v>0</v>
      </c>
      <c r="W440" s="719">
        <f>SUM(W438:W439)</f>
        <v>0</v>
      </c>
      <c r="X440" s="719"/>
      <c r="Y440" s="720"/>
      <c r="Z440" s="721"/>
      <c r="AA440" s="721"/>
    </row>
    <row r="441" spans="1:27" ht="13.5" customHeight="1">
      <c r="A441" s="516"/>
      <c r="B441" s="346"/>
      <c r="C441" s="347"/>
      <c r="D441" s="1145" t="s">
        <v>679</v>
      </c>
      <c r="E441" s="1145"/>
      <c r="F441" s="1145"/>
      <c r="G441" s="1145"/>
      <c r="H441" s="1145"/>
      <c r="I441" s="1145"/>
      <c r="J441" s="344">
        <f t="shared" ref="J441:Y441" si="158">SUM(J438,J439)</f>
        <v>550000</v>
      </c>
      <c r="K441" s="344">
        <f t="shared" si="158"/>
        <v>0</v>
      </c>
      <c r="L441" s="344">
        <f t="shared" si="158"/>
        <v>500000</v>
      </c>
      <c r="M441" s="344">
        <f t="shared" si="158"/>
        <v>0</v>
      </c>
      <c r="N441" s="344">
        <f t="shared" si="158"/>
        <v>0</v>
      </c>
      <c r="O441" s="344">
        <f t="shared" si="158"/>
        <v>0</v>
      </c>
      <c r="P441" s="344">
        <f t="shared" si="158"/>
        <v>0</v>
      </c>
      <c r="Q441" s="344">
        <f t="shared" si="158"/>
        <v>50000</v>
      </c>
      <c r="R441" s="344">
        <f t="shared" si="158"/>
        <v>0</v>
      </c>
      <c r="S441" s="344">
        <f t="shared" si="158"/>
        <v>0</v>
      </c>
      <c r="T441" s="344">
        <f t="shared" si="158"/>
        <v>0</v>
      </c>
      <c r="U441" s="344">
        <f t="shared" si="158"/>
        <v>0</v>
      </c>
      <c r="V441" s="344">
        <f t="shared" si="158"/>
        <v>0</v>
      </c>
      <c r="W441" s="344">
        <f t="shared" si="158"/>
        <v>0</v>
      </c>
      <c r="X441" s="344">
        <f t="shared" si="158"/>
        <v>0</v>
      </c>
      <c r="Y441" s="517">
        <f t="shared" si="158"/>
        <v>0</v>
      </c>
      <c r="Z441" s="89"/>
    </row>
    <row r="476" spans="1:24" ht="15">
      <c r="A476" s="276"/>
      <c r="B476" s="275"/>
      <c r="C476" s="275"/>
      <c r="D476" s="710"/>
      <c r="E476" s="710"/>
      <c r="F476" s="710"/>
      <c r="G476" s="710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  <c r="T476" s="275"/>
      <c r="U476" s="275"/>
      <c r="V476" s="275"/>
      <c r="W476" s="275"/>
      <c r="X476" s="275"/>
    </row>
    <row r="477" spans="1:24">
      <c r="A477" s="267"/>
      <c r="B477" s="267"/>
      <c r="C477" s="267"/>
      <c r="D477" s="711"/>
      <c r="E477" s="711"/>
      <c r="F477" s="711"/>
      <c r="G477" s="711"/>
      <c r="H477" s="267"/>
      <c r="I477" s="267"/>
      <c r="J477" s="267"/>
      <c r="K477" s="267"/>
      <c r="L477" s="267"/>
      <c r="M477" s="267"/>
      <c r="N477" s="267"/>
      <c r="O477" s="267"/>
      <c r="P477" s="267"/>
      <c r="Q477" s="267"/>
      <c r="R477" s="267"/>
      <c r="S477" s="267"/>
      <c r="T477" s="267"/>
      <c r="U477" s="267"/>
      <c r="V477" s="267"/>
      <c r="W477" s="267"/>
      <c r="X477" s="267"/>
    </row>
    <row r="485" spans="1:24">
      <c r="A485" s="47"/>
      <c r="B485" s="47"/>
      <c r="C485" s="47"/>
      <c r="D485" s="712"/>
      <c r="E485" s="712"/>
      <c r="F485" s="712"/>
      <c r="G485" s="712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</row>
    <row r="486" spans="1:24">
      <c r="A486" s="274"/>
      <c r="B486" s="47"/>
      <c r="C486" s="47"/>
      <c r="D486" s="712"/>
      <c r="E486" s="712"/>
      <c r="F486" s="712"/>
      <c r="G486" s="712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</row>
    <row r="487" spans="1:24">
      <c r="A487" s="274"/>
      <c r="B487" s="47"/>
      <c r="C487" s="47"/>
      <c r="D487" s="712"/>
      <c r="E487" s="712"/>
      <c r="F487" s="712"/>
      <c r="G487" s="712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</row>
    <row r="488" spans="1:24" ht="15">
      <c r="A488" s="275"/>
      <c r="B488" s="267"/>
      <c r="C488" s="267"/>
      <c r="D488" s="711"/>
      <c r="E488" s="711"/>
      <c r="F488" s="711"/>
      <c r="G488" s="711"/>
      <c r="H488" s="267"/>
      <c r="I488" s="267"/>
      <c r="J488" s="267"/>
      <c r="K488" s="267"/>
      <c r="L488" s="267"/>
      <c r="M488" s="267"/>
      <c r="N488" s="267"/>
      <c r="O488" s="267"/>
      <c r="P488" s="267"/>
      <c r="Q488" s="267"/>
      <c r="R488" s="267"/>
      <c r="S488" s="267"/>
      <c r="T488" s="267"/>
      <c r="U488" s="267"/>
      <c r="V488" s="267"/>
      <c r="W488" s="267"/>
      <c r="X488" s="267"/>
    </row>
    <row r="489" spans="1:24">
      <c r="A489" s="276"/>
      <c r="B489" s="267"/>
      <c r="C489" s="267"/>
      <c r="D489" s="711"/>
      <c r="E489" s="711"/>
      <c r="F489" s="711"/>
      <c r="G489" s="711"/>
      <c r="H489" s="267"/>
      <c r="I489" s="267"/>
      <c r="J489" s="267"/>
      <c r="K489" s="267"/>
      <c r="L489" s="267"/>
      <c r="M489" s="267"/>
      <c r="N489" s="267"/>
      <c r="O489" s="267"/>
      <c r="P489" s="267"/>
      <c r="Q489" s="267"/>
      <c r="R489" s="267"/>
      <c r="S489" s="267"/>
      <c r="T489" s="267"/>
      <c r="U489" s="267"/>
      <c r="V489" s="267"/>
      <c r="W489" s="267"/>
      <c r="X489" s="267"/>
    </row>
    <row r="490" spans="1:24">
      <c r="A490" s="276"/>
      <c r="B490" s="267"/>
      <c r="C490" s="267"/>
      <c r="D490" s="711"/>
      <c r="E490" s="711"/>
      <c r="F490" s="711"/>
      <c r="G490" s="711"/>
      <c r="H490" s="267"/>
      <c r="I490" s="267"/>
      <c r="J490" s="267"/>
      <c r="K490" s="267"/>
      <c r="L490" s="267"/>
      <c r="M490" s="267"/>
      <c r="N490" s="267"/>
      <c r="O490" s="267"/>
      <c r="P490" s="267"/>
      <c r="Q490" s="267"/>
      <c r="R490" s="267"/>
      <c r="S490" s="267"/>
      <c r="T490" s="267"/>
      <c r="U490" s="267"/>
      <c r="V490" s="267"/>
      <c r="W490" s="267"/>
      <c r="X490" s="267"/>
    </row>
    <row r="491" spans="1:24" ht="15">
      <c r="A491" s="276"/>
      <c r="B491" s="275"/>
      <c r="C491" s="275"/>
      <c r="D491" s="710"/>
      <c r="E491" s="710"/>
      <c r="F491" s="710"/>
      <c r="G491" s="710"/>
      <c r="H491" s="275"/>
      <c r="I491" s="275"/>
      <c r="J491" s="275"/>
      <c r="K491" s="275"/>
      <c r="L491" s="275"/>
      <c r="M491" s="275"/>
      <c r="N491" s="275"/>
      <c r="O491" s="275"/>
      <c r="P491" s="275"/>
      <c r="Q491" s="275"/>
      <c r="R491" s="275"/>
      <c r="S491" s="275"/>
      <c r="T491" s="275"/>
      <c r="U491" s="275"/>
      <c r="V491" s="275"/>
      <c r="W491" s="275"/>
      <c r="X491" s="275"/>
    </row>
  </sheetData>
  <mergeCells count="377">
    <mergeCell ref="D267:I267"/>
    <mergeCell ref="U377:U378"/>
    <mergeCell ref="A4:A14"/>
    <mergeCell ref="B4:B14"/>
    <mergeCell ref="A1:Y2"/>
    <mergeCell ref="D19:I19"/>
    <mergeCell ref="A18:I18"/>
    <mergeCell ref="A16:I16"/>
    <mergeCell ref="U8:Y11"/>
    <mergeCell ref="U12:Y12"/>
    <mergeCell ref="D294:I294"/>
    <mergeCell ref="D274:I274"/>
    <mergeCell ref="D115:I115"/>
    <mergeCell ref="D138:I138"/>
    <mergeCell ref="D150:I150"/>
    <mergeCell ref="D154:I154"/>
    <mergeCell ref="D17:I17"/>
    <mergeCell ref="P8:T11"/>
    <mergeCell ref="P12:T12"/>
    <mergeCell ref="D166:I166"/>
    <mergeCell ref="G4:G14"/>
    <mergeCell ref="D241:I241"/>
    <mergeCell ref="D245:I245"/>
    <mergeCell ref="D247:I247"/>
    <mergeCell ref="D255:I255"/>
    <mergeCell ref="D270:I270"/>
    <mergeCell ref="D261:I261"/>
    <mergeCell ref="A359:B359"/>
    <mergeCell ref="A362:B362"/>
    <mergeCell ref="A369:B369"/>
    <mergeCell ref="A342:B342"/>
    <mergeCell ref="A314:I314"/>
    <mergeCell ref="D337:I337"/>
    <mergeCell ref="H296:H297"/>
    <mergeCell ref="A351:B351"/>
    <mergeCell ref="D307:I307"/>
    <mergeCell ref="D302:I302"/>
    <mergeCell ref="D291:I291"/>
    <mergeCell ref="D350:I350"/>
    <mergeCell ref="D341:I341"/>
    <mergeCell ref="D354:I354"/>
    <mergeCell ref="D331:I331"/>
    <mergeCell ref="A336:I336"/>
    <mergeCell ref="A242:B242"/>
    <mergeCell ref="D277:I277"/>
    <mergeCell ref="D118:I118"/>
    <mergeCell ref="D113:I113"/>
    <mergeCell ref="A114:I114"/>
    <mergeCell ref="D141:I141"/>
    <mergeCell ref="D162:I162"/>
    <mergeCell ref="D201:I201"/>
    <mergeCell ref="A213:I213"/>
    <mergeCell ref="D217:I217"/>
    <mergeCell ref="D221:I221"/>
    <mergeCell ref="D208:I208"/>
    <mergeCell ref="D212:I212"/>
    <mergeCell ref="D214:I214"/>
    <mergeCell ref="A116:B116"/>
    <mergeCell ref="A119:B119"/>
    <mergeCell ref="A126:B126"/>
    <mergeCell ref="D179:I179"/>
    <mergeCell ref="A151:B151"/>
    <mergeCell ref="A155:B155"/>
    <mergeCell ref="A168:A173"/>
    <mergeCell ref="C168:C173"/>
    <mergeCell ref="D164:I164"/>
    <mergeCell ref="D146:I146"/>
    <mergeCell ref="X59:X60"/>
    <mergeCell ref="Y59:Y60"/>
    <mergeCell ref="A355:B355"/>
    <mergeCell ref="D110:I110"/>
    <mergeCell ref="Y61:Y63"/>
    <mergeCell ref="A246:I246"/>
    <mergeCell ref="D185:I185"/>
    <mergeCell ref="D193:I193"/>
    <mergeCell ref="D134:I134"/>
    <mergeCell ref="D130:I130"/>
    <mergeCell ref="A131:B131"/>
    <mergeCell ref="D125:I125"/>
    <mergeCell ref="D237:I237"/>
    <mergeCell ref="D101:I101"/>
    <mergeCell ref="D224:I224"/>
    <mergeCell ref="X61:X63"/>
    <mergeCell ref="J73:J74"/>
    <mergeCell ref="D94:I94"/>
    <mergeCell ref="D105:I105"/>
    <mergeCell ref="S76:S78"/>
    <mergeCell ref="W76:W78"/>
    <mergeCell ref="J76:J78"/>
    <mergeCell ref="L76:L78"/>
    <mergeCell ref="N76:N78"/>
    <mergeCell ref="O76:O78"/>
    <mergeCell ref="I73:I75"/>
    <mergeCell ref="H76:H78"/>
    <mergeCell ref="D76:D78"/>
    <mergeCell ref="C76:C78"/>
    <mergeCell ref="K73:K75"/>
    <mergeCell ref="Q76:Q78"/>
    <mergeCell ref="R76:R78"/>
    <mergeCell ref="D84:I84"/>
    <mergeCell ref="L73:L75"/>
    <mergeCell ref="M73:M75"/>
    <mergeCell ref="M76:M78"/>
    <mergeCell ref="A57:B57"/>
    <mergeCell ref="D68:H68"/>
    <mergeCell ref="D65:H65"/>
    <mergeCell ref="M61:M63"/>
    <mergeCell ref="H59:H60"/>
    <mergeCell ref="D59:D60"/>
    <mergeCell ref="M59:M60"/>
    <mergeCell ref="J59:J60"/>
    <mergeCell ref="B61:B63"/>
    <mergeCell ref="C61:C63"/>
    <mergeCell ref="H61:H63"/>
    <mergeCell ref="I61:I63"/>
    <mergeCell ref="D61:D63"/>
    <mergeCell ref="A59:A60"/>
    <mergeCell ref="C4:C14"/>
    <mergeCell ref="D4:D14"/>
    <mergeCell ref="H4:H14"/>
    <mergeCell ref="D41:H41"/>
    <mergeCell ref="K8:O11"/>
    <mergeCell ref="D32:H32"/>
    <mergeCell ref="K70:K71"/>
    <mergeCell ref="L70:L71"/>
    <mergeCell ref="J70:J71"/>
    <mergeCell ref="C59:C60"/>
    <mergeCell ref="N13:N14"/>
    <mergeCell ref="O13:O14"/>
    <mergeCell ref="I4:I14"/>
    <mergeCell ref="M13:M14"/>
    <mergeCell ref="K13:K14"/>
    <mergeCell ref="J4:Y7"/>
    <mergeCell ref="K12:O12"/>
    <mergeCell ref="D44:H44"/>
    <mergeCell ref="D70:D71"/>
    <mergeCell ref="H70:H71"/>
    <mergeCell ref="I70:I71"/>
    <mergeCell ref="C70:C71"/>
    <mergeCell ref="D56:H56"/>
    <mergeCell ref="Y13:Y14"/>
    <mergeCell ref="C97:C98"/>
    <mergeCell ref="B176:B177"/>
    <mergeCell ref="V59:V60"/>
    <mergeCell ref="Q97:Q98"/>
    <mergeCell ref="M97:M98"/>
    <mergeCell ref="J97:J98"/>
    <mergeCell ref="K97:K98"/>
    <mergeCell ref="L97:L98"/>
    <mergeCell ref="P97:P98"/>
    <mergeCell ref="Q61:Q63"/>
    <mergeCell ref="I97:I98"/>
    <mergeCell ref="H97:H98"/>
    <mergeCell ref="D73:D75"/>
    <mergeCell ref="H73:H75"/>
    <mergeCell ref="N70:N71"/>
    <mergeCell ref="O70:O71"/>
    <mergeCell ref="M70:M71"/>
    <mergeCell ref="B174:B175"/>
    <mergeCell ref="C174:C175"/>
    <mergeCell ref="A165:I165"/>
    <mergeCell ref="A163:B163"/>
    <mergeCell ref="A167:B167"/>
    <mergeCell ref="A142:B142"/>
    <mergeCell ref="A147:B147"/>
    <mergeCell ref="A97:A98"/>
    <mergeCell ref="B97:B98"/>
    <mergeCell ref="A61:A63"/>
    <mergeCell ref="V61:V63"/>
    <mergeCell ref="B59:B60"/>
    <mergeCell ref="D80:H80"/>
    <mergeCell ref="P76:P78"/>
    <mergeCell ref="I76:I78"/>
    <mergeCell ref="W97:W98"/>
    <mergeCell ref="V97:V98"/>
    <mergeCell ref="U97:U98"/>
    <mergeCell ref="T76:T78"/>
    <mergeCell ref="R73:R75"/>
    <mergeCell ref="U73:U75"/>
    <mergeCell ref="A73:A75"/>
    <mergeCell ref="P61:P63"/>
    <mergeCell ref="R61:R63"/>
    <mergeCell ref="L61:L63"/>
    <mergeCell ref="A66:B66"/>
    <mergeCell ref="A69:B69"/>
    <mergeCell ref="A81:B81"/>
    <mergeCell ref="A85:B85"/>
    <mergeCell ref="A95:B95"/>
    <mergeCell ref="C73:C75"/>
    <mergeCell ref="A70:A72"/>
    <mergeCell ref="D97:D98"/>
    <mergeCell ref="B77:B78"/>
    <mergeCell ref="K76:K78"/>
    <mergeCell ref="A76:A78"/>
    <mergeCell ref="R97:R98"/>
    <mergeCell ref="A393:I393"/>
    <mergeCell ref="D286:I286"/>
    <mergeCell ref="D251:I251"/>
    <mergeCell ref="D196:I196"/>
    <mergeCell ref="D204:I204"/>
    <mergeCell ref="C176:C177"/>
    <mergeCell ref="D176:D177"/>
    <mergeCell ref="A180:B180"/>
    <mergeCell ref="A186:B186"/>
    <mergeCell ref="H176:H177"/>
    <mergeCell ref="A174:A177"/>
    <mergeCell ref="H174:H175"/>
    <mergeCell ref="D174:D175"/>
    <mergeCell ref="D327:I327"/>
    <mergeCell ref="D324:I324"/>
    <mergeCell ref="D321:I321"/>
    <mergeCell ref="D313:I313"/>
    <mergeCell ref="D318:I318"/>
    <mergeCell ref="D230:I230"/>
    <mergeCell ref="A338:B338"/>
    <mergeCell ref="D47:H47"/>
    <mergeCell ref="J61:J63"/>
    <mergeCell ref="K61:K63"/>
    <mergeCell ref="I59:I60"/>
    <mergeCell ref="K59:K60"/>
    <mergeCell ref="D50:H50"/>
    <mergeCell ref="X13:X14"/>
    <mergeCell ref="D23:H23"/>
    <mergeCell ref="J8:J14"/>
    <mergeCell ref="V13:V14"/>
    <mergeCell ref="W13:W14"/>
    <mergeCell ref="L13:L14"/>
    <mergeCell ref="Q13:Q14"/>
    <mergeCell ref="D28:H28"/>
    <mergeCell ref="U59:U60"/>
    <mergeCell ref="W59:W60"/>
    <mergeCell ref="W61:W63"/>
    <mergeCell ref="U61:U63"/>
    <mergeCell ref="U13:U14"/>
    <mergeCell ref="S13:S14"/>
    <mergeCell ref="T13:T14"/>
    <mergeCell ref="R13:R14"/>
    <mergeCell ref="P13:P14"/>
    <mergeCell ref="Q59:Q60"/>
    <mergeCell ref="R59:R60"/>
    <mergeCell ref="P59:P60"/>
    <mergeCell ref="L59:L60"/>
    <mergeCell ref="D53:H53"/>
    <mergeCell ref="N59:N60"/>
    <mergeCell ref="O59:O60"/>
    <mergeCell ref="N61:N63"/>
    <mergeCell ref="O61:O63"/>
    <mergeCell ref="Y76:Y78"/>
    <mergeCell ref="X76:X78"/>
    <mergeCell ref="U76:U78"/>
    <mergeCell ref="Y70:Y71"/>
    <mergeCell ref="N73:N75"/>
    <mergeCell ref="O73:O75"/>
    <mergeCell ref="S73:S75"/>
    <mergeCell ref="T73:T75"/>
    <mergeCell ref="X73:X75"/>
    <mergeCell ref="Y73:Y75"/>
    <mergeCell ref="R70:R71"/>
    <mergeCell ref="W70:W71"/>
    <mergeCell ref="X70:X71"/>
    <mergeCell ref="S70:S71"/>
    <mergeCell ref="Q70:Q71"/>
    <mergeCell ref="P70:P71"/>
    <mergeCell ref="U70:U71"/>
    <mergeCell ref="V70:V71"/>
    <mergeCell ref="V73:V75"/>
    <mergeCell ref="V76:V78"/>
    <mergeCell ref="W73:W75"/>
    <mergeCell ref="T70:T71"/>
    <mergeCell ref="Q73:Q75"/>
    <mergeCell ref="P73:P75"/>
    <mergeCell ref="D436:I436"/>
    <mergeCell ref="D441:I441"/>
    <mergeCell ref="D424:I424"/>
    <mergeCell ref="A425:B425"/>
    <mergeCell ref="A430:B430"/>
    <mergeCell ref="A433:B433"/>
    <mergeCell ref="A437:B437"/>
    <mergeCell ref="D415:I415"/>
    <mergeCell ref="D410:I410"/>
    <mergeCell ref="A419:A420"/>
    <mergeCell ref="A421:A422"/>
    <mergeCell ref="D429:I429"/>
    <mergeCell ref="Y377:Y378"/>
    <mergeCell ref="I377:I378"/>
    <mergeCell ref="J377:J378"/>
    <mergeCell ref="D371:I371"/>
    <mergeCell ref="D375:I375"/>
    <mergeCell ref="X377:X378"/>
    <mergeCell ref="Q377:Q378"/>
    <mergeCell ref="R377:R378"/>
    <mergeCell ref="C377:C378"/>
    <mergeCell ref="H377:H378"/>
    <mergeCell ref="D377:D378"/>
    <mergeCell ref="V377:V378"/>
    <mergeCell ref="W377:W378"/>
    <mergeCell ref="K377:K378"/>
    <mergeCell ref="L377:L378"/>
    <mergeCell ref="M377:M378"/>
    <mergeCell ref="P377:P378"/>
    <mergeCell ref="A194:B194"/>
    <mergeCell ref="A197:B197"/>
    <mergeCell ref="A202:B202"/>
    <mergeCell ref="A205:B205"/>
    <mergeCell ref="A209:B209"/>
    <mergeCell ref="A215:B215"/>
    <mergeCell ref="A135:B135"/>
    <mergeCell ref="A139:B139"/>
    <mergeCell ref="A102:B102"/>
    <mergeCell ref="A106:B106"/>
    <mergeCell ref="A111:B111"/>
    <mergeCell ref="A20:B20"/>
    <mergeCell ref="A24:B24"/>
    <mergeCell ref="A29:B29"/>
    <mergeCell ref="A33:B33"/>
    <mergeCell ref="A42:B42"/>
    <mergeCell ref="A45:B45"/>
    <mergeCell ref="A48:B48"/>
    <mergeCell ref="A51:B51"/>
    <mergeCell ref="A54:B54"/>
    <mergeCell ref="A287:B287"/>
    <mergeCell ref="A292:B292"/>
    <mergeCell ref="A295:B295"/>
    <mergeCell ref="A248:B248"/>
    <mergeCell ref="A252:B252"/>
    <mergeCell ref="A256:B256"/>
    <mergeCell ref="A262:B262"/>
    <mergeCell ref="A268:B268"/>
    <mergeCell ref="A271:B271"/>
    <mergeCell ref="A275:B275"/>
    <mergeCell ref="A278:B278"/>
    <mergeCell ref="A281:B281"/>
    <mergeCell ref="D335:I335"/>
    <mergeCell ref="A328:B328"/>
    <mergeCell ref="A332:B332"/>
    <mergeCell ref="D315:I315"/>
    <mergeCell ref="B377:B378"/>
    <mergeCell ref="D388:I388"/>
    <mergeCell ref="D392:I392"/>
    <mergeCell ref="D405:I405"/>
    <mergeCell ref="D400:I400"/>
    <mergeCell ref="D394:I394"/>
    <mergeCell ref="D380:I380"/>
    <mergeCell ref="D368:I368"/>
    <mergeCell ref="D358:I358"/>
    <mergeCell ref="A377:A378"/>
    <mergeCell ref="A385:A386"/>
    <mergeCell ref="C385:C386"/>
    <mergeCell ref="A384:B384"/>
    <mergeCell ref="D383:I383"/>
    <mergeCell ref="A372:B372"/>
    <mergeCell ref="A376:B376"/>
    <mergeCell ref="A381:B381"/>
    <mergeCell ref="D280:I280"/>
    <mergeCell ref="A417:A418"/>
    <mergeCell ref="C426:C427"/>
    <mergeCell ref="B426:B427"/>
    <mergeCell ref="A426:A427"/>
    <mergeCell ref="E4:E14"/>
    <mergeCell ref="F4:F14"/>
    <mergeCell ref="A389:B389"/>
    <mergeCell ref="A395:B395"/>
    <mergeCell ref="A401:B401"/>
    <mergeCell ref="A406:B406"/>
    <mergeCell ref="A416:B416"/>
    <mergeCell ref="A303:B303"/>
    <mergeCell ref="A308:B308"/>
    <mergeCell ref="A316:B316"/>
    <mergeCell ref="A319:B319"/>
    <mergeCell ref="A322:B322"/>
    <mergeCell ref="A325:B325"/>
    <mergeCell ref="A411:Y411"/>
    <mergeCell ref="A218:B218"/>
    <mergeCell ref="A222:B222"/>
    <mergeCell ref="A225:B225"/>
    <mergeCell ref="A231:B231"/>
    <mergeCell ref="A238:B238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55" orientation="landscape" horizontalDpi="4294967294" verticalDpi="4294967294" r:id="rId1"/>
  <headerFooter alignWithMargins="0"/>
  <rowBreaks count="1" manualBreakCount="1">
    <brk id="258" max="16383" man="1"/>
  </rowBreaks>
  <colBreaks count="1" manualBreakCount="1">
    <brk id="25" max="1048575" man="1"/>
  </colBreaks>
  <ignoredErrors>
    <ignoredError sqref="K201:L201 M20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6"/>
  <sheetViews>
    <sheetView zoomScale="80" zoomScaleNormal="80" workbookViewId="0">
      <pane xSplit="15" ySplit="22" topLeftCell="P694" activePane="bottomRight" state="frozen"/>
      <selection pane="topRight" activeCell="M1" sqref="M1"/>
      <selection pane="bottomLeft" activeCell="A23" sqref="A23"/>
      <selection pane="bottomRight" sqref="A1:Y706"/>
    </sheetView>
  </sheetViews>
  <sheetFormatPr defaultRowHeight="12.75"/>
  <cols>
    <col min="1" max="1" width="4.140625" customWidth="1"/>
    <col min="2" max="2" width="13.5703125" customWidth="1"/>
    <col min="3" max="3" width="7.7109375" customWidth="1"/>
    <col min="4" max="4" width="7.28515625" customWidth="1"/>
    <col min="5" max="5" width="7" customWidth="1"/>
    <col min="10" max="10" width="11.5703125" customWidth="1"/>
    <col min="11" max="11" width="10.85546875" customWidth="1"/>
    <col min="12" max="12" width="11.28515625" customWidth="1"/>
    <col min="13" max="13" width="10.7109375" customWidth="1"/>
    <col min="14" max="14" width="10.140625" customWidth="1"/>
    <col min="15" max="15" width="10.28515625" customWidth="1"/>
    <col min="16" max="17" width="10.85546875" customWidth="1"/>
    <col min="18" max="18" width="10.28515625" customWidth="1"/>
    <col min="23" max="23" width="8.28515625" customWidth="1"/>
    <col min="24" max="24" width="8.42578125" customWidth="1"/>
    <col min="25" max="25" width="8" customWidth="1"/>
    <col min="27" max="27" width="10.85546875" bestFit="1" customWidth="1"/>
    <col min="28" max="28" width="9.85546875" bestFit="1" customWidth="1"/>
  </cols>
  <sheetData>
    <row r="1" spans="1:25">
      <c r="A1" s="1263" t="s">
        <v>635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3"/>
    </row>
    <row r="2" spans="1:25">
      <c r="A2" s="1263"/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  <c r="T2" s="1263"/>
      <c r="U2" s="1263"/>
      <c r="V2" s="1263"/>
      <c r="W2" s="1263"/>
      <c r="X2" s="1263"/>
      <c r="Y2" s="1263"/>
    </row>
    <row r="3" spans="1:25" ht="15.75" thickBot="1">
      <c r="A3" s="1"/>
      <c r="B3" s="1"/>
      <c r="C3" s="1"/>
      <c r="D3" s="623"/>
      <c r="E3" s="623"/>
      <c r="F3" s="623"/>
      <c r="G3" s="6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>
      <c r="A4" s="1261" t="s">
        <v>634</v>
      </c>
      <c r="B4" s="1206" t="s">
        <v>636</v>
      </c>
      <c r="C4" s="1206" t="s">
        <v>637</v>
      </c>
      <c r="D4" s="1207" t="s">
        <v>1411</v>
      </c>
      <c r="E4" s="1113" t="s">
        <v>1409</v>
      </c>
      <c r="F4" s="1113" t="s">
        <v>1413</v>
      </c>
      <c r="G4" s="1113" t="s">
        <v>1417</v>
      </c>
      <c r="H4" s="1206" t="s">
        <v>638</v>
      </c>
      <c r="I4" s="1206" t="s">
        <v>1404</v>
      </c>
      <c r="J4" s="1206" t="s">
        <v>632</v>
      </c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19"/>
    </row>
    <row r="5" spans="1:25" ht="15" customHeight="1">
      <c r="A5" s="1262"/>
      <c r="B5" s="1163"/>
      <c r="C5" s="1163"/>
      <c r="D5" s="1208"/>
      <c r="E5" s="1114"/>
      <c r="F5" s="1114"/>
      <c r="G5" s="1114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220"/>
    </row>
    <row r="6" spans="1:25" ht="15" customHeight="1">
      <c r="A6" s="1262"/>
      <c r="B6" s="1163"/>
      <c r="C6" s="1163"/>
      <c r="D6" s="1208"/>
      <c r="E6" s="1114"/>
      <c r="F6" s="1114"/>
      <c r="G6" s="1114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220"/>
    </row>
    <row r="7" spans="1:25" ht="15" customHeight="1">
      <c r="A7" s="1262"/>
      <c r="B7" s="1163"/>
      <c r="C7" s="1163"/>
      <c r="D7" s="1208"/>
      <c r="E7" s="1114"/>
      <c r="F7" s="1114"/>
      <c r="G7" s="1114"/>
      <c r="H7" s="1163"/>
      <c r="I7" s="1163"/>
      <c r="J7" s="1163"/>
      <c r="K7" s="1163"/>
      <c r="L7" s="1163"/>
      <c r="M7" s="1163"/>
      <c r="N7" s="1163"/>
      <c r="O7" s="1163"/>
      <c r="P7" s="1163"/>
      <c r="Q7" s="1163"/>
      <c r="R7" s="1163"/>
      <c r="S7" s="1163"/>
      <c r="T7" s="1163"/>
      <c r="U7" s="1163"/>
      <c r="V7" s="1163"/>
      <c r="W7" s="1163"/>
      <c r="X7" s="1163"/>
      <c r="Y7" s="1220"/>
    </row>
    <row r="8" spans="1:25" ht="15" customHeight="1">
      <c r="A8" s="1262"/>
      <c r="B8" s="1163"/>
      <c r="C8" s="1163"/>
      <c r="D8" s="1208"/>
      <c r="E8" s="1114"/>
      <c r="F8" s="1114"/>
      <c r="G8" s="1114"/>
      <c r="H8" s="1163"/>
      <c r="I8" s="1163"/>
      <c r="J8" s="1162" t="s">
        <v>633</v>
      </c>
      <c r="K8" s="1209" t="s">
        <v>640</v>
      </c>
      <c r="L8" s="1210"/>
      <c r="M8" s="1210"/>
      <c r="N8" s="1210"/>
      <c r="O8" s="1211"/>
      <c r="P8" s="1209" t="s">
        <v>1406</v>
      </c>
      <c r="Q8" s="1210"/>
      <c r="R8" s="1210"/>
      <c r="S8" s="1210"/>
      <c r="T8" s="1211"/>
      <c r="U8" s="1209" t="s">
        <v>641</v>
      </c>
      <c r="V8" s="1210"/>
      <c r="W8" s="1210"/>
      <c r="X8" s="1210"/>
      <c r="Y8" s="1271"/>
    </row>
    <row r="9" spans="1:25" ht="15" customHeight="1">
      <c r="A9" s="1262"/>
      <c r="B9" s="1163"/>
      <c r="C9" s="1163"/>
      <c r="D9" s="1208"/>
      <c r="E9" s="1114"/>
      <c r="F9" s="1114"/>
      <c r="G9" s="1114"/>
      <c r="H9" s="1163"/>
      <c r="I9" s="1163"/>
      <c r="J9" s="1163"/>
      <c r="K9" s="1212"/>
      <c r="L9" s="1213"/>
      <c r="M9" s="1213"/>
      <c r="N9" s="1213"/>
      <c r="O9" s="1214"/>
      <c r="P9" s="1212"/>
      <c r="Q9" s="1213"/>
      <c r="R9" s="1213"/>
      <c r="S9" s="1213"/>
      <c r="T9" s="1214"/>
      <c r="U9" s="1212"/>
      <c r="V9" s="1213"/>
      <c r="W9" s="1213"/>
      <c r="X9" s="1213"/>
      <c r="Y9" s="1272"/>
    </row>
    <row r="10" spans="1:25" ht="15" customHeight="1">
      <c r="A10" s="1262"/>
      <c r="B10" s="1163"/>
      <c r="C10" s="1163"/>
      <c r="D10" s="1208"/>
      <c r="E10" s="1114"/>
      <c r="F10" s="1114"/>
      <c r="G10" s="1114"/>
      <c r="H10" s="1163"/>
      <c r="I10" s="1163"/>
      <c r="J10" s="1163"/>
      <c r="K10" s="1212"/>
      <c r="L10" s="1213"/>
      <c r="M10" s="1213"/>
      <c r="N10" s="1213"/>
      <c r="O10" s="1214"/>
      <c r="P10" s="1212"/>
      <c r="Q10" s="1213"/>
      <c r="R10" s="1213"/>
      <c r="S10" s="1213"/>
      <c r="T10" s="1214"/>
      <c r="U10" s="1212"/>
      <c r="V10" s="1213"/>
      <c r="W10" s="1213"/>
      <c r="X10" s="1213"/>
      <c r="Y10" s="1272"/>
    </row>
    <row r="11" spans="1:25" ht="15" customHeight="1">
      <c r="A11" s="1262"/>
      <c r="B11" s="1163"/>
      <c r="C11" s="1163"/>
      <c r="D11" s="1208"/>
      <c r="E11" s="1114"/>
      <c r="F11" s="1114"/>
      <c r="G11" s="1114"/>
      <c r="H11" s="1163"/>
      <c r="I11" s="1163"/>
      <c r="J11" s="1163"/>
      <c r="K11" s="1215"/>
      <c r="L11" s="1216"/>
      <c r="M11" s="1216"/>
      <c r="N11" s="1216"/>
      <c r="O11" s="1217"/>
      <c r="P11" s="1215"/>
      <c r="Q11" s="1216"/>
      <c r="R11" s="1216"/>
      <c r="S11" s="1216"/>
      <c r="T11" s="1217"/>
      <c r="U11" s="1215"/>
      <c r="V11" s="1216"/>
      <c r="W11" s="1216"/>
      <c r="X11" s="1216"/>
      <c r="Y11" s="1273"/>
    </row>
    <row r="12" spans="1:25" ht="15" customHeight="1">
      <c r="A12" s="1262"/>
      <c r="B12" s="1163"/>
      <c r="C12" s="1163"/>
      <c r="D12" s="1208"/>
      <c r="E12" s="1114"/>
      <c r="F12" s="1114"/>
      <c r="G12" s="1114"/>
      <c r="H12" s="1163"/>
      <c r="I12" s="1163"/>
      <c r="J12" s="1163"/>
      <c r="K12" s="1221" t="s">
        <v>639</v>
      </c>
      <c r="L12" s="1222"/>
      <c r="M12" s="1222"/>
      <c r="N12" s="1222"/>
      <c r="O12" s="1223"/>
      <c r="P12" s="1221" t="s">
        <v>639</v>
      </c>
      <c r="Q12" s="1222"/>
      <c r="R12" s="1222"/>
      <c r="S12" s="1222"/>
      <c r="T12" s="1223"/>
      <c r="U12" s="1221" t="s">
        <v>639</v>
      </c>
      <c r="V12" s="1222"/>
      <c r="W12" s="1222"/>
      <c r="X12" s="1222"/>
      <c r="Y12" s="1274"/>
    </row>
    <row r="13" spans="1:25" ht="15" customHeight="1">
      <c r="A13" s="1262"/>
      <c r="B13" s="1163"/>
      <c r="C13" s="1163"/>
      <c r="D13" s="1208"/>
      <c r="E13" s="1114"/>
      <c r="F13" s="1114"/>
      <c r="G13" s="1114"/>
      <c r="H13" s="1163"/>
      <c r="I13" s="1163"/>
      <c r="J13" s="1163"/>
      <c r="K13" s="1156">
        <v>2018</v>
      </c>
      <c r="L13" s="1156">
        <v>2019</v>
      </c>
      <c r="M13" s="1156">
        <v>2020</v>
      </c>
      <c r="N13" s="1164">
        <v>2021</v>
      </c>
      <c r="O13" s="1164">
        <v>2022</v>
      </c>
      <c r="P13" s="1156">
        <v>2018</v>
      </c>
      <c r="Q13" s="1156">
        <v>2019</v>
      </c>
      <c r="R13" s="1156">
        <v>2020</v>
      </c>
      <c r="S13" s="1164">
        <v>2021</v>
      </c>
      <c r="T13" s="1164">
        <v>2022</v>
      </c>
      <c r="U13" s="1156">
        <v>2018</v>
      </c>
      <c r="V13" s="1156">
        <v>2019</v>
      </c>
      <c r="W13" s="1156">
        <v>2020</v>
      </c>
      <c r="X13" s="1161">
        <v>2021</v>
      </c>
      <c r="Y13" s="1226">
        <v>2022</v>
      </c>
    </row>
    <row r="14" spans="1:25" ht="15" customHeight="1">
      <c r="A14" s="1262"/>
      <c r="B14" s="1163"/>
      <c r="C14" s="1163"/>
      <c r="D14" s="1208"/>
      <c r="E14" s="1115"/>
      <c r="F14" s="1115"/>
      <c r="G14" s="1115"/>
      <c r="H14" s="1163"/>
      <c r="I14" s="1163"/>
      <c r="J14" s="1163"/>
      <c r="K14" s="1156"/>
      <c r="L14" s="1156"/>
      <c r="M14" s="1156"/>
      <c r="N14" s="1165"/>
      <c r="O14" s="1165"/>
      <c r="P14" s="1156"/>
      <c r="Q14" s="1156"/>
      <c r="R14" s="1156"/>
      <c r="S14" s="1165"/>
      <c r="T14" s="1165"/>
      <c r="U14" s="1156"/>
      <c r="V14" s="1156"/>
      <c r="W14" s="1156"/>
      <c r="X14" s="1161"/>
      <c r="Y14" s="1226"/>
    </row>
    <row r="15" spans="1:25" ht="13.5" thickBot="1">
      <c r="A15" s="478">
        <v>1</v>
      </c>
      <c r="B15" s="271">
        <v>2</v>
      </c>
      <c r="C15" s="478">
        <v>3</v>
      </c>
      <c r="D15" s="271">
        <v>4</v>
      </c>
      <c r="E15" s="478">
        <v>5</v>
      </c>
      <c r="F15" s="271">
        <v>6</v>
      </c>
      <c r="G15" s="478">
        <v>7</v>
      </c>
      <c r="H15" s="271">
        <v>8</v>
      </c>
      <c r="I15" s="478">
        <v>9</v>
      </c>
      <c r="J15" s="271">
        <v>10</v>
      </c>
      <c r="K15" s="478">
        <v>11</v>
      </c>
      <c r="L15" s="271">
        <v>12</v>
      </c>
      <c r="M15" s="478">
        <v>13</v>
      </c>
      <c r="N15" s="271">
        <v>14</v>
      </c>
      <c r="O15" s="478">
        <v>15</v>
      </c>
      <c r="P15" s="271">
        <v>16</v>
      </c>
      <c r="Q15" s="478">
        <v>17</v>
      </c>
      <c r="R15" s="271">
        <v>18</v>
      </c>
      <c r="S15" s="478">
        <v>19</v>
      </c>
      <c r="T15" s="271">
        <v>20</v>
      </c>
      <c r="U15" s="478">
        <v>21</v>
      </c>
      <c r="V15" s="271">
        <v>22</v>
      </c>
      <c r="W15" s="478">
        <v>23</v>
      </c>
      <c r="X15" s="271">
        <v>24</v>
      </c>
      <c r="Y15" s="478">
        <v>25</v>
      </c>
    </row>
    <row r="16" spans="1:25" ht="15.75" thickBot="1">
      <c r="A16" s="1268" t="s">
        <v>1369</v>
      </c>
      <c r="B16" s="1269"/>
      <c r="C16" s="1269"/>
      <c r="D16" s="1269"/>
      <c r="E16" s="1269"/>
      <c r="F16" s="1269"/>
      <c r="G16" s="1269"/>
      <c r="H16" s="1269"/>
      <c r="I16" s="1270"/>
      <c r="J16" s="714">
        <f t="shared" ref="J16:Y16" si="0">SUM(J18,J158,J261,J324,J351,J467,J559,J664)</f>
        <v>2974672.68</v>
      </c>
      <c r="K16" s="477">
        <f t="shared" si="0"/>
        <v>434571.73</v>
      </c>
      <c r="L16" s="477">
        <f t="shared" si="0"/>
        <v>141761.125</v>
      </c>
      <c r="M16" s="477">
        <f t="shared" si="0"/>
        <v>402897.47499999998</v>
      </c>
      <c r="N16" s="477">
        <f t="shared" si="0"/>
        <v>19009.400000000001</v>
      </c>
      <c r="O16" s="477">
        <f t="shared" si="0"/>
        <v>13579.4</v>
      </c>
      <c r="P16" s="477">
        <f t="shared" si="0"/>
        <v>537714.35499999998</v>
      </c>
      <c r="Q16" s="477">
        <f t="shared" si="0"/>
        <v>634614.11500000011</v>
      </c>
      <c r="R16" s="477">
        <f t="shared" si="0"/>
        <v>576920.84000000008</v>
      </c>
      <c r="S16" s="477">
        <f t="shared" si="0"/>
        <v>34000</v>
      </c>
      <c r="T16" s="477">
        <f t="shared" si="0"/>
        <v>30350</v>
      </c>
      <c r="U16" s="477">
        <f t="shared" si="0"/>
        <v>40270.660000000003</v>
      </c>
      <c r="V16" s="477">
        <f t="shared" si="0"/>
        <v>43709.279999999999</v>
      </c>
      <c r="W16" s="477">
        <f t="shared" si="0"/>
        <v>37994.400000000001</v>
      </c>
      <c r="X16" s="477">
        <f t="shared" si="0"/>
        <v>19059.8</v>
      </c>
      <c r="Y16" s="479">
        <f t="shared" si="0"/>
        <v>8220</v>
      </c>
    </row>
    <row r="17" spans="1:25" ht="13.5" thickBot="1">
      <c r="A17" s="485"/>
      <c r="B17" s="486" t="s">
        <v>1373</v>
      </c>
      <c r="C17" s="487"/>
      <c r="D17" s="1275" t="s">
        <v>1412</v>
      </c>
      <c r="E17" s="1275"/>
      <c r="F17" s="1275"/>
      <c r="G17" s="1275"/>
      <c r="H17" s="1275"/>
      <c r="I17" s="1276"/>
      <c r="J17" s="484">
        <f t="shared" ref="J17:Y17" si="1">SUM(J19,J159,J262,J325,J352,J468,J560,J665)</f>
        <v>2974672.68</v>
      </c>
      <c r="K17" s="477">
        <f t="shared" si="1"/>
        <v>434571.73</v>
      </c>
      <c r="L17" s="477">
        <f t="shared" si="1"/>
        <v>141761.13</v>
      </c>
      <c r="M17" s="477">
        <f t="shared" si="1"/>
        <v>402897.48</v>
      </c>
      <c r="N17" s="477">
        <f t="shared" si="1"/>
        <v>19009.400000000001</v>
      </c>
      <c r="O17" s="477">
        <f t="shared" si="1"/>
        <v>13579.4</v>
      </c>
      <c r="P17" s="477">
        <f t="shared" si="1"/>
        <v>537714.36</v>
      </c>
      <c r="Q17" s="477">
        <f t="shared" si="1"/>
        <v>634614.12000000011</v>
      </c>
      <c r="R17" s="477">
        <f t="shared" si="1"/>
        <v>576920.84000000008</v>
      </c>
      <c r="S17" s="477">
        <f t="shared" si="1"/>
        <v>34000</v>
      </c>
      <c r="T17" s="477">
        <f t="shared" si="1"/>
        <v>30350</v>
      </c>
      <c r="U17" s="477">
        <f t="shared" si="1"/>
        <v>40270.660000000003</v>
      </c>
      <c r="V17" s="477">
        <f t="shared" si="1"/>
        <v>43709.279999999999</v>
      </c>
      <c r="W17" s="477">
        <f t="shared" si="1"/>
        <v>37994.400000000001</v>
      </c>
      <c r="X17" s="477">
        <f t="shared" si="1"/>
        <v>19059.8</v>
      </c>
      <c r="Y17" s="479">
        <f t="shared" si="1"/>
        <v>8220</v>
      </c>
    </row>
    <row r="18" spans="1:25" ht="15.75" thickBot="1">
      <c r="A18" s="1265" t="s">
        <v>1366</v>
      </c>
      <c r="B18" s="1266"/>
      <c r="C18" s="1266"/>
      <c r="D18" s="1266"/>
      <c r="E18" s="1266"/>
      <c r="F18" s="1266"/>
      <c r="G18" s="1266"/>
      <c r="H18" s="1266"/>
      <c r="I18" s="1267"/>
      <c r="J18" s="495">
        <f t="shared" ref="J18:Y18" si="2">SUM(J19:J19)</f>
        <v>393687.1</v>
      </c>
      <c r="K18" s="495">
        <f t="shared" si="2"/>
        <v>37463.300000000003</v>
      </c>
      <c r="L18" s="495">
        <f t="shared" si="2"/>
        <v>21521.75</v>
      </c>
      <c r="M18" s="495">
        <f t="shared" si="2"/>
        <v>1521.75</v>
      </c>
      <c r="N18" s="495">
        <f t="shared" si="2"/>
        <v>0</v>
      </c>
      <c r="O18" s="495">
        <f t="shared" si="2"/>
        <v>0</v>
      </c>
      <c r="P18" s="495">
        <f t="shared" si="2"/>
        <v>64180.2</v>
      </c>
      <c r="Q18" s="495">
        <f t="shared" si="2"/>
        <v>143000</v>
      </c>
      <c r="R18" s="495">
        <f t="shared" si="2"/>
        <v>126000</v>
      </c>
      <c r="S18" s="495">
        <f t="shared" si="2"/>
        <v>0</v>
      </c>
      <c r="T18" s="495">
        <f t="shared" si="2"/>
        <v>0</v>
      </c>
      <c r="U18" s="495">
        <f t="shared" si="2"/>
        <v>0</v>
      </c>
      <c r="V18" s="495">
        <f t="shared" si="2"/>
        <v>0</v>
      </c>
      <c r="W18" s="495">
        <f t="shared" si="2"/>
        <v>0</v>
      </c>
      <c r="X18" s="495">
        <f t="shared" si="2"/>
        <v>0</v>
      </c>
      <c r="Y18" s="496">
        <f t="shared" si="2"/>
        <v>0</v>
      </c>
    </row>
    <row r="19" spans="1:25" ht="13.5" thickBot="1">
      <c r="A19" s="498"/>
      <c r="B19" s="499" t="s">
        <v>1373</v>
      </c>
      <c r="C19" s="500"/>
      <c r="D19" s="1334" t="s">
        <v>1412</v>
      </c>
      <c r="E19" s="1334"/>
      <c r="F19" s="1334"/>
      <c r="G19" s="1334"/>
      <c r="H19" s="1334"/>
      <c r="I19" s="1335"/>
      <c r="J19" s="501">
        <f t="shared" ref="J19:Y19" si="3">SUM(J22,J25,J32,J35,J44,J47,J50,J55,J58,J61,J63,J67,J77,J107,J110,J113,J116,J157)</f>
        <v>393687.1</v>
      </c>
      <c r="K19" s="502">
        <f t="shared" si="3"/>
        <v>37463.300000000003</v>
      </c>
      <c r="L19" s="502">
        <f t="shared" si="3"/>
        <v>21521.75</v>
      </c>
      <c r="M19" s="502">
        <f t="shared" si="3"/>
        <v>1521.75</v>
      </c>
      <c r="N19" s="502">
        <f t="shared" si="3"/>
        <v>0</v>
      </c>
      <c r="O19" s="502">
        <f t="shared" si="3"/>
        <v>0</v>
      </c>
      <c r="P19" s="502">
        <f t="shared" si="3"/>
        <v>64180.2</v>
      </c>
      <c r="Q19" s="502">
        <f t="shared" si="3"/>
        <v>143000</v>
      </c>
      <c r="R19" s="502">
        <f t="shared" si="3"/>
        <v>126000</v>
      </c>
      <c r="S19" s="502">
        <f t="shared" si="3"/>
        <v>0</v>
      </c>
      <c r="T19" s="502">
        <f t="shared" si="3"/>
        <v>0</v>
      </c>
      <c r="U19" s="502">
        <f t="shared" si="3"/>
        <v>0</v>
      </c>
      <c r="V19" s="502">
        <f t="shared" si="3"/>
        <v>0</v>
      </c>
      <c r="W19" s="502">
        <f t="shared" si="3"/>
        <v>0</v>
      </c>
      <c r="X19" s="502">
        <f t="shared" si="3"/>
        <v>0</v>
      </c>
      <c r="Y19" s="503">
        <f t="shared" si="3"/>
        <v>0</v>
      </c>
    </row>
    <row r="20" spans="1:25" ht="30" customHeight="1" thickBot="1">
      <c r="A20" s="1120" t="s">
        <v>216</v>
      </c>
      <c r="B20" s="1121"/>
      <c r="C20" s="608"/>
      <c r="D20" s="624"/>
      <c r="E20" s="624"/>
      <c r="F20" s="624"/>
      <c r="G20" s="624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9"/>
    </row>
    <row r="21" spans="1:25">
      <c r="A21" s="715"/>
      <c r="B21" s="716" t="s">
        <v>693</v>
      </c>
      <c r="C21" s="716"/>
      <c r="D21" s="717"/>
      <c r="E21" s="717"/>
      <c r="F21" s="717"/>
      <c r="G21" s="717"/>
      <c r="H21" s="716"/>
      <c r="I21" s="718"/>
      <c r="J21" s="719">
        <v>0</v>
      </c>
      <c r="K21" s="719">
        <v>0</v>
      </c>
      <c r="L21" s="719">
        <v>0</v>
      </c>
      <c r="M21" s="719">
        <v>0</v>
      </c>
      <c r="N21" s="719">
        <v>0</v>
      </c>
      <c r="O21" s="719">
        <v>0</v>
      </c>
      <c r="P21" s="719">
        <v>0</v>
      </c>
      <c r="Q21" s="719">
        <v>0</v>
      </c>
      <c r="R21" s="719">
        <v>0</v>
      </c>
      <c r="S21" s="719">
        <v>0</v>
      </c>
      <c r="T21" s="719">
        <v>0</v>
      </c>
      <c r="U21" s="719">
        <v>0</v>
      </c>
      <c r="V21" s="719">
        <v>0</v>
      </c>
      <c r="W21" s="719">
        <v>0</v>
      </c>
      <c r="X21" s="719">
        <v>0</v>
      </c>
      <c r="Y21" s="720">
        <v>0</v>
      </c>
    </row>
    <row r="22" spans="1:25" ht="13.5" thickBot="1">
      <c r="A22" s="339"/>
      <c r="B22" s="340" t="s">
        <v>1373</v>
      </c>
      <c r="C22" s="340"/>
      <c r="D22" s="1329" t="s">
        <v>1412</v>
      </c>
      <c r="E22" s="1329"/>
      <c r="F22" s="1329"/>
      <c r="G22" s="1329"/>
      <c r="H22" s="1329"/>
      <c r="I22" s="299"/>
      <c r="J22" s="345">
        <v>0</v>
      </c>
      <c r="K22" s="345">
        <v>0</v>
      </c>
      <c r="L22" s="345">
        <v>0</v>
      </c>
      <c r="M22" s="345">
        <v>0</v>
      </c>
      <c r="N22" s="345">
        <v>0</v>
      </c>
      <c r="O22" s="345">
        <v>0</v>
      </c>
      <c r="P22" s="345">
        <v>0</v>
      </c>
      <c r="Q22" s="345">
        <v>0</v>
      </c>
      <c r="R22" s="345">
        <v>0</v>
      </c>
      <c r="S22" s="345">
        <v>0</v>
      </c>
      <c r="T22" s="345">
        <v>0</v>
      </c>
      <c r="U22" s="345">
        <v>0</v>
      </c>
      <c r="V22" s="345">
        <v>0</v>
      </c>
      <c r="W22" s="345">
        <v>0</v>
      </c>
      <c r="X22" s="345">
        <v>0</v>
      </c>
      <c r="Y22" s="518">
        <v>0</v>
      </c>
    </row>
    <row r="23" spans="1:25" ht="15.75" thickBot="1">
      <c r="A23" s="1120" t="s">
        <v>694</v>
      </c>
      <c r="B23" s="1121"/>
      <c r="C23" s="608"/>
      <c r="D23" s="624"/>
      <c r="E23" s="624"/>
      <c r="F23" s="624"/>
      <c r="G23" s="624"/>
      <c r="H23" s="608"/>
      <c r="I23" s="608"/>
      <c r="J23" s="608" t="s">
        <v>1408</v>
      </c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9"/>
    </row>
    <row r="24" spans="1:25">
      <c r="A24" s="715"/>
      <c r="B24" s="716" t="s">
        <v>693</v>
      </c>
      <c r="C24" s="716"/>
      <c r="D24" s="717"/>
      <c r="E24" s="717"/>
      <c r="F24" s="717"/>
      <c r="G24" s="717"/>
      <c r="H24" s="716"/>
      <c r="I24" s="718"/>
      <c r="J24" s="719">
        <v>0</v>
      </c>
      <c r="K24" s="719">
        <v>0</v>
      </c>
      <c r="L24" s="719">
        <v>0</v>
      </c>
      <c r="M24" s="719">
        <v>0</v>
      </c>
      <c r="N24" s="719">
        <v>0</v>
      </c>
      <c r="O24" s="719">
        <v>0</v>
      </c>
      <c r="P24" s="719">
        <v>0</v>
      </c>
      <c r="Q24" s="719">
        <v>0</v>
      </c>
      <c r="R24" s="719">
        <v>0</v>
      </c>
      <c r="S24" s="719">
        <v>0</v>
      </c>
      <c r="T24" s="719">
        <v>0</v>
      </c>
      <c r="U24" s="719">
        <v>0</v>
      </c>
      <c r="V24" s="719">
        <v>0</v>
      </c>
      <c r="W24" s="719">
        <v>0</v>
      </c>
      <c r="X24" s="719">
        <v>0</v>
      </c>
      <c r="Y24" s="720">
        <v>0</v>
      </c>
    </row>
    <row r="25" spans="1:25" ht="13.5" thickBot="1">
      <c r="A25" s="339"/>
      <c r="B25" s="340" t="s">
        <v>1373</v>
      </c>
      <c r="C25" s="340"/>
      <c r="D25" s="1329" t="s">
        <v>1412</v>
      </c>
      <c r="E25" s="1329"/>
      <c r="F25" s="1329"/>
      <c r="G25" s="1329"/>
      <c r="H25" s="1329"/>
      <c r="I25" s="299"/>
      <c r="J25" s="345">
        <v>0</v>
      </c>
      <c r="K25" s="345">
        <v>0</v>
      </c>
      <c r="L25" s="345">
        <v>0</v>
      </c>
      <c r="M25" s="345">
        <v>0</v>
      </c>
      <c r="N25" s="345">
        <v>0</v>
      </c>
      <c r="O25" s="345">
        <v>0</v>
      </c>
      <c r="P25" s="345">
        <v>0</v>
      </c>
      <c r="Q25" s="345">
        <v>0</v>
      </c>
      <c r="R25" s="345">
        <v>0</v>
      </c>
      <c r="S25" s="345">
        <v>0</v>
      </c>
      <c r="T25" s="345">
        <v>0</v>
      </c>
      <c r="U25" s="345">
        <v>0</v>
      </c>
      <c r="V25" s="345">
        <v>0</v>
      </c>
      <c r="W25" s="345">
        <v>0</v>
      </c>
      <c r="X25" s="345">
        <v>0</v>
      </c>
      <c r="Y25" s="518">
        <v>0</v>
      </c>
    </row>
    <row r="26" spans="1:25" ht="30" customHeight="1">
      <c r="A26" s="1116" t="s">
        <v>153</v>
      </c>
      <c r="B26" s="1117"/>
      <c r="C26" s="610"/>
      <c r="D26" s="630"/>
      <c r="E26" s="630"/>
      <c r="F26" s="630"/>
      <c r="G26" s="630"/>
      <c r="H26" s="610"/>
      <c r="I26" s="610"/>
      <c r="J26" s="610"/>
      <c r="K26" s="610"/>
      <c r="L26" s="610"/>
      <c r="M26" s="610"/>
      <c r="N26" s="610"/>
      <c r="O26" s="610"/>
      <c r="P26" s="610"/>
      <c r="Q26" s="610"/>
      <c r="R26" s="610"/>
      <c r="S26" s="610"/>
      <c r="T26" s="610"/>
      <c r="U26" s="610"/>
      <c r="V26" s="610"/>
      <c r="W26" s="610"/>
      <c r="X26" s="610"/>
      <c r="Y26" s="611"/>
    </row>
    <row r="27" spans="1:25" ht="63">
      <c r="A27" s="1022"/>
      <c r="B27" s="903" t="s">
        <v>160</v>
      </c>
      <c r="C27" s="886"/>
      <c r="D27" s="633" t="s">
        <v>1412</v>
      </c>
      <c r="E27" s="633"/>
      <c r="F27" s="633"/>
      <c r="G27" s="633"/>
      <c r="H27" s="886">
        <v>2019</v>
      </c>
      <c r="I27" s="53">
        <v>8000</v>
      </c>
      <c r="J27" s="341">
        <f t="shared" ref="J27:J30" si="4">SUM(K27:Y27)</f>
        <v>8000</v>
      </c>
      <c r="K27" s="54">
        <v>0</v>
      </c>
      <c r="L27" s="282">
        <v>4000</v>
      </c>
      <c r="M27" s="54">
        <v>0</v>
      </c>
      <c r="N27" s="54"/>
      <c r="O27" s="54"/>
      <c r="P27" s="54">
        <v>0</v>
      </c>
      <c r="Q27" s="54">
        <v>4000</v>
      </c>
      <c r="R27" s="54">
        <v>0</v>
      </c>
      <c r="S27" s="54"/>
      <c r="T27" s="54"/>
      <c r="U27" s="54">
        <v>0</v>
      </c>
      <c r="V27" s="54">
        <v>0</v>
      </c>
      <c r="W27" s="54">
        <v>0</v>
      </c>
      <c r="X27" s="54"/>
      <c r="Y27" s="513"/>
    </row>
    <row r="28" spans="1:25" ht="73.5">
      <c r="A28" s="830" t="s">
        <v>128</v>
      </c>
      <c r="B28" s="30" t="s">
        <v>162</v>
      </c>
      <c r="C28" s="840">
        <v>442</v>
      </c>
      <c r="D28" s="633" t="s">
        <v>1412</v>
      </c>
      <c r="E28" s="633"/>
      <c r="F28" s="633"/>
      <c r="G28" s="633"/>
      <c r="H28" s="840" t="s">
        <v>161</v>
      </c>
      <c r="I28" s="53">
        <v>20000</v>
      </c>
      <c r="J28" s="341">
        <f t="shared" si="4"/>
        <v>15000</v>
      </c>
      <c r="K28" s="54">
        <v>4500</v>
      </c>
      <c r="L28" s="54">
        <v>3000</v>
      </c>
      <c r="M28" s="54">
        <v>0</v>
      </c>
      <c r="N28" s="54"/>
      <c r="O28" s="54"/>
      <c r="P28" s="54">
        <v>4500</v>
      </c>
      <c r="Q28" s="54">
        <v>3000</v>
      </c>
      <c r="R28" s="54">
        <v>0</v>
      </c>
      <c r="S28" s="54"/>
      <c r="T28" s="54"/>
      <c r="U28" s="54">
        <v>0</v>
      </c>
      <c r="V28" s="54">
        <v>0</v>
      </c>
      <c r="W28" s="54">
        <v>0</v>
      </c>
      <c r="X28" s="54"/>
      <c r="Y28" s="513"/>
    </row>
    <row r="29" spans="1:25" ht="21">
      <c r="A29" s="1234" t="s">
        <v>133</v>
      </c>
      <c r="B29" s="1330" t="s">
        <v>163</v>
      </c>
      <c r="C29" s="1332">
        <v>360</v>
      </c>
      <c r="D29" s="633" t="s">
        <v>1412</v>
      </c>
      <c r="E29" s="633"/>
      <c r="F29" s="633"/>
      <c r="G29" s="633"/>
      <c r="H29" s="840">
        <v>2018</v>
      </c>
      <c r="I29" s="5">
        <v>11000</v>
      </c>
      <c r="J29" s="341">
        <f t="shared" si="4"/>
        <v>11000</v>
      </c>
      <c r="K29" s="54">
        <v>5500</v>
      </c>
      <c r="L29" s="54">
        <v>0</v>
      </c>
      <c r="M29" s="54">
        <v>0</v>
      </c>
      <c r="N29" s="54"/>
      <c r="O29" s="54"/>
      <c r="P29" s="54">
        <v>5500</v>
      </c>
      <c r="Q29" s="54">
        <v>0</v>
      </c>
      <c r="R29" s="54">
        <v>0</v>
      </c>
      <c r="S29" s="54"/>
      <c r="T29" s="54"/>
      <c r="U29" s="54">
        <v>0</v>
      </c>
      <c r="V29" s="54">
        <v>0</v>
      </c>
      <c r="W29" s="54">
        <v>0</v>
      </c>
      <c r="X29" s="54"/>
      <c r="Y29" s="513"/>
    </row>
    <row r="30" spans="1:25" ht="33" customHeight="1">
      <c r="A30" s="1180"/>
      <c r="B30" s="1331"/>
      <c r="C30" s="1333"/>
      <c r="D30" s="633" t="s">
        <v>1412</v>
      </c>
      <c r="E30" s="634"/>
      <c r="F30" s="634"/>
      <c r="G30" s="634"/>
      <c r="H30" s="885">
        <v>2019</v>
      </c>
      <c r="I30" s="4">
        <v>2000</v>
      </c>
      <c r="J30" s="341">
        <f t="shared" si="4"/>
        <v>2000</v>
      </c>
      <c r="K30" s="343">
        <v>0</v>
      </c>
      <c r="L30" s="343">
        <v>1000</v>
      </c>
      <c r="M30" s="343">
        <v>0</v>
      </c>
      <c r="N30" s="343"/>
      <c r="O30" s="343"/>
      <c r="P30" s="343">
        <v>0</v>
      </c>
      <c r="Q30" s="343">
        <v>1000</v>
      </c>
      <c r="R30" s="343">
        <v>0</v>
      </c>
      <c r="S30" s="343"/>
      <c r="T30" s="343"/>
      <c r="U30" s="343">
        <v>0</v>
      </c>
      <c r="V30" s="343">
        <v>0</v>
      </c>
      <c r="W30" s="343">
        <v>0</v>
      </c>
      <c r="X30" s="343"/>
      <c r="Y30" s="515"/>
    </row>
    <row r="31" spans="1:25">
      <c r="A31" s="715"/>
      <c r="B31" s="716" t="s">
        <v>693</v>
      </c>
      <c r="C31" s="716"/>
      <c r="D31" s="717"/>
      <c r="E31" s="717"/>
      <c r="F31" s="717"/>
      <c r="G31" s="717"/>
      <c r="H31" s="716"/>
      <c r="I31" s="718">
        <f t="shared" ref="I31:Y31" si="5">SUM(I27:I30)</f>
        <v>41000</v>
      </c>
      <c r="J31" s="719">
        <f t="shared" si="5"/>
        <v>36000</v>
      </c>
      <c r="K31" s="719">
        <f t="shared" si="5"/>
        <v>10000</v>
      </c>
      <c r="L31" s="719">
        <f t="shared" si="5"/>
        <v>8000</v>
      </c>
      <c r="M31" s="719">
        <f t="shared" si="5"/>
        <v>0</v>
      </c>
      <c r="N31" s="719">
        <f t="shared" si="5"/>
        <v>0</v>
      </c>
      <c r="O31" s="719">
        <f t="shared" si="5"/>
        <v>0</v>
      </c>
      <c r="P31" s="719">
        <f t="shared" si="5"/>
        <v>10000</v>
      </c>
      <c r="Q31" s="719">
        <f t="shared" si="5"/>
        <v>8000</v>
      </c>
      <c r="R31" s="719">
        <f t="shared" si="5"/>
        <v>0</v>
      </c>
      <c r="S31" s="719">
        <f t="shared" si="5"/>
        <v>0</v>
      </c>
      <c r="T31" s="719">
        <f t="shared" si="5"/>
        <v>0</v>
      </c>
      <c r="U31" s="719">
        <f t="shared" si="5"/>
        <v>0</v>
      </c>
      <c r="V31" s="719">
        <f t="shared" si="5"/>
        <v>0</v>
      </c>
      <c r="W31" s="719">
        <f t="shared" si="5"/>
        <v>0</v>
      </c>
      <c r="X31" s="719">
        <f t="shared" si="5"/>
        <v>0</v>
      </c>
      <c r="Y31" s="720">
        <f t="shared" si="5"/>
        <v>0</v>
      </c>
    </row>
    <row r="32" spans="1:25" ht="13.5" thickBot="1">
      <c r="A32" s="339"/>
      <c r="B32" s="340" t="s">
        <v>1373</v>
      </c>
      <c r="C32" s="340"/>
      <c r="D32" s="1329" t="s">
        <v>1412</v>
      </c>
      <c r="E32" s="1329"/>
      <c r="F32" s="1329"/>
      <c r="G32" s="1329"/>
      <c r="H32" s="1329"/>
      <c r="I32" s="299"/>
      <c r="J32" s="345">
        <f>SUM(J27,J28,J29,J30)</f>
        <v>36000</v>
      </c>
      <c r="K32" s="345">
        <f t="shared" ref="K32:Y32" si="6">SUM(K27,K28,K29,K30)</f>
        <v>10000</v>
      </c>
      <c r="L32" s="345">
        <f t="shared" si="6"/>
        <v>8000</v>
      </c>
      <c r="M32" s="345">
        <f t="shared" si="6"/>
        <v>0</v>
      </c>
      <c r="N32" s="345">
        <f t="shared" si="6"/>
        <v>0</v>
      </c>
      <c r="O32" s="345">
        <f t="shared" si="6"/>
        <v>0</v>
      </c>
      <c r="P32" s="345">
        <f t="shared" si="6"/>
        <v>10000</v>
      </c>
      <c r="Q32" s="345">
        <f t="shared" si="6"/>
        <v>8000</v>
      </c>
      <c r="R32" s="345">
        <f t="shared" si="6"/>
        <v>0</v>
      </c>
      <c r="S32" s="345">
        <f t="shared" si="6"/>
        <v>0</v>
      </c>
      <c r="T32" s="345">
        <f t="shared" si="6"/>
        <v>0</v>
      </c>
      <c r="U32" s="345">
        <f t="shared" si="6"/>
        <v>0</v>
      </c>
      <c r="V32" s="345">
        <f t="shared" si="6"/>
        <v>0</v>
      </c>
      <c r="W32" s="345">
        <f t="shared" si="6"/>
        <v>0</v>
      </c>
      <c r="X32" s="345">
        <f t="shared" si="6"/>
        <v>0</v>
      </c>
      <c r="Y32" s="345">
        <f t="shared" si="6"/>
        <v>0</v>
      </c>
    </row>
    <row r="33" spans="1:25" ht="33.75" customHeight="1" thickBot="1">
      <c r="A33" s="1120" t="s">
        <v>170</v>
      </c>
      <c r="B33" s="1121"/>
      <c r="C33" s="608"/>
      <c r="D33" s="624"/>
      <c r="E33" s="624"/>
      <c r="F33" s="624"/>
      <c r="G33" s="624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9"/>
    </row>
    <row r="34" spans="1:25">
      <c r="A34" s="715"/>
      <c r="B34" s="716" t="s">
        <v>693</v>
      </c>
      <c r="C34" s="716"/>
      <c r="D34" s="717"/>
      <c r="E34" s="717"/>
      <c r="F34" s="717"/>
      <c r="G34" s="717"/>
      <c r="H34" s="716"/>
      <c r="I34" s="718"/>
      <c r="J34" s="719">
        <v>0</v>
      </c>
      <c r="K34" s="719">
        <v>0</v>
      </c>
      <c r="L34" s="719">
        <v>0</v>
      </c>
      <c r="M34" s="719">
        <v>0</v>
      </c>
      <c r="N34" s="719">
        <v>0</v>
      </c>
      <c r="O34" s="719">
        <v>0</v>
      </c>
      <c r="P34" s="719">
        <v>0</v>
      </c>
      <c r="Q34" s="719">
        <v>0</v>
      </c>
      <c r="R34" s="719">
        <v>0</v>
      </c>
      <c r="S34" s="719">
        <v>0</v>
      </c>
      <c r="T34" s="719">
        <v>0</v>
      </c>
      <c r="U34" s="719">
        <v>0</v>
      </c>
      <c r="V34" s="719">
        <v>0</v>
      </c>
      <c r="W34" s="719">
        <v>0</v>
      </c>
      <c r="X34" s="719">
        <v>0</v>
      </c>
      <c r="Y34" s="720">
        <v>0</v>
      </c>
    </row>
    <row r="35" spans="1:25" ht="13.5" thickBot="1">
      <c r="A35" s="339"/>
      <c r="B35" s="340" t="s">
        <v>1373</v>
      </c>
      <c r="C35" s="340"/>
      <c r="D35" s="1329" t="s">
        <v>1412</v>
      </c>
      <c r="E35" s="1329"/>
      <c r="F35" s="1329"/>
      <c r="G35" s="1329"/>
      <c r="H35" s="1329"/>
      <c r="I35" s="299"/>
      <c r="J35" s="345">
        <v>0</v>
      </c>
      <c r="K35" s="345">
        <v>0</v>
      </c>
      <c r="L35" s="345">
        <v>0</v>
      </c>
      <c r="M35" s="345">
        <v>0</v>
      </c>
      <c r="N35" s="345">
        <v>0</v>
      </c>
      <c r="O35" s="345">
        <v>0</v>
      </c>
      <c r="P35" s="345">
        <v>0</v>
      </c>
      <c r="Q35" s="345">
        <v>0</v>
      </c>
      <c r="R35" s="345">
        <v>0</v>
      </c>
      <c r="S35" s="345">
        <v>0</v>
      </c>
      <c r="T35" s="345">
        <v>0</v>
      </c>
      <c r="U35" s="345">
        <v>0</v>
      </c>
      <c r="V35" s="345">
        <v>0</v>
      </c>
      <c r="W35" s="345">
        <v>0</v>
      </c>
      <c r="X35" s="345">
        <v>0</v>
      </c>
      <c r="Y35" s="518">
        <v>0</v>
      </c>
    </row>
    <row r="36" spans="1:25" ht="15.75" thickBot="1">
      <c r="A36" s="1120" t="s">
        <v>176</v>
      </c>
      <c r="B36" s="1121"/>
      <c r="C36" s="608"/>
      <c r="D36" s="624"/>
      <c r="E36" s="624"/>
      <c r="F36" s="624"/>
      <c r="G36" s="624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9"/>
    </row>
    <row r="37" spans="1:25" ht="94.5">
      <c r="A37" s="527">
        <v>2</v>
      </c>
      <c r="B37" s="68" t="s">
        <v>179</v>
      </c>
      <c r="C37" s="57">
        <v>865</v>
      </c>
      <c r="D37" s="633" t="s">
        <v>1412</v>
      </c>
      <c r="E37" s="637"/>
      <c r="F37" s="637"/>
      <c r="G37" s="637"/>
      <c r="H37" s="19" t="s">
        <v>180</v>
      </c>
      <c r="I37" s="40" t="s">
        <v>102</v>
      </c>
      <c r="J37" s="186">
        <f t="shared" ref="J37:J42" si="7">SUM(K37:Y37)</f>
        <v>0</v>
      </c>
      <c r="K37" s="69">
        <v>0</v>
      </c>
      <c r="L37" s="69">
        <v>0</v>
      </c>
      <c r="M37" s="69">
        <v>0</v>
      </c>
      <c r="N37" s="69"/>
      <c r="O37" s="69"/>
      <c r="P37" s="69">
        <v>0</v>
      </c>
      <c r="Q37" s="69">
        <v>0</v>
      </c>
      <c r="R37" s="69">
        <v>0</v>
      </c>
      <c r="S37" s="69"/>
      <c r="T37" s="69"/>
      <c r="U37" s="69">
        <v>0</v>
      </c>
      <c r="V37" s="69">
        <v>0</v>
      </c>
      <c r="W37" s="69">
        <v>0</v>
      </c>
      <c r="X37" s="69"/>
      <c r="Y37" s="513"/>
    </row>
    <row r="38" spans="1:25" ht="105">
      <c r="A38" s="527">
        <v>5</v>
      </c>
      <c r="B38" s="68" t="s">
        <v>185</v>
      </c>
      <c r="C38" s="57">
        <v>605</v>
      </c>
      <c r="D38" s="633" t="s">
        <v>1412</v>
      </c>
      <c r="E38" s="637"/>
      <c r="F38" s="637"/>
      <c r="G38" s="637"/>
      <c r="H38" s="19" t="s">
        <v>180</v>
      </c>
      <c r="I38" s="40" t="s">
        <v>186</v>
      </c>
      <c r="J38" s="186">
        <f t="shared" si="7"/>
        <v>0</v>
      </c>
      <c r="K38" s="69">
        <v>0</v>
      </c>
      <c r="L38" s="69">
        <v>0</v>
      </c>
      <c r="M38" s="69">
        <v>0</v>
      </c>
      <c r="N38" s="69"/>
      <c r="O38" s="69"/>
      <c r="P38" s="69">
        <v>0</v>
      </c>
      <c r="Q38" s="69">
        <v>0</v>
      </c>
      <c r="R38" s="69">
        <v>0</v>
      </c>
      <c r="S38" s="69"/>
      <c r="T38" s="69"/>
      <c r="U38" s="69">
        <v>0</v>
      </c>
      <c r="V38" s="69">
        <v>0</v>
      </c>
      <c r="W38" s="69">
        <v>0</v>
      </c>
      <c r="X38" s="69"/>
      <c r="Y38" s="513"/>
    </row>
    <row r="39" spans="1:25" ht="105">
      <c r="A39" s="527">
        <v>8</v>
      </c>
      <c r="B39" s="68" t="s">
        <v>199</v>
      </c>
      <c r="C39" s="57">
        <v>600</v>
      </c>
      <c r="D39" s="633" t="s">
        <v>1412</v>
      </c>
      <c r="E39" s="637"/>
      <c r="F39" s="637"/>
      <c r="G39" s="637"/>
      <c r="H39" s="19" t="s">
        <v>180</v>
      </c>
      <c r="I39" s="40">
        <v>1105</v>
      </c>
      <c r="J39" s="186">
        <f t="shared" si="7"/>
        <v>0</v>
      </c>
      <c r="K39" s="69">
        <v>0</v>
      </c>
      <c r="L39" s="69">
        <v>0</v>
      </c>
      <c r="M39" s="69">
        <v>0</v>
      </c>
      <c r="N39" s="69"/>
      <c r="O39" s="69"/>
      <c r="P39" s="69">
        <v>0</v>
      </c>
      <c r="Q39" s="69">
        <v>0</v>
      </c>
      <c r="R39" s="69">
        <v>0</v>
      </c>
      <c r="S39" s="69"/>
      <c r="T39" s="69"/>
      <c r="U39" s="69">
        <v>0</v>
      </c>
      <c r="V39" s="69">
        <v>0</v>
      </c>
      <c r="W39" s="69">
        <v>0</v>
      </c>
      <c r="X39" s="69"/>
      <c r="Y39" s="513"/>
    </row>
    <row r="40" spans="1:25" ht="105">
      <c r="A40" s="527">
        <v>9</v>
      </c>
      <c r="B40" s="68" t="s">
        <v>200</v>
      </c>
      <c r="C40" s="57">
        <v>105</v>
      </c>
      <c r="D40" s="633" t="s">
        <v>1412</v>
      </c>
      <c r="E40" s="637"/>
      <c r="F40" s="637"/>
      <c r="G40" s="637"/>
      <c r="H40" s="19" t="s">
        <v>180</v>
      </c>
      <c r="I40" s="40" t="s">
        <v>191</v>
      </c>
      <c r="J40" s="186">
        <f t="shared" si="7"/>
        <v>0</v>
      </c>
      <c r="K40" s="69">
        <v>0</v>
      </c>
      <c r="L40" s="69">
        <v>0</v>
      </c>
      <c r="M40" s="69">
        <v>0</v>
      </c>
      <c r="N40" s="69"/>
      <c r="O40" s="69"/>
      <c r="P40" s="69">
        <v>0</v>
      </c>
      <c r="Q40" s="69">
        <v>0</v>
      </c>
      <c r="R40" s="69">
        <v>0</v>
      </c>
      <c r="S40" s="69"/>
      <c r="T40" s="69"/>
      <c r="U40" s="69">
        <v>0</v>
      </c>
      <c r="V40" s="69">
        <v>0</v>
      </c>
      <c r="W40" s="69">
        <v>0</v>
      </c>
      <c r="X40" s="69"/>
      <c r="Y40" s="513"/>
    </row>
    <row r="41" spans="1:25" ht="105">
      <c r="A41" s="527">
        <v>10</v>
      </c>
      <c r="B41" s="68" t="s">
        <v>192</v>
      </c>
      <c r="C41" s="57">
        <v>455</v>
      </c>
      <c r="D41" s="633" t="s">
        <v>1412</v>
      </c>
      <c r="E41" s="637"/>
      <c r="F41" s="637"/>
      <c r="G41" s="637"/>
      <c r="H41" s="19" t="s">
        <v>180</v>
      </c>
      <c r="I41" s="40" t="s">
        <v>193</v>
      </c>
      <c r="J41" s="186">
        <f t="shared" si="7"/>
        <v>0</v>
      </c>
      <c r="K41" s="69">
        <v>0</v>
      </c>
      <c r="L41" s="69">
        <v>0</v>
      </c>
      <c r="M41" s="69">
        <v>0</v>
      </c>
      <c r="N41" s="69"/>
      <c r="O41" s="69"/>
      <c r="P41" s="69">
        <v>0</v>
      </c>
      <c r="Q41" s="69">
        <v>0</v>
      </c>
      <c r="R41" s="69">
        <v>0</v>
      </c>
      <c r="S41" s="69"/>
      <c r="T41" s="69"/>
      <c r="U41" s="69">
        <v>0</v>
      </c>
      <c r="V41" s="69">
        <v>0</v>
      </c>
      <c r="W41" s="69">
        <v>0</v>
      </c>
      <c r="X41" s="69"/>
      <c r="Y41" s="513"/>
    </row>
    <row r="42" spans="1:25" ht="105">
      <c r="A42" s="527">
        <v>11</v>
      </c>
      <c r="B42" s="68" t="s">
        <v>194</v>
      </c>
      <c r="C42" s="57">
        <v>405</v>
      </c>
      <c r="D42" s="633" t="s">
        <v>1412</v>
      </c>
      <c r="E42" s="637"/>
      <c r="F42" s="637"/>
      <c r="G42" s="637"/>
      <c r="H42" s="19" t="s">
        <v>180</v>
      </c>
      <c r="I42" s="40" t="s">
        <v>195</v>
      </c>
      <c r="J42" s="186">
        <f t="shared" si="7"/>
        <v>0</v>
      </c>
      <c r="K42" s="69">
        <v>0</v>
      </c>
      <c r="L42" s="69">
        <v>0</v>
      </c>
      <c r="M42" s="69">
        <v>0</v>
      </c>
      <c r="N42" s="69"/>
      <c r="O42" s="69"/>
      <c r="P42" s="69">
        <v>0</v>
      </c>
      <c r="Q42" s="69">
        <v>0</v>
      </c>
      <c r="R42" s="69">
        <v>0</v>
      </c>
      <c r="S42" s="69"/>
      <c r="T42" s="69"/>
      <c r="U42" s="69">
        <v>0</v>
      </c>
      <c r="V42" s="69">
        <v>0</v>
      </c>
      <c r="W42" s="69">
        <v>0</v>
      </c>
      <c r="X42" s="69"/>
      <c r="Y42" s="513"/>
    </row>
    <row r="43" spans="1:25">
      <c r="A43" s="715"/>
      <c r="B43" s="716" t="s">
        <v>693</v>
      </c>
      <c r="C43" s="716"/>
      <c r="D43" s="717"/>
      <c r="E43" s="717"/>
      <c r="F43" s="717"/>
      <c r="G43" s="717"/>
      <c r="H43" s="716"/>
      <c r="I43" s="718"/>
      <c r="J43" s="719">
        <f t="shared" ref="J43:Y43" si="8">SUM(J37:J42)</f>
        <v>0</v>
      </c>
      <c r="K43" s="719">
        <f t="shared" si="8"/>
        <v>0</v>
      </c>
      <c r="L43" s="719">
        <f t="shared" si="8"/>
        <v>0</v>
      </c>
      <c r="M43" s="719">
        <f t="shared" si="8"/>
        <v>0</v>
      </c>
      <c r="N43" s="719">
        <f t="shared" si="8"/>
        <v>0</v>
      </c>
      <c r="O43" s="719">
        <f t="shared" si="8"/>
        <v>0</v>
      </c>
      <c r="P43" s="719">
        <f t="shared" si="8"/>
        <v>0</v>
      </c>
      <c r="Q43" s="719">
        <f t="shared" si="8"/>
        <v>0</v>
      </c>
      <c r="R43" s="719">
        <f t="shared" si="8"/>
        <v>0</v>
      </c>
      <c r="S43" s="719">
        <f t="shared" si="8"/>
        <v>0</v>
      </c>
      <c r="T43" s="719">
        <f t="shared" si="8"/>
        <v>0</v>
      </c>
      <c r="U43" s="719">
        <f t="shared" si="8"/>
        <v>0</v>
      </c>
      <c r="V43" s="719">
        <f t="shared" si="8"/>
        <v>0</v>
      </c>
      <c r="W43" s="719">
        <f t="shared" si="8"/>
        <v>0</v>
      </c>
      <c r="X43" s="719">
        <f t="shared" si="8"/>
        <v>0</v>
      </c>
      <c r="Y43" s="720">
        <f t="shared" si="8"/>
        <v>0</v>
      </c>
    </row>
    <row r="44" spans="1:25" ht="13.5" thickBot="1">
      <c r="A44" s="339"/>
      <c r="B44" s="340" t="s">
        <v>1373</v>
      </c>
      <c r="C44" s="340"/>
      <c r="D44" s="1329" t="s">
        <v>1412</v>
      </c>
      <c r="E44" s="1329"/>
      <c r="F44" s="1329"/>
      <c r="G44" s="1329"/>
      <c r="H44" s="1329"/>
      <c r="I44" s="299"/>
      <c r="J44" s="345">
        <v>0</v>
      </c>
      <c r="K44" s="345">
        <v>0</v>
      </c>
      <c r="L44" s="345">
        <v>0</v>
      </c>
      <c r="M44" s="345">
        <v>0</v>
      </c>
      <c r="N44" s="345">
        <v>0</v>
      </c>
      <c r="O44" s="345">
        <v>0</v>
      </c>
      <c r="P44" s="345">
        <v>0</v>
      </c>
      <c r="Q44" s="345">
        <v>0</v>
      </c>
      <c r="R44" s="345">
        <v>0</v>
      </c>
      <c r="S44" s="345">
        <v>0</v>
      </c>
      <c r="T44" s="345">
        <v>0</v>
      </c>
      <c r="U44" s="345">
        <v>0</v>
      </c>
      <c r="V44" s="345">
        <v>0</v>
      </c>
      <c r="W44" s="345">
        <v>0</v>
      </c>
      <c r="X44" s="345">
        <v>0</v>
      </c>
      <c r="Y44" s="518">
        <v>0</v>
      </c>
    </row>
    <row r="45" spans="1:25" ht="15.75" thickBot="1">
      <c r="A45" s="1120" t="s">
        <v>142</v>
      </c>
      <c r="B45" s="1121"/>
      <c r="C45" s="608"/>
      <c r="D45" s="624"/>
      <c r="E45" s="624"/>
      <c r="F45" s="624"/>
      <c r="G45" s="624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9"/>
    </row>
    <row r="46" spans="1:25">
      <c r="A46" s="715"/>
      <c r="B46" s="716" t="s">
        <v>693</v>
      </c>
      <c r="C46" s="716"/>
      <c r="D46" s="717"/>
      <c r="E46" s="717"/>
      <c r="F46" s="717"/>
      <c r="G46" s="717"/>
      <c r="H46" s="716"/>
      <c r="I46" s="718"/>
      <c r="J46" s="778">
        <v>0</v>
      </c>
      <c r="K46" s="778">
        <v>0</v>
      </c>
      <c r="L46" s="778">
        <v>0</v>
      </c>
      <c r="M46" s="778">
        <v>0</v>
      </c>
      <c r="N46" s="778">
        <v>0</v>
      </c>
      <c r="O46" s="778">
        <v>0</v>
      </c>
      <c r="P46" s="778">
        <v>0</v>
      </c>
      <c r="Q46" s="778">
        <v>0</v>
      </c>
      <c r="R46" s="778">
        <v>0</v>
      </c>
      <c r="S46" s="778">
        <v>0</v>
      </c>
      <c r="T46" s="778">
        <v>0</v>
      </c>
      <c r="U46" s="778">
        <v>0</v>
      </c>
      <c r="V46" s="778">
        <v>0</v>
      </c>
      <c r="W46" s="778">
        <v>0</v>
      </c>
      <c r="X46" s="778">
        <v>0</v>
      </c>
      <c r="Y46" s="779">
        <v>0</v>
      </c>
    </row>
    <row r="47" spans="1:25" ht="13.5" thickBot="1">
      <c r="A47" s="339"/>
      <c r="B47" s="340" t="s">
        <v>1373</v>
      </c>
      <c r="C47" s="340"/>
      <c r="D47" s="1329" t="s">
        <v>1412</v>
      </c>
      <c r="E47" s="1329"/>
      <c r="F47" s="1329"/>
      <c r="G47" s="1329"/>
      <c r="H47" s="1329"/>
      <c r="I47" s="299"/>
      <c r="J47" s="345">
        <v>0</v>
      </c>
      <c r="K47" s="345">
        <v>0</v>
      </c>
      <c r="L47" s="345">
        <v>0</v>
      </c>
      <c r="M47" s="345">
        <v>0</v>
      </c>
      <c r="N47" s="345">
        <v>0</v>
      </c>
      <c r="O47" s="345">
        <v>0</v>
      </c>
      <c r="P47" s="345">
        <v>0</v>
      </c>
      <c r="Q47" s="345">
        <v>0</v>
      </c>
      <c r="R47" s="345">
        <v>0</v>
      </c>
      <c r="S47" s="345">
        <v>0</v>
      </c>
      <c r="T47" s="345">
        <v>0</v>
      </c>
      <c r="U47" s="345">
        <v>0</v>
      </c>
      <c r="V47" s="345">
        <v>0</v>
      </c>
      <c r="W47" s="345">
        <v>0</v>
      </c>
      <c r="X47" s="345">
        <v>0</v>
      </c>
      <c r="Y47" s="518">
        <v>0</v>
      </c>
    </row>
    <row r="48" spans="1:25" ht="15.75" thickBot="1">
      <c r="A48" s="1120" t="s">
        <v>697</v>
      </c>
      <c r="B48" s="1121"/>
      <c r="C48" s="608"/>
      <c r="D48" s="624"/>
      <c r="E48" s="624"/>
      <c r="F48" s="624"/>
      <c r="G48" s="624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9"/>
    </row>
    <row r="49" spans="1:25">
      <c r="A49" s="715"/>
      <c r="B49" s="716" t="s">
        <v>693</v>
      </c>
      <c r="C49" s="716"/>
      <c r="D49" s="717"/>
      <c r="E49" s="717"/>
      <c r="F49" s="717"/>
      <c r="G49" s="717"/>
      <c r="H49" s="716"/>
      <c r="I49" s="718"/>
      <c r="J49" s="719">
        <v>0</v>
      </c>
      <c r="K49" s="719">
        <v>0</v>
      </c>
      <c r="L49" s="719">
        <v>0</v>
      </c>
      <c r="M49" s="719">
        <v>0</v>
      </c>
      <c r="N49" s="719">
        <v>0</v>
      </c>
      <c r="O49" s="719">
        <v>0</v>
      </c>
      <c r="P49" s="719">
        <v>0</v>
      </c>
      <c r="Q49" s="719">
        <v>0</v>
      </c>
      <c r="R49" s="719">
        <v>0</v>
      </c>
      <c r="S49" s="719">
        <v>0</v>
      </c>
      <c r="T49" s="719">
        <v>0</v>
      </c>
      <c r="U49" s="719">
        <v>0</v>
      </c>
      <c r="V49" s="719">
        <v>0</v>
      </c>
      <c r="W49" s="719">
        <v>0</v>
      </c>
      <c r="X49" s="719">
        <v>0</v>
      </c>
      <c r="Y49" s="719">
        <v>0</v>
      </c>
    </row>
    <row r="50" spans="1:25" ht="13.5" thickBot="1">
      <c r="A50" s="339"/>
      <c r="B50" s="340" t="s">
        <v>1373</v>
      </c>
      <c r="C50" s="340"/>
      <c r="D50" s="1329" t="s">
        <v>1412</v>
      </c>
      <c r="E50" s="1329"/>
      <c r="F50" s="1329"/>
      <c r="G50" s="1329"/>
      <c r="H50" s="1329"/>
      <c r="I50" s="299"/>
      <c r="J50" s="345">
        <v>0</v>
      </c>
      <c r="K50" s="345">
        <v>0</v>
      </c>
      <c r="L50" s="345">
        <v>0</v>
      </c>
      <c r="M50" s="345">
        <v>0</v>
      </c>
      <c r="N50" s="345">
        <v>0</v>
      </c>
      <c r="O50" s="345">
        <v>0</v>
      </c>
      <c r="P50" s="345">
        <v>0</v>
      </c>
      <c r="Q50" s="345">
        <v>0</v>
      </c>
      <c r="R50" s="345">
        <v>0</v>
      </c>
      <c r="S50" s="345">
        <v>0</v>
      </c>
      <c r="T50" s="345">
        <v>0</v>
      </c>
      <c r="U50" s="345">
        <v>0</v>
      </c>
      <c r="V50" s="345">
        <v>0</v>
      </c>
      <c r="W50" s="345">
        <v>0</v>
      </c>
      <c r="X50" s="345">
        <v>0</v>
      </c>
      <c r="Y50" s="518">
        <v>0</v>
      </c>
    </row>
    <row r="51" spans="1:25" ht="15.75" thickBot="1">
      <c r="A51" s="1120" t="s">
        <v>702</v>
      </c>
      <c r="B51" s="1121"/>
      <c r="C51" s="608"/>
      <c r="D51" s="624"/>
      <c r="E51" s="624"/>
      <c r="F51" s="624"/>
      <c r="G51" s="624"/>
      <c r="H51" s="608"/>
      <c r="I51" s="608"/>
      <c r="J51" s="608"/>
      <c r="K51" s="608"/>
      <c r="L51" s="608"/>
      <c r="M51" s="608"/>
      <c r="N51" s="608"/>
      <c r="O51" s="608"/>
      <c r="P51" s="608"/>
      <c r="Q51" s="608"/>
      <c r="R51" s="608"/>
      <c r="S51" s="608"/>
      <c r="T51" s="608"/>
      <c r="U51" s="608"/>
      <c r="V51" s="608"/>
      <c r="W51" s="608"/>
      <c r="X51" s="608"/>
      <c r="Y51" s="609"/>
    </row>
    <row r="52" spans="1:25" ht="52.5">
      <c r="A52" s="510"/>
      <c r="B52" s="1023" t="s">
        <v>704</v>
      </c>
      <c r="C52" s="870"/>
      <c r="D52" s="633" t="s">
        <v>1412</v>
      </c>
      <c r="E52" s="640"/>
      <c r="F52" s="640"/>
      <c r="G52" s="640"/>
      <c r="H52" s="870">
        <v>2017</v>
      </c>
      <c r="I52" s="874">
        <v>3200</v>
      </c>
      <c r="J52" s="867">
        <f>SUM(K52:Y52)</f>
        <v>0</v>
      </c>
      <c r="K52" s="874"/>
      <c r="L52" s="874"/>
      <c r="M52" s="874"/>
      <c r="N52" s="874"/>
      <c r="O52" s="874"/>
      <c r="P52" s="874"/>
      <c r="Q52" s="874"/>
      <c r="R52" s="874"/>
      <c r="S52" s="874"/>
      <c r="T52" s="874"/>
      <c r="U52" s="874"/>
      <c r="V52" s="874"/>
      <c r="W52" s="874"/>
      <c r="X52" s="874"/>
      <c r="Y52" s="513"/>
    </row>
    <row r="53" spans="1:25" ht="42">
      <c r="A53" s="869"/>
      <c r="B53" s="787" t="s">
        <v>707</v>
      </c>
      <c r="C53" s="870"/>
      <c r="D53" s="633" t="s">
        <v>1412</v>
      </c>
      <c r="E53" s="875"/>
      <c r="F53" s="875"/>
      <c r="G53" s="968"/>
      <c r="H53" s="870">
        <v>2018</v>
      </c>
      <c r="I53" s="874">
        <v>2000</v>
      </c>
      <c r="J53" s="865">
        <f>SUM(K53:Y53)</f>
        <v>2000</v>
      </c>
      <c r="K53" s="874"/>
      <c r="L53" s="874"/>
      <c r="M53" s="874"/>
      <c r="N53" s="874"/>
      <c r="O53" s="874"/>
      <c r="P53" s="874">
        <v>2000</v>
      </c>
      <c r="Q53" s="874"/>
      <c r="R53" s="874"/>
      <c r="S53" s="874"/>
      <c r="T53" s="874"/>
      <c r="U53" s="874"/>
      <c r="V53" s="874"/>
      <c r="W53" s="874"/>
      <c r="X53" s="874"/>
      <c r="Y53" s="513"/>
    </row>
    <row r="54" spans="1:25">
      <c r="A54" s="715"/>
      <c r="B54" s="716" t="s">
        <v>693</v>
      </c>
      <c r="C54" s="716"/>
      <c r="D54" s="717"/>
      <c r="E54" s="717"/>
      <c r="F54" s="717"/>
      <c r="G54" s="717"/>
      <c r="H54" s="716"/>
      <c r="I54" s="718"/>
      <c r="J54" s="719">
        <f t="shared" ref="J54:Y54" si="9">SUM(J52:J53)</f>
        <v>2000</v>
      </c>
      <c r="K54" s="719">
        <f t="shared" si="9"/>
        <v>0</v>
      </c>
      <c r="L54" s="719">
        <f t="shared" si="9"/>
        <v>0</v>
      </c>
      <c r="M54" s="719">
        <f t="shared" si="9"/>
        <v>0</v>
      </c>
      <c r="N54" s="719">
        <f t="shared" si="9"/>
        <v>0</v>
      </c>
      <c r="O54" s="719">
        <f t="shared" si="9"/>
        <v>0</v>
      </c>
      <c r="P54" s="719">
        <f t="shared" si="9"/>
        <v>2000</v>
      </c>
      <c r="Q54" s="719">
        <f t="shared" si="9"/>
        <v>0</v>
      </c>
      <c r="R54" s="719">
        <f t="shared" si="9"/>
        <v>0</v>
      </c>
      <c r="S54" s="719">
        <f t="shared" si="9"/>
        <v>0</v>
      </c>
      <c r="T54" s="719">
        <f t="shared" si="9"/>
        <v>0</v>
      </c>
      <c r="U54" s="719">
        <f t="shared" si="9"/>
        <v>0</v>
      </c>
      <c r="V54" s="719">
        <f t="shared" si="9"/>
        <v>0</v>
      </c>
      <c r="W54" s="719">
        <f t="shared" si="9"/>
        <v>0</v>
      </c>
      <c r="X54" s="719">
        <f t="shared" si="9"/>
        <v>0</v>
      </c>
      <c r="Y54" s="720">
        <f t="shared" si="9"/>
        <v>0</v>
      </c>
    </row>
    <row r="55" spans="1:25" ht="13.5" thickBot="1">
      <c r="A55" s="339"/>
      <c r="B55" s="340" t="s">
        <v>1373</v>
      </c>
      <c r="C55" s="340"/>
      <c r="D55" s="1329" t="s">
        <v>1412</v>
      </c>
      <c r="E55" s="1329"/>
      <c r="F55" s="1329"/>
      <c r="G55" s="1329"/>
      <c r="H55" s="1329"/>
      <c r="I55" s="299"/>
      <c r="J55" s="345">
        <f t="shared" ref="J55:Y55" si="10">SUM(J52:J53)</f>
        <v>2000</v>
      </c>
      <c r="K55" s="345">
        <f t="shared" si="10"/>
        <v>0</v>
      </c>
      <c r="L55" s="345">
        <f t="shared" si="10"/>
        <v>0</v>
      </c>
      <c r="M55" s="345">
        <f t="shared" si="10"/>
        <v>0</v>
      </c>
      <c r="N55" s="345">
        <f t="shared" si="10"/>
        <v>0</v>
      </c>
      <c r="O55" s="345">
        <f t="shared" si="10"/>
        <v>0</v>
      </c>
      <c r="P55" s="345">
        <f t="shared" si="10"/>
        <v>2000</v>
      </c>
      <c r="Q55" s="345">
        <f t="shared" si="10"/>
        <v>0</v>
      </c>
      <c r="R55" s="345">
        <f t="shared" si="10"/>
        <v>0</v>
      </c>
      <c r="S55" s="345">
        <f t="shared" si="10"/>
        <v>0</v>
      </c>
      <c r="T55" s="345">
        <f t="shared" si="10"/>
        <v>0</v>
      </c>
      <c r="U55" s="345">
        <f t="shared" si="10"/>
        <v>0</v>
      </c>
      <c r="V55" s="345">
        <f t="shared" si="10"/>
        <v>0</v>
      </c>
      <c r="W55" s="345">
        <f t="shared" si="10"/>
        <v>0</v>
      </c>
      <c r="X55" s="345">
        <f t="shared" si="10"/>
        <v>0</v>
      </c>
      <c r="Y55" s="518">
        <f t="shared" si="10"/>
        <v>0</v>
      </c>
    </row>
    <row r="56" spans="1:25" ht="15">
      <c r="A56" s="1116" t="s">
        <v>406</v>
      </c>
      <c r="B56" s="1117"/>
      <c r="C56" s="610"/>
      <c r="D56" s="630"/>
      <c r="E56" s="630"/>
      <c r="F56" s="630"/>
      <c r="G56" s="63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  <c r="V56" s="610"/>
      <c r="W56" s="610"/>
      <c r="X56" s="610"/>
      <c r="Y56" s="611"/>
    </row>
    <row r="57" spans="1:25">
      <c r="A57" s="715"/>
      <c r="B57" s="716" t="s">
        <v>693</v>
      </c>
      <c r="C57" s="716"/>
      <c r="D57" s="717"/>
      <c r="E57" s="717"/>
      <c r="F57" s="717"/>
      <c r="G57" s="717"/>
      <c r="H57" s="716"/>
      <c r="I57" s="718"/>
      <c r="J57" s="726">
        <v>0</v>
      </c>
      <c r="K57" s="726">
        <v>0</v>
      </c>
      <c r="L57" s="726">
        <v>0</v>
      </c>
      <c r="M57" s="726">
        <v>0</v>
      </c>
      <c r="N57" s="726">
        <v>0</v>
      </c>
      <c r="O57" s="726">
        <v>0</v>
      </c>
      <c r="P57" s="726">
        <v>0</v>
      </c>
      <c r="Q57" s="726">
        <v>0</v>
      </c>
      <c r="R57" s="726">
        <v>0</v>
      </c>
      <c r="S57" s="726">
        <v>0</v>
      </c>
      <c r="T57" s="726">
        <v>0</v>
      </c>
      <c r="U57" s="726">
        <v>0</v>
      </c>
      <c r="V57" s="726">
        <v>0</v>
      </c>
      <c r="W57" s="726">
        <v>0</v>
      </c>
      <c r="X57" s="726">
        <v>0</v>
      </c>
      <c r="Y57" s="726">
        <v>0</v>
      </c>
    </row>
    <row r="58" spans="1:25" ht="13.5" thickBot="1">
      <c r="A58" s="339"/>
      <c r="B58" s="340" t="s">
        <v>1373</v>
      </c>
      <c r="C58" s="340"/>
      <c r="D58" s="1329" t="s">
        <v>1412</v>
      </c>
      <c r="E58" s="1329"/>
      <c r="F58" s="1329"/>
      <c r="G58" s="1329"/>
      <c r="H58" s="1329"/>
      <c r="I58" s="299"/>
      <c r="J58" s="345">
        <v>0</v>
      </c>
      <c r="K58" s="345">
        <v>0</v>
      </c>
      <c r="L58" s="345">
        <v>0</v>
      </c>
      <c r="M58" s="345">
        <v>0</v>
      </c>
      <c r="N58" s="345">
        <v>0</v>
      </c>
      <c r="O58" s="345">
        <v>0</v>
      </c>
      <c r="P58" s="345">
        <v>0</v>
      </c>
      <c r="Q58" s="345">
        <v>0</v>
      </c>
      <c r="R58" s="345">
        <v>0</v>
      </c>
      <c r="S58" s="345">
        <v>0</v>
      </c>
      <c r="T58" s="345">
        <v>0</v>
      </c>
      <c r="U58" s="345">
        <v>0</v>
      </c>
      <c r="V58" s="345">
        <v>0</v>
      </c>
      <c r="W58" s="345">
        <v>0</v>
      </c>
      <c r="X58" s="345">
        <v>0</v>
      </c>
      <c r="Y58" s="345">
        <v>0</v>
      </c>
    </row>
    <row r="59" spans="1:25" ht="28.5" customHeight="1" thickBot="1">
      <c r="A59" s="1120" t="s">
        <v>349</v>
      </c>
      <c r="B59" s="1121"/>
      <c r="C59" s="608"/>
      <c r="D59" s="624"/>
      <c r="E59" s="624"/>
      <c r="F59" s="624"/>
      <c r="G59" s="624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9"/>
    </row>
    <row r="60" spans="1:25">
      <c r="A60" s="715"/>
      <c r="B60" s="716" t="s">
        <v>693</v>
      </c>
      <c r="C60" s="716"/>
      <c r="D60" s="717"/>
      <c r="E60" s="717"/>
      <c r="F60" s="717"/>
      <c r="G60" s="717"/>
      <c r="H60" s="716"/>
      <c r="I60" s="718"/>
      <c r="J60" s="719">
        <v>0</v>
      </c>
      <c r="K60" s="719">
        <v>0</v>
      </c>
      <c r="L60" s="719">
        <v>0</v>
      </c>
      <c r="M60" s="719">
        <v>0</v>
      </c>
      <c r="N60" s="726">
        <v>0</v>
      </c>
      <c r="O60" s="726">
        <v>0</v>
      </c>
      <c r="P60" s="719">
        <v>0</v>
      </c>
      <c r="Q60" s="719">
        <v>0</v>
      </c>
      <c r="R60" s="719">
        <v>0</v>
      </c>
      <c r="S60" s="719">
        <v>0</v>
      </c>
      <c r="T60" s="719">
        <v>0</v>
      </c>
      <c r="U60" s="719">
        <v>0</v>
      </c>
      <c r="V60" s="719">
        <v>0</v>
      </c>
      <c r="W60" s="719">
        <v>0</v>
      </c>
      <c r="X60" s="719">
        <v>0</v>
      </c>
      <c r="Y60" s="720">
        <v>0</v>
      </c>
    </row>
    <row r="61" spans="1:25" ht="13.5" thickBot="1">
      <c r="A61" s="339"/>
      <c r="B61" s="340" t="s">
        <v>1373</v>
      </c>
      <c r="C61" s="340"/>
      <c r="D61" s="1329" t="s">
        <v>1412</v>
      </c>
      <c r="E61" s="1329"/>
      <c r="F61" s="1329"/>
      <c r="G61" s="1329"/>
      <c r="H61" s="1329"/>
      <c r="I61" s="299"/>
      <c r="J61" s="345">
        <v>0</v>
      </c>
      <c r="K61" s="345">
        <v>0</v>
      </c>
      <c r="L61" s="345">
        <v>0</v>
      </c>
      <c r="M61" s="345">
        <v>0</v>
      </c>
      <c r="N61" s="345">
        <v>0</v>
      </c>
      <c r="O61" s="345">
        <v>0</v>
      </c>
      <c r="P61" s="345">
        <v>0</v>
      </c>
      <c r="Q61" s="345">
        <v>0</v>
      </c>
      <c r="R61" s="345">
        <v>0</v>
      </c>
      <c r="S61" s="345">
        <v>0</v>
      </c>
      <c r="T61" s="345">
        <v>0</v>
      </c>
      <c r="U61" s="345">
        <v>0</v>
      </c>
      <c r="V61" s="345">
        <v>0</v>
      </c>
      <c r="W61" s="345">
        <v>0</v>
      </c>
      <c r="X61" s="345">
        <v>0</v>
      </c>
      <c r="Y61" s="518">
        <v>0</v>
      </c>
    </row>
    <row r="62" spans="1:25" ht="15.75" thickBot="1">
      <c r="A62" s="1120" t="s">
        <v>350</v>
      </c>
      <c r="B62" s="1121"/>
      <c r="C62" s="608"/>
      <c r="D62" s="624"/>
      <c r="E62" s="624"/>
      <c r="F62" s="624"/>
      <c r="G62" s="624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9"/>
    </row>
    <row r="63" spans="1:25">
      <c r="A63" s="715"/>
      <c r="B63" s="716" t="s">
        <v>693</v>
      </c>
      <c r="C63" s="716"/>
      <c r="D63" s="717"/>
      <c r="E63" s="717"/>
      <c r="F63" s="717"/>
      <c r="G63" s="717"/>
      <c r="H63" s="716"/>
      <c r="I63" s="718"/>
      <c r="J63" s="719">
        <v>0</v>
      </c>
      <c r="K63" s="719">
        <v>0</v>
      </c>
      <c r="L63" s="719">
        <v>0</v>
      </c>
      <c r="M63" s="719">
        <v>0</v>
      </c>
      <c r="N63" s="726">
        <v>0</v>
      </c>
      <c r="O63" s="726">
        <v>0</v>
      </c>
      <c r="P63" s="719">
        <v>0</v>
      </c>
      <c r="Q63" s="719">
        <v>0</v>
      </c>
      <c r="R63" s="719">
        <v>0</v>
      </c>
      <c r="S63" s="719">
        <v>0</v>
      </c>
      <c r="T63" s="719">
        <v>0</v>
      </c>
      <c r="U63" s="719">
        <v>0</v>
      </c>
      <c r="V63" s="719">
        <v>0</v>
      </c>
      <c r="W63" s="719">
        <v>0</v>
      </c>
      <c r="X63" s="719">
        <v>0</v>
      </c>
      <c r="Y63" s="720">
        <v>0</v>
      </c>
    </row>
    <row r="64" spans="1:25" ht="13.5" thickBot="1">
      <c r="A64" s="339"/>
      <c r="B64" s="340" t="s">
        <v>1373</v>
      </c>
      <c r="C64" s="340"/>
      <c r="D64" s="1329" t="s">
        <v>1412</v>
      </c>
      <c r="E64" s="1329"/>
      <c r="F64" s="1329"/>
      <c r="G64" s="1329"/>
      <c r="H64" s="1329"/>
      <c r="I64" s="299"/>
      <c r="J64" s="345">
        <v>0</v>
      </c>
      <c r="K64" s="345">
        <v>0</v>
      </c>
      <c r="L64" s="345">
        <v>0</v>
      </c>
      <c r="M64" s="345">
        <v>0</v>
      </c>
      <c r="N64" s="345">
        <v>0</v>
      </c>
      <c r="O64" s="345">
        <v>0</v>
      </c>
      <c r="P64" s="345">
        <v>0</v>
      </c>
      <c r="Q64" s="345">
        <v>0</v>
      </c>
      <c r="R64" s="345">
        <v>0</v>
      </c>
      <c r="S64" s="345">
        <v>0</v>
      </c>
      <c r="T64" s="345">
        <v>0</v>
      </c>
      <c r="U64" s="345">
        <v>0</v>
      </c>
      <c r="V64" s="345">
        <v>0</v>
      </c>
      <c r="W64" s="345">
        <v>0</v>
      </c>
      <c r="X64" s="345">
        <v>0</v>
      </c>
      <c r="Y64" s="518">
        <v>0</v>
      </c>
    </row>
    <row r="65" spans="1:25" ht="15.75" thickBot="1">
      <c r="A65" s="1120" t="s">
        <v>151</v>
      </c>
      <c r="B65" s="1121"/>
      <c r="C65" s="608"/>
      <c r="D65" s="624"/>
      <c r="E65" s="624"/>
      <c r="F65" s="624"/>
      <c r="G65" s="624"/>
      <c r="H65" s="608"/>
      <c r="I65" s="608"/>
      <c r="J65" s="608"/>
      <c r="K65" s="608"/>
      <c r="L65" s="608"/>
      <c r="M65" s="608"/>
      <c r="N65" s="608"/>
      <c r="O65" s="608"/>
      <c r="P65" s="608"/>
      <c r="Q65" s="608"/>
      <c r="R65" s="608"/>
      <c r="S65" s="608"/>
      <c r="T65" s="608"/>
      <c r="U65" s="608"/>
      <c r="V65" s="608"/>
      <c r="W65" s="608"/>
      <c r="X65" s="608"/>
      <c r="Y65" s="609"/>
    </row>
    <row r="66" spans="1:25">
      <c r="A66" s="715"/>
      <c r="B66" s="716" t="s">
        <v>693</v>
      </c>
      <c r="C66" s="716"/>
      <c r="D66" s="717"/>
      <c r="E66" s="717"/>
      <c r="F66" s="717"/>
      <c r="G66" s="717"/>
      <c r="H66" s="716"/>
      <c r="I66" s="718"/>
      <c r="J66" s="719">
        <v>0</v>
      </c>
      <c r="K66" s="719">
        <v>0</v>
      </c>
      <c r="L66" s="719">
        <v>0</v>
      </c>
      <c r="M66" s="719">
        <v>0</v>
      </c>
      <c r="N66" s="726">
        <v>0</v>
      </c>
      <c r="O66" s="726">
        <v>0</v>
      </c>
      <c r="P66" s="719">
        <v>0</v>
      </c>
      <c r="Q66" s="719">
        <v>0</v>
      </c>
      <c r="R66" s="719">
        <v>0</v>
      </c>
      <c r="S66" s="719">
        <v>0</v>
      </c>
      <c r="T66" s="719">
        <v>0</v>
      </c>
      <c r="U66" s="719">
        <v>0</v>
      </c>
      <c r="V66" s="719">
        <v>0</v>
      </c>
      <c r="W66" s="719">
        <v>0</v>
      </c>
      <c r="X66" s="719">
        <v>0</v>
      </c>
      <c r="Y66" s="720">
        <v>0</v>
      </c>
    </row>
    <row r="67" spans="1:25" ht="13.5" thickBot="1">
      <c r="A67" s="339"/>
      <c r="B67" s="340" t="s">
        <v>1373</v>
      </c>
      <c r="C67" s="340"/>
      <c r="D67" s="1329" t="s">
        <v>1412</v>
      </c>
      <c r="E67" s="1329"/>
      <c r="F67" s="1329"/>
      <c r="G67" s="1329"/>
      <c r="H67" s="1329"/>
      <c r="I67" s="299"/>
      <c r="J67" s="345">
        <v>0</v>
      </c>
      <c r="K67" s="345">
        <v>0</v>
      </c>
      <c r="L67" s="345">
        <v>0</v>
      </c>
      <c r="M67" s="345">
        <v>0</v>
      </c>
      <c r="N67" s="345">
        <v>0</v>
      </c>
      <c r="O67" s="345">
        <v>0</v>
      </c>
      <c r="P67" s="345">
        <v>0</v>
      </c>
      <c r="Q67" s="345">
        <v>0</v>
      </c>
      <c r="R67" s="345">
        <v>0</v>
      </c>
      <c r="S67" s="345">
        <v>0</v>
      </c>
      <c r="T67" s="345">
        <v>0</v>
      </c>
      <c r="U67" s="345">
        <v>0</v>
      </c>
      <c r="V67" s="345">
        <v>0</v>
      </c>
      <c r="W67" s="345">
        <v>0</v>
      </c>
      <c r="X67" s="345">
        <v>0</v>
      </c>
      <c r="Y67" s="518">
        <v>0</v>
      </c>
    </row>
    <row r="68" spans="1:25" ht="15.75" thickBot="1">
      <c r="A68" s="1120" t="s">
        <v>727</v>
      </c>
      <c r="B68" s="1121"/>
      <c r="C68" s="608"/>
      <c r="D68" s="624"/>
      <c r="E68" s="624"/>
      <c r="F68" s="624"/>
      <c r="G68" s="624"/>
      <c r="H68" s="608"/>
      <c r="I68" s="608"/>
      <c r="J68" s="608"/>
      <c r="K68" s="608"/>
      <c r="L68" s="608"/>
      <c r="M68" s="608"/>
      <c r="N68" s="608"/>
      <c r="O68" s="608"/>
      <c r="P68" s="608"/>
      <c r="Q68" s="608"/>
      <c r="R68" s="608"/>
      <c r="S68" s="608"/>
      <c r="T68" s="608"/>
      <c r="U68" s="608"/>
      <c r="V68" s="608"/>
      <c r="W68" s="608"/>
      <c r="X68" s="608"/>
      <c r="Y68" s="609"/>
    </row>
    <row r="69" spans="1:25" ht="105">
      <c r="A69" s="825">
        <v>3</v>
      </c>
      <c r="B69" s="34" t="s">
        <v>730</v>
      </c>
      <c r="C69" s="40" t="s">
        <v>721</v>
      </c>
      <c r="D69" s="633" t="s">
        <v>1412</v>
      </c>
      <c r="E69" s="647"/>
      <c r="F69" s="647"/>
      <c r="G69" s="647"/>
      <c r="H69" s="18"/>
      <c r="I69" s="870" t="s">
        <v>722</v>
      </c>
      <c r="J69" s="874">
        <v>3043.6</v>
      </c>
      <c r="K69" s="47"/>
      <c r="L69" s="874">
        <v>1521.75</v>
      </c>
      <c r="M69" s="874">
        <v>1521.75</v>
      </c>
      <c r="N69" s="874"/>
      <c r="O69" s="874"/>
      <c r="P69" s="21"/>
      <c r="Q69" s="21"/>
      <c r="R69" s="21"/>
      <c r="S69" s="21"/>
      <c r="T69" s="21"/>
      <c r="U69" s="21"/>
      <c r="V69" s="21"/>
      <c r="W69" s="21"/>
      <c r="X69" s="21"/>
      <c r="Y69" s="513"/>
    </row>
    <row r="70" spans="1:25" ht="105">
      <c r="A70" s="825">
        <v>4</v>
      </c>
      <c r="B70" s="34" t="s">
        <v>730</v>
      </c>
      <c r="C70" s="18">
        <v>20</v>
      </c>
      <c r="D70" s="633" t="s">
        <v>1412</v>
      </c>
      <c r="E70" s="647"/>
      <c r="F70" s="647"/>
      <c r="G70" s="647"/>
      <c r="H70" s="18"/>
      <c r="I70" s="38">
        <v>1000</v>
      </c>
      <c r="J70" s="874">
        <f t="shared" ref="J70:J75" si="11">SUM(K70:W70)</f>
        <v>1000</v>
      </c>
      <c r="K70" s="246"/>
      <c r="L70" s="874">
        <v>1000</v>
      </c>
      <c r="M70" s="246"/>
      <c r="N70" s="246"/>
      <c r="O70" s="246"/>
      <c r="P70" s="21"/>
      <c r="Q70" s="21"/>
      <c r="R70" s="21"/>
      <c r="S70" s="21"/>
      <c r="T70" s="21"/>
      <c r="U70" s="21"/>
      <c r="V70" s="21"/>
      <c r="W70" s="21"/>
      <c r="X70" s="21"/>
      <c r="Y70" s="513"/>
    </row>
    <row r="71" spans="1:25" ht="84">
      <c r="A71" s="825">
        <v>5</v>
      </c>
      <c r="B71" s="34" t="s">
        <v>93</v>
      </c>
      <c r="C71" s="18">
        <v>270</v>
      </c>
      <c r="D71" s="633" t="s">
        <v>1412</v>
      </c>
      <c r="E71" s="647"/>
      <c r="F71" s="647"/>
      <c r="G71" s="647"/>
      <c r="H71" s="18"/>
      <c r="I71" s="38">
        <v>10000</v>
      </c>
      <c r="J71" s="874">
        <f t="shared" si="11"/>
        <v>10000</v>
      </c>
      <c r="K71" s="874">
        <v>5000</v>
      </c>
      <c r="L71" s="874">
        <v>5000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513"/>
    </row>
    <row r="72" spans="1:25" ht="115.5">
      <c r="A72" s="825">
        <v>6</v>
      </c>
      <c r="B72" s="34" t="s">
        <v>94</v>
      </c>
      <c r="C72" s="40" t="s">
        <v>723</v>
      </c>
      <c r="D72" s="633" t="s">
        <v>1412</v>
      </c>
      <c r="E72" s="647"/>
      <c r="F72" s="647"/>
      <c r="G72" s="647"/>
      <c r="H72" s="18"/>
      <c r="I72" s="870" t="s">
        <v>724</v>
      </c>
      <c r="J72" s="874">
        <f t="shared" si="11"/>
        <v>6733.9</v>
      </c>
      <c r="K72" s="874">
        <v>6733.9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513"/>
    </row>
    <row r="73" spans="1:25" ht="115.5">
      <c r="A73" s="825">
        <v>7</v>
      </c>
      <c r="B73" s="34" t="s">
        <v>95</v>
      </c>
      <c r="C73" s="18">
        <v>270</v>
      </c>
      <c r="D73" s="633" t="s">
        <v>1412</v>
      </c>
      <c r="E73" s="647"/>
      <c r="F73" s="647"/>
      <c r="G73" s="647"/>
      <c r="H73" s="18"/>
      <c r="I73" s="38">
        <v>6000</v>
      </c>
      <c r="J73" s="874">
        <f t="shared" si="11"/>
        <v>6000</v>
      </c>
      <c r="K73" s="21"/>
      <c r="L73" s="874">
        <v>6000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513"/>
    </row>
    <row r="74" spans="1:25" ht="94.5">
      <c r="A74" s="825">
        <v>8</v>
      </c>
      <c r="B74" s="34" t="s">
        <v>96</v>
      </c>
      <c r="C74" s="18">
        <v>50</v>
      </c>
      <c r="D74" s="633" t="s">
        <v>1412</v>
      </c>
      <c r="E74" s="647"/>
      <c r="F74" s="647"/>
      <c r="G74" s="647"/>
      <c r="H74" s="18"/>
      <c r="I74" s="38">
        <v>1350</v>
      </c>
      <c r="J74" s="874">
        <f t="shared" si="11"/>
        <v>1350</v>
      </c>
      <c r="K74" s="874">
        <v>1350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513"/>
    </row>
    <row r="75" spans="1:25" ht="115.5">
      <c r="A75" s="825">
        <v>9</v>
      </c>
      <c r="B75" s="34" t="s">
        <v>97</v>
      </c>
      <c r="C75" s="40" t="s">
        <v>725</v>
      </c>
      <c r="D75" s="633" t="s">
        <v>1412</v>
      </c>
      <c r="E75" s="647"/>
      <c r="F75" s="647"/>
      <c r="G75" s="647"/>
      <c r="H75" s="18"/>
      <c r="I75" s="870" t="s">
        <v>726</v>
      </c>
      <c r="J75" s="874">
        <f t="shared" si="11"/>
        <v>4500</v>
      </c>
      <c r="K75" s="874">
        <v>4000</v>
      </c>
      <c r="L75" s="21"/>
      <c r="M75" s="21"/>
      <c r="N75" s="21"/>
      <c r="O75" s="21"/>
      <c r="P75" s="874">
        <v>500</v>
      </c>
      <c r="Q75" s="21"/>
      <c r="R75" s="21"/>
      <c r="S75" s="21"/>
      <c r="T75" s="21"/>
      <c r="U75" s="21"/>
      <c r="V75" s="21"/>
      <c r="W75" s="21"/>
      <c r="X75" s="21"/>
      <c r="Y75" s="513"/>
    </row>
    <row r="76" spans="1:25">
      <c r="A76" s="715"/>
      <c r="B76" s="727" t="s">
        <v>693</v>
      </c>
      <c r="C76" s="716"/>
      <c r="D76" s="717"/>
      <c r="E76" s="717"/>
      <c r="F76" s="717"/>
      <c r="G76" s="717"/>
      <c r="H76" s="716"/>
      <c r="I76" s="716"/>
      <c r="J76" s="718">
        <f t="shared" ref="J76:Y76" si="12">SUM(J69:J75)</f>
        <v>32627.5</v>
      </c>
      <c r="K76" s="719">
        <f t="shared" si="12"/>
        <v>17083.900000000001</v>
      </c>
      <c r="L76" s="719">
        <f t="shared" si="12"/>
        <v>13521.75</v>
      </c>
      <c r="M76" s="719">
        <f t="shared" si="12"/>
        <v>1521.75</v>
      </c>
      <c r="N76" s="719">
        <f t="shared" si="12"/>
        <v>0</v>
      </c>
      <c r="O76" s="726">
        <f t="shared" si="12"/>
        <v>0</v>
      </c>
      <c r="P76" s="726">
        <f t="shared" si="12"/>
        <v>500</v>
      </c>
      <c r="Q76" s="719">
        <f t="shared" si="12"/>
        <v>0</v>
      </c>
      <c r="R76" s="719">
        <f t="shared" si="12"/>
        <v>0</v>
      </c>
      <c r="S76" s="719">
        <f t="shared" si="12"/>
        <v>0</v>
      </c>
      <c r="T76" s="719">
        <f t="shared" si="12"/>
        <v>0</v>
      </c>
      <c r="U76" s="719">
        <f t="shared" si="12"/>
        <v>0</v>
      </c>
      <c r="V76" s="719">
        <f t="shared" si="12"/>
        <v>0</v>
      </c>
      <c r="W76" s="719">
        <f t="shared" si="12"/>
        <v>0</v>
      </c>
      <c r="X76" s="719">
        <f t="shared" si="12"/>
        <v>0</v>
      </c>
      <c r="Y76" s="720">
        <f t="shared" si="12"/>
        <v>0</v>
      </c>
    </row>
    <row r="77" spans="1:25" ht="13.5" thickBot="1">
      <c r="A77" s="339"/>
      <c r="B77" s="339" t="s">
        <v>1373</v>
      </c>
      <c r="C77" s="340"/>
      <c r="D77" s="1105" t="s">
        <v>1412</v>
      </c>
      <c r="E77" s="1105"/>
      <c r="F77" s="1105"/>
      <c r="G77" s="1105"/>
      <c r="H77" s="1105"/>
      <c r="I77" s="1105"/>
      <c r="J77" s="299">
        <f t="shared" ref="J77:Q77" si="13">SUM(J69,J70,J71,J72,J73,J74,J75)</f>
        <v>32627.5</v>
      </c>
      <c r="K77" s="345">
        <f t="shared" si="13"/>
        <v>17083.900000000001</v>
      </c>
      <c r="L77" s="345">
        <f t="shared" si="13"/>
        <v>13521.75</v>
      </c>
      <c r="M77" s="345">
        <f t="shared" si="13"/>
        <v>1521.75</v>
      </c>
      <c r="N77" s="345">
        <f t="shared" si="13"/>
        <v>0</v>
      </c>
      <c r="O77" s="345">
        <f t="shared" si="13"/>
        <v>0</v>
      </c>
      <c r="P77" s="345">
        <f t="shared" si="13"/>
        <v>500</v>
      </c>
      <c r="Q77" s="345">
        <f t="shared" si="13"/>
        <v>0</v>
      </c>
      <c r="R77" s="345">
        <f>SUM(,R69,R70,R71,R72,R73,R74,R75)</f>
        <v>0</v>
      </c>
      <c r="S77" s="345">
        <f t="shared" ref="S77:Y77" si="14">SUM(S69,S70,S71,S72,S73,S74,S75)</f>
        <v>0</v>
      </c>
      <c r="T77" s="345">
        <f t="shared" si="14"/>
        <v>0</v>
      </c>
      <c r="U77" s="345">
        <f t="shared" si="14"/>
        <v>0</v>
      </c>
      <c r="V77" s="345">
        <f t="shared" si="14"/>
        <v>0</v>
      </c>
      <c r="W77" s="345">
        <f t="shared" si="14"/>
        <v>0</v>
      </c>
      <c r="X77" s="345">
        <f t="shared" si="14"/>
        <v>0</v>
      </c>
      <c r="Y77" s="518">
        <f t="shared" si="14"/>
        <v>0</v>
      </c>
    </row>
    <row r="78" spans="1:25" ht="34.5" customHeight="1">
      <c r="A78" s="1116" t="s">
        <v>98</v>
      </c>
      <c r="B78" s="1117"/>
      <c r="C78" s="610"/>
      <c r="D78" s="630"/>
      <c r="E78" s="630"/>
      <c r="F78" s="630"/>
      <c r="G78" s="630"/>
      <c r="H78" s="610"/>
      <c r="I78" s="610"/>
      <c r="J78" s="610"/>
      <c r="K78" s="610"/>
      <c r="L78" s="610"/>
      <c r="M78" s="610"/>
      <c r="N78" s="610"/>
      <c r="O78" s="610"/>
      <c r="P78" s="610"/>
      <c r="Q78" s="610"/>
      <c r="R78" s="610"/>
      <c r="S78" s="610"/>
      <c r="T78" s="610"/>
      <c r="U78" s="610"/>
      <c r="V78" s="610"/>
      <c r="W78" s="610"/>
      <c r="X78" s="610"/>
      <c r="Y78" s="611"/>
    </row>
    <row r="79" spans="1:25" ht="84">
      <c r="A79" s="825">
        <v>2</v>
      </c>
      <c r="B79" s="34" t="s">
        <v>362</v>
      </c>
      <c r="C79" s="870">
        <v>100</v>
      </c>
      <c r="D79" s="633" t="s">
        <v>1412</v>
      </c>
      <c r="E79" s="647"/>
      <c r="F79" s="647"/>
      <c r="G79" s="647"/>
      <c r="H79" s="18" t="s">
        <v>351</v>
      </c>
      <c r="I79" s="91">
        <v>241.8</v>
      </c>
      <c r="J79" s="254">
        <f t="shared" ref="J79:J105" si="15">SUM(K79:Y79)</f>
        <v>0</v>
      </c>
      <c r="K79" s="91" t="s">
        <v>102</v>
      </c>
      <c r="L79" s="91" t="s">
        <v>102</v>
      </c>
      <c r="M79" s="91" t="s">
        <v>102</v>
      </c>
      <c r="N79" s="91"/>
      <c r="O79" s="91"/>
      <c r="P79" s="91" t="s">
        <v>102</v>
      </c>
      <c r="Q79" s="91" t="s">
        <v>102</v>
      </c>
      <c r="R79" s="91" t="s">
        <v>102</v>
      </c>
      <c r="S79" s="91"/>
      <c r="T79" s="91"/>
      <c r="U79" s="91" t="s">
        <v>102</v>
      </c>
      <c r="V79" s="91" t="s">
        <v>102</v>
      </c>
      <c r="W79" s="91" t="s">
        <v>102</v>
      </c>
      <c r="X79" s="91"/>
      <c r="Y79" s="513"/>
    </row>
    <row r="80" spans="1:25" ht="84">
      <c r="A80" s="825">
        <v>3</v>
      </c>
      <c r="B80" s="34" t="s">
        <v>363</v>
      </c>
      <c r="C80" s="870">
        <v>100</v>
      </c>
      <c r="D80" s="633" t="s">
        <v>1412</v>
      </c>
      <c r="E80" s="647"/>
      <c r="F80" s="647"/>
      <c r="G80" s="647"/>
      <c r="H80" s="18" t="s">
        <v>665</v>
      </c>
      <c r="I80" s="91">
        <v>5000</v>
      </c>
      <c r="J80" s="254">
        <f t="shared" si="15"/>
        <v>5000</v>
      </c>
      <c r="K80" s="91">
        <v>4871</v>
      </c>
      <c r="L80" s="91" t="s">
        <v>102</v>
      </c>
      <c r="M80" s="91" t="s">
        <v>102</v>
      </c>
      <c r="N80" s="91"/>
      <c r="O80" s="91"/>
      <c r="P80" s="91">
        <v>129</v>
      </c>
      <c r="Q80" s="91" t="s">
        <v>102</v>
      </c>
      <c r="R80" s="91" t="s">
        <v>102</v>
      </c>
      <c r="S80" s="91"/>
      <c r="T80" s="91"/>
      <c r="U80" s="91" t="s">
        <v>102</v>
      </c>
      <c r="V80" s="91" t="s">
        <v>102</v>
      </c>
      <c r="W80" s="91" t="s">
        <v>102</v>
      </c>
      <c r="X80" s="91"/>
      <c r="Y80" s="513"/>
    </row>
    <row r="81" spans="1:25" ht="84">
      <c r="A81" s="825">
        <v>4</v>
      </c>
      <c r="B81" s="34" t="s">
        <v>364</v>
      </c>
      <c r="C81" s="870">
        <v>210</v>
      </c>
      <c r="D81" s="633" t="s">
        <v>1412</v>
      </c>
      <c r="E81" s="647"/>
      <c r="F81" s="647"/>
      <c r="G81" s="647"/>
      <c r="H81" s="18" t="s">
        <v>352</v>
      </c>
      <c r="I81" s="91">
        <v>100</v>
      </c>
      <c r="J81" s="254">
        <f t="shared" si="15"/>
        <v>0</v>
      </c>
      <c r="K81" s="91" t="s">
        <v>102</v>
      </c>
      <c r="L81" s="91" t="s">
        <v>102</v>
      </c>
      <c r="M81" s="91" t="s">
        <v>102</v>
      </c>
      <c r="N81" s="91"/>
      <c r="O81" s="91"/>
      <c r="P81" s="91" t="s">
        <v>102</v>
      </c>
      <c r="Q81" s="91" t="s">
        <v>102</v>
      </c>
      <c r="R81" s="91" t="s">
        <v>102</v>
      </c>
      <c r="S81" s="91"/>
      <c r="T81" s="91"/>
      <c r="U81" s="91" t="s">
        <v>102</v>
      </c>
      <c r="V81" s="91" t="s">
        <v>102</v>
      </c>
      <c r="W81" s="91" t="s">
        <v>102</v>
      </c>
      <c r="X81" s="91"/>
      <c r="Y81" s="513"/>
    </row>
    <row r="82" spans="1:25" ht="84">
      <c r="A82" s="825">
        <v>8</v>
      </c>
      <c r="B82" s="34" t="s">
        <v>996</v>
      </c>
      <c r="C82" s="870">
        <v>148</v>
      </c>
      <c r="D82" s="633" t="s">
        <v>1412</v>
      </c>
      <c r="E82" s="647"/>
      <c r="F82" s="647"/>
      <c r="G82" s="647"/>
      <c r="H82" s="18" t="s">
        <v>354</v>
      </c>
      <c r="I82" s="91">
        <v>7121.4</v>
      </c>
      <c r="J82" s="254">
        <f t="shared" si="15"/>
        <v>0</v>
      </c>
      <c r="K82" s="91" t="s">
        <v>102</v>
      </c>
      <c r="L82" s="91" t="s">
        <v>102</v>
      </c>
      <c r="M82" s="91" t="s">
        <v>102</v>
      </c>
      <c r="N82" s="91"/>
      <c r="O82" s="91"/>
      <c r="P82" s="91" t="s">
        <v>102</v>
      </c>
      <c r="Q82" s="91" t="s">
        <v>102</v>
      </c>
      <c r="R82" s="91" t="s">
        <v>102</v>
      </c>
      <c r="S82" s="91"/>
      <c r="T82" s="91"/>
      <c r="U82" s="91" t="s">
        <v>102</v>
      </c>
      <c r="V82" s="91" t="s">
        <v>102</v>
      </c>
      <c r="W82" s="91" t="s">
        <v>102</v>
      </c>
      <c r="X82" s="91"/>
      <c r="Y82" s="513"/>
    </row>
    <row r="83" spans="1:25" ht="84">
      <c r="A83" s="825">
        <v>9</v>
      </c>
      <c r="B83" s="34" t="s">
        <v>997</v>
      </c>
      <c r="C83" s="870">
        <v>67</v>
      </c>
      <c r="D83" s="633" t="s">
        <v>1412</v>
      </c>
      <c r="E83" s="647"/>
      <c r="F83" s="647"/>
      <c r="G83" s="647"/>
      <c r="H83" s="18" t="s">
        <v>354</v>
      </c>
      <c r="I83" s="91">
        <v>3939.1</v>
      </c>
      <c r="J83" s="254">
        <f t="shared" si="15"/>
        <v>0</v>
      </c>
      <c r="K83" s="91" t="s">
        <v>102</v>
      </c>
      <c r="L83" s="91" t="s">
        <v>102</v>
      </c>
      <c r="M83" s="91" t="s">
        <v>102</v>
      </c>
      <c r="N83" s="91"/>
      <c r="O83" s="91"/>
      <c r="P83" s="91" t="s">
        <v>102</v>
      </c>
      <c r="Q83" s="91" t="s">
        <v>102</v>
      </c>
      <c r="R83" s="91" t="s">
        <v>102</v>
      </c>
      <c r="S83" s="91"/>
      <c r="T83" s="91"/>
      <c r="U83" s="91" t="s">
        <v>102</v>
      </c>
      <c r="V83" s="91" t="s">
        <v>102</v>
      </c>
      <c r="W83" s="91" t="s">
        <v>102</v>
      </c>
      <c r="X83" s="91"/>
      <c r="Y83" s="513"/>
    </row>
    <row r="84" spans="1:25" ht="84">
      <c r="A84" s="825">
        <v>10</v>
      </c>
      <c r="B84" s="34" t="s">
        <v>998</v>
      </c>
      <c r="C84" s="870">
        <v>22</v>
      </c>
      <c r="D84" s="633" t="s">
        <v>1412</v>
      </c>
      <c r="E84" s="647"/>
      <c r="F84" s="647"/>
      <c r="G84" s="647"/>
      <c r="H84" s="18" t="s">
        <v>643</v>
      </c>
      <c r="I84" s="91">
        <v>2259.6</v>
      </c>
      <c r="J84" s="254">
        <f t="shared" si="15"/>
        <v>2259.6</v>
      </c>
      <c r="K84" s="91">
        <v>1988.4</v>
      </c>
      <c r="L84" s="91" t="s">
        <v>102</v>
      </c>
      <c r="M84" s="91" t="s">
        <v>102</v>
      </c>
      <c r="N84" s="91"/>
      <c r="O84" s="91"/>
      <c r="P84" s="91">
        <v>271.2</v>
      </c>
      <c r="Q84" s="91" t="s">
        <v>102</v>
      </c>
      <c r="R84" s="91" t="s">
        <v>102</v>
      </c>
      <c r="S84" s="91"/>
      <c r="T84" s="91"/>
      <c r="U84" s="91" t="s">
        <v>102</v>
      </c>
      <c r="V84" s="91" t="s">
        <v>102</v>
      </c>
      <c r="W84" s="91" t="s">
        <v>102</v>
      </c>
      <c r="X84" s="91"/>
      <c r="Y84" s="513"/>
    </row>
    <row r="85" spans="1:25" ht="94.5">
      <c r="A85" s="825">
        <v>14</v>
      </c>
      <c r="B85" s="34" t="s">
        <v>1002</v>
      </c>
      <c r="C85" s="870">
        <v>300</v>
      </c>
      <c r="D85" s="633" t="s">
        <v>1412</v>
      </c>
      <c r="E85" s="647"/>
      <c r="F85" s="647"/>
      <c r="G85" s="647"/>
      <c r="H85" s="18" t="s">
        <v>352</v>
      </c>
      <c r="I85" s="91">
        <v>38500</v>
      </c>
      <c r="J85" s="254">
        <f t="shared" si="15"/>
        <v>0</v>
      </c>
      <c r="K85" s="91" t="s">
        <v>102</v>
      </c>
      <c r="L85" s="91" t="s">
        <v>102</v>
      </c>
      <c r="M85" s="91" t="s">
        <v>102</v>
      </c>
      <c r="N85" s="91"/>
      <c r="O85" s="91"/>
      <c r="P85" s="91" t="s">
        <v>102</v>
      </c>
      <c r="Q85" s="91" t="s">
        <v>102</v>
      </c>
      <c r="R85" s="91" t="s">
        <v>102</v>
      </c>
      <c r="S85" s="91"/>
      <c r="T85" s="91"/>
      <c r="U85" s="91" t="s">
        <v>102</v>
      </c>
      <c r="V85" s="91" t="s">
        <v>102</v>
      </c>
      <c r="W85" s="91" t="s">
        <v>102</v>
      </c>
      <c r="X85" s="91"/>
      <c r="Y85" s="513"/>
    </row>
    <row r="86" spans="1:25" ht="94.5">
      <c r="A86" s="825">
        <v>16</v>
      </c>
      <c r="B86" s="34" t="s">
        <v>1003</v>
      </c>
      <c r="C86" s="870">
        <v>300</v>
      </c>
      <c r="D86" s="647">
        <v>2</v>
      </c>
      <c r="E86" s="647"/>
      <c r="F86" s="647"/>
      <c r="G86" s="647"/>
      <c r="H86" s="18" t="s">
        <v>355</v>
      </c>
      <c r="I86" s="91">
        <v>1698.2</v>
      </c>
      <c r="J86" s="254">
        <f t="shared" si="15"/>
        <v>0</v>
      </c>
      <c r="K86" s="91" t="s">
        <v>102</v>
      </c>
      <c r="L86" s="91" t="s">
        <v>102</v>
      </c>
      <c r="M86" s="91" t="s">
        <v>102</v>
      </c>
      <c r="N86" s="91"/>
      <c r="O86" s="91"/>
      <c r="P86" s="91" t="s">
        <v>102</v>
      </c>
      <c r="Q86" s="91" t="s">
        <v>102</v>
      </c>
      <c r="R86" s="91" t="s">
        <v>102</v>
      </c>
      <c r="S86" s="91"/>
      <c r="T86" s="91"/>
      <c r="U86" s="91" t="s">
        <v>102</v>
      </c>
      <c r="V86" s="91" t="s">
        <v>102</v>
      </c>
      <c r="W86" s="91" t="s">
        <v>102</v>
      </c>
      <c r="X86" s="91"/>
      <c r="Y86" s="513"/>
    </row>
    <row r="87" spans="1:25" ht="94.5">
      <c r="A87" s="825">
        <v>19</v>
      </c>
      <c r="B87" s="34" t="s">
        <v>1006</v>
      </c>
      <c r="C87" s="870">
        <v>310</v>
      </c>
      <c r="D87" s="647">
        <v>2</v>
      </c>
      <c r="E87" s="647"/>
      <c r="F87" s="647"/>
      <c r="G87" s="647"/>
      <c r="H87" s="18" t="s">
        <v>351</v>
      </c>
      <c r="I87" s="91">
        <v>737.6</v>
      </c>
      <c r="J87" s="254">
        <f t="shared" si="15"/>
        <v>0</v>
      </c>
      <c r="K87" s="91" t="s">
        <v>102</v>
      </c>
      <c r="L87" s="91" t="s">
        <v>102</v>
      </c>
      <c r="M87" s="91" t="s">
        <v>102</v>
      </c>
      <c r="N87" s="91"/>
      <c r="O87" s="91"/>
      <c r="P87" s="91" t="s">
        <v>102</v>
      </c>
      <c r="Q87" s="91" t="s">
        <v>102</v>
      </c>
      <c r="R87" s="91" t="s">
        <v>102</v>
      </c>
      <c r="S87" s="91"/>
      <c r="T87" s="91"/>
      <c r="U87" s="91" t="s">
        <v>102</v>
      </c>
      <c r="V87" s="91" t="s">
        <v>102</v>
      </c>
      <c r="W87" s="91" t="s">
        <v>102</v>
      </c>
      <c r="X87" s="91"/>
      <c r="Y87" s="513"/>
    </row>
    <row r="88" spans="1:25" ht="105">
      <c r="A88" s="825">
        <v>21</v>
      </c>
      <c r="B88" s="34" t="s">
        <v>1008</v>
      </c>
      <c r="C88" s="870">
        <v>310</v>
      </c>
      <c r="D88" s="647">
        <v>2</v>
      </c>
      <c r="E88" s="647"/>
      <c r="F88" s="647"/>
      <c r="G88" s="647"/>
      <c r="H88" s="18" t="s">
        <v>351</v>
      </c>
      <c r="I88" s="91">
        <v>684.6</v>
      </c>
      <c r="J88" s="254">
        <f t="shared" si="15"/>
        <v>0</v>
      </c>
      <c r="K88" s="91" t="s">
        <v>102</v>
      </c>
      <c r="L88" s="91" t="s">
        <v>102</v>
      </c>
      <c r="M88" s="91" t="s">
        <v>102</v>
      </c>
      <c r="N88" s="91"/>
      <c r="O88" s="91"/>
      <c r="P88" s="91" t="s">
        <v>102</v>
      </c>
      <c r="Q88" s="91" t="s">
        <v>102</v>
      </c>
      <c r="R88" s="91" t="s">
        <v>102</v>
      </c>
      <c r="S88" s="91"/>
      <c r="T88" s="91"/>
      <c r="U88" s="91" t="s">
        <v>102</v>
      </c>
      <c r="V88" s="91" t="s">
        <v>102</v>
      </c>
      <c r="W88" s="91" t="s">
        <v>102</v>
      </c>
      <c r="X88" s="91"/>
      <c r="Y88" s="513"/>
    </row>
    <row r="89" spans="1:25" ht="94.5">
      <c r="A89" s="825">
        <v>22</v>
      </c>
      <c r="B89" s="34" t="s">
        <v>1007</v>
      </c>
      <c r="C89" s="870">
        <v>310</v>
      </c>
      <c r="D89" s="647">
        <v>2</v>
      </c>
      <c r="E89" s="647"/>
      <c r="F89" s="647"/>
      <c r="G89" s="647"/>
      <c r="H89" s="18" t="s">
        <v>354</v>
      </c>
      <c r="I89" s="91">
        <v>793.9</v>
      </c>
      <c r="J89" s="254">
        <f t="shared" si="15"/>
        <v>0</v>
      </c>
      <c r="K89" s="91" t="s">
        <v>102</v>
      </c>
      <c r="L89" s="91" t="s">
        <v>102</v>
      </c>
      <c r="M89" s="91" t="s">
        <v>102</v>
      </c>
      <c r="N89" s="91"/>
      <c r="O89" s="91"/>
      <c r="P89" s="91" t="s">
        <v>102</v>
      </c>
      <c r="Q89" s="91" t="s">
        <v>102</v>
      </c>
      <c r="R89" s="91" t="s">
        <v>102</v>
      </c>
      <c r="S89" s="91"/>
      <c r="T89" s="91"/>
      <c r="U89" s="91" t="s">
        <v>102</v>
      </c>
      <c r="V89" s="91" t="s">
        <v>102</v>
      </c>
      <c r="W89" s="91" t="s">
        <v>102</v>
      </c>
      <c r="X89" s="91"/>
      <c r="Y89" s="513"/>
    </row>
    <row r="90" spans="1:25" ht="94.5">
      <c r="A90" s="825">
        <v>23</v>
      </c>
      <c r="B90" s="34" t="s">
        <v>1007</v>
      </c>
      <c r="C90" s="870">
        <v>310</v>
      </c>
      <c r="D90" s="647">
        <v>2</v>
      </c>
      <c r="E90" s="647"/>
      <c r="F90" s="647"/>
      <c r="G90" s="647"/>
      <c r="H90" s="18" t="s">
        <v>354</v>
      </c>
      <c r="I90" s="91">
        <v>514.6</v>
      </c>
      <c r="J90" s="254">
        <f t="shared" si="15"/>
        <v>0</v>
      </c>
      <c r="K90" s="91" t="s">
        <v>102</v>
      </c>
      <c r="L90" s="91" t="s">
        <v>102</v>
      </c>
      <c r="M90" s="91" t="s">
        <v>102</v>
      </c>
      <c r="N90" s="91"/>
      <c r="O90" s="91"/>
      <c r="P90" s="91" t="s">
        <v>102</v>
      </c>
      <c r="Q90" s="91" t="s">
        <v>102</v>
      </c>
      <c r="R90" s="91" t="s">
        <v>102</v>
      </c>
      <c r="S90" s="91"/>
      <c r="T90" s="91"/>
      <c r="U90" s="91" t="s">
        <v>102</v>
      </c>
      <c r="V90" s="91" t="s">
        <v>102</v>
      </c>
      <c r="W90" s="91" t="s">
        <v>102</v>
      </c>
      <c r="X90" s="91"/>
      <c r="Y90" s="513"/>
    </row>
    <row r="91" spans="1:25" ht="94.5">
      <c r="A91" s="825">
        <v>24</v>
      </c>
      <c r="B91" s="34" t="s">
        <v>1009</v>
      </c>
      <c r="C91" s="870">
        <v>310</v>
      </c>
      <c r="D91" s="647">
        <v>2</v>
      </c>
      <c r="E91" s="647"/>
      <c r="F91" s="647"/>
      <c r="G91" s="647"/>
      <c r="H91" s="18" t="s">
        <v>352</v>
      </c>
      <c r="I91" s="91">
        <v>5000</v>
      </c>
      <c r="J91" s="254">
        <f t="shared" si="15"/>
        <v>0</v>
      </c>
      <c r="K91" s="91" t="s">
        <v>102</v>
      </c>
      <c r="L91" s="91" t="s">
        <v>102</v>
      </c>
      <c r="M91" s="91" t="s">
        <v>102</v>
      </c>
      <c r="N91" s="91"/>
      <c r="O91" s="91"/>
      <c r="P91" s="91" t="s">
        <v>102</v>
      </c>
      <c r="Q91" s="91" t="s">
        <v>102</v>
      </c>
      <c r="R91" s="91" t="s">
        <v>102</v>
      </c>
      <c r="S91" s="91"/>
      <c r="T91" s="91"/>
      <c r="U91" s="91" t="s">
        <v>102</v>
      </c>
      <c r="V91" s="91" t="s">
        <v>102</v>
      </c>
      <c r="W91" s="91" t="s">
        <v>102</v>
      </c>
      <c r="X91" s="91"/>
      <c r="Y91" s="513"/>
    </row>
    <row r="92" spans="1:25" ht="105">
      <c r="A92" s="825">
        <v>25</v>
      </c>
      <c r="B92" s="34" t="s">
        <v>1010</v>
      </c>
      <c r="C92" s="870">
        <v>310</v>
      </c>
      <c r="D92" s="647">
        <v>2</v>
      </c>
      <c r="E92" s="647"/>
      <c r="F92" s="647"/>
      <c r="G92" s="647"/>
      <c r="H92" s="18" t="s">
        <v>665</v>
      </c>
      <c r="I92" s="91">
        <v>2500</v>
      </c>
      <c r="J92" s="254">
        <f t="shared" si="15"/>
        <v>2500</v>
      </c>
      <c r="K92" s="91">
        <v>2200</v>
      </c>
      <c r="L92" s="91" t="s">
        <v>102</v>
      </c>
      <c r="M92" s="91" t="s">
        <v>102</v>
      </c>
      <c r="N92" s="91"/>
      <c r="O92" s="91"/>
      <c r="P92" s="91">
        <v>300</v>
      </c>
      <c r="Q92" s="91" t="s">
        <v>102</v>
      </c>
      <c r="R92" s="91" t="s">
        <v>102</v>
      </c>
      <c r="S92" s="91"/>
      <c r="T92" s="91"/>
      <c r="U92" s="91" t="s">
        <v>102</v>
      </c>
      <c r="V92" s="91" t="s">
        <v>102</v>
      </c>
      <c r="W92" s="91" t="s">
        <v>102</v>
      </c>
      <c r="X92" s="91"/>
      <c r="Y92" s="513"/>
    </row>
    <row r="93" spans="1:25" ht="94.5">
      <c r="A93" s="825">
        <v>28</v>
      </c>
      <c r="B93" s="34" t="s">
        <v>1012</v>
      </c>
      <c r="C93" s="870">
        <v>60</v>
      </c>
      <c r="D93" s="647">
        <v>2</v>
      </c>
      <c r="E93" s="647"/>
      <c r="F93" s="647"/>
      <c r="G93" s="647"/>
      <c r="H93" s="18" t="s">
        <v>351</v>
      </c>
      <c r="I93" s="91">
        <v>420.9</v>
      </c>
      <c r="J93" s="254">
        <f t="shared" si="15"/>
        <v>0</v>
      </c>
      <c r="K93" s="91" t="s">
        <v>102</v>
      </c>
      <c r="L93" s="91" t="s">
        <v>102</v>
      </c>
      <c r="M93" s="91" t="s">
        <v>102</v>
      </c>
      <c r="N93" s="91"/>
      <c r="O93" s="91"/>
      <c r="P93" s="91" t="s">
        <v>102</v>
      </c>
      <c r="Q93" s="91" t="s">
        <v>102</v>
      </c>
      <c r="R93" s="91" t="s">
        <v>102</v>
      </c>
      <c r="S93" s="91"/>
      <c r="T93" s="91"/>
      <c r="U93" s="91" t="s">
        <v>102</v>
      </c>
      <c r="V93" s="91" t="s">
        <v>102</v>
      </c>
      <c r="W93" s="91" t="s">
        <v>102</v>
      </c>
      <c r="X93" s="91"/>
      <c r="Y93" s="513"/>
    </row>
    <row r="94" spans="1:25" ht="94.5">
      <c r="A94" s="825">
        <v>29</v>
      </c>
      <c r="B94" s="34" t="s">
        <v>1013</v>
      </c>
      <c r="C94" s="870">
        <v>190</v>
      </c>
      <c r="D94" s="647">
        <v>2</v>
      </c>
      <c r="E94" s="647"/>
      <c r="F94" s="647"/>
      <c r="G94" s="647"/>
      <c r="H94" s="18" t="s">
        <v>351</v>
      </c>
      <c r="I94" s="91">
        <v>84.6</v>
      </c>
      <c r="J94" s="254">
        <f t="shared" si="15"/>
        <v>0</v>
      </c>
      <c r="K94" s="91" t="s">
        <v>102</v>
      </c>
      <c r="L94" s="91" t="s">
        <v>102</v>
      </c>
      <c r="M94" s="91" t="s">
        <v>102</v>
      </c>
      <c r="N94" s="91"/>
      <c r="O94" s="91"/>
      <c r="P94" s="91" t="s">
        <v>102</v>
      </c>
      <c r="Q94" s="91" t="s">
        <v>102</v>
      </c>
      <c r="R94" s="91" t="s">
        <v>102</v>
      </c>
      <c r="S94" s="91"/>
      <c r="T94" s="91"/>
      <c r="U94" s="91" t="s">
        <v>102</v>
      </c>
      <c r="V94" s="91" t="s">
        <v>102</v>
      </c>
      <c r="W94" s="91" t="s">
        <v>102</v>
      </c>
      <c r="X94" s="91"/>
      <c r="Y94" s="513"/>
    </row>
    <row r="95" spans="1:25" ht="94.5">
      <c r="A95" s="825">
        <v>30</v>
      </c>
      <c r="B95" s="34" t="s">
        <v>1014</v>
      </c>
      <c r="C95" s="870" t="s">
        <v>102</v>
      </c>
      <c r="D95" s="647">
        <v>2</v>
      </c>
      <c r="E95" s="647"/>
      <c r="F95" s="647"/>
      <c r="G95" s="647"/>
      <c r="H95" s="18" t="s">
        <v>351</v>
      </c>
      <c r="I95" s="91">
        <v>66.3</v>
      </c>
      <c r="J95" s="254">
        <f t="shared" si="15"/>
        <v>0</v>
      </c>
      <c r="K95" s="91" t="s">
        <v>102</v>
      </c>
      <c r="L95" s="91" t="s">
        <v>102</v>
      </c>
      <c r="M95" s="91" t="s">
        <v>102</v>
      </c>
      <c r="N95" s="91"/>
      <c r="O95" s="91"/>
      <c r="P95" s="91" t="s">
        <v>102</v>
      </c>
      <c r="Q95" s="91" t="s">
        <v>102</v>
      </c>
      <c r="R95" s="91" t="s">
        <v>102</v>
      </c>
      <c r="S95" s="91"/>
      <c r="T95" s="91"/>
      <c r="U95" s="91" t="s">
        <v>102</v>
      </c>
      <c r="V95" s="91" t="s">
        <v>102</v>
      </c>
      <c r="W95" s="91" t="s">
        <v>102</v>
      </c>
      <c r="X95" s="91"/>
      <c r="Y95" s="513"/>
    </row>
    <row r="96" spans="1:25" ht="105">
      <c r="A96" s="825">
        <v>31</v>
      </c>
      <c r="B96" s="34" t="s">
        <v>1015</v>
      </c>
      <c r="C96" s="870">
        <v>60</v>
      </c>
      <c r="D96" s="647">
        <v>2</v>
      </c>
      <c r="E96" s="647"/>
      <c r="F96" s="647"/>
      <c r="G96" s="647"/>
      <c r="H96" s="18" t="s">
        <v>352</v>
      </c>
      <c r="I96" s="91">
        <v>1700</v>
      </c>
      <c r="J96" s="254">
        <f t="shared" si="15"/>
        <v>0</v>
      </c>
      <c r="K96" s="91" t="s">
        <v>102</v>
      </c>
      <c r="L96" s="91" t="s">
        <v>102</v>
      </c>
      <c r="M96" s="91" t="s">
        <v>102</v>
      </c>
      <c r="N96" s="91"/>
      <c r="O96" s="91"/>
      <c r="P96" s="91" t="s">
        <v>102</v>
      </c>
      <c r="Q96" s="91" t="s">
        <v>102</v>
      </c>
      <c r="R96" s="91" t="s">
        <v>102</v>
      </c>
      <c r="S96" s="91"/>
      <c r="T96" s="91"/>
      <c r="U96" s="91" t="s">
        <v>102</v>
      </c>
      <c r="V96" s="91" t="s">
        <v>102</v>
      </c>
      <c r="W96" s="91" t="s">
        <v>102</v>
      </c>
      <c r="X96" s="91"/>
      <c r="Y96" s="513"/>
    </row>
    <row r="97" spans="1:25" ht="94.5">
      <c r="A97" s="825">
        <v>32</v>
      </c>
      <c r="B97" s="34" t="s">
        <v>1016</v>
      </c>
      <c r="C97" s="870">
        <v>190</v>
      </c>
      <c r="D97" s="647">
        <v>2</v>
      </c>
      <c r="E97" s="647"/>
      <c r="F97" s="647"/>
      <c r="G97" s="647"/>
      <c r="H97" s="18" t="s">
        <v>352</v>
      </c>
      <c r="I97" s="91">
        <v>2500</v>
      </c>
      <c r="J97" s="254">
        <f t="shared" si="15"/>
        <v>0</v>
      </c>
      <c r="K97" s="91" t="s">
        <v>102</v>
      </c>
      <c r="L97" s="91" t="s">
        <v>102</v>
      </c>
      <c r="M97" s="91" t="s">
        <v>102</v>
      </c>
      <c r="N97" s="91"/>
      <c r="O97" s="91"/>
      <c r="P97" s="91" t="s">
        <v>102</v>
      </c>
      <c r="Q97" s="91" t="s">
        <v>102</v>
      </c>
      <c r="R97" s="91" t="s">
        <v>102</v>
      </c>
      <c r="S97" s="91"/>
      <c r="T97" s="91"/>
      <c r="U97" s="91" t="s">
        <v>102</v>
      </c>
      <c r="V97" s="91" t="s">
        <v>102</v>
      </c>
      <c r="W97" s="91" t="s">
        <v>102</v>
      </c>
      <c r="X97" s="91"/>
      <c r="Y97" s="513"/>
    </row>
    <row r="98" spans="1:25" ht="115.5">
      <c r="A98" s="825">
        <v>34</v>
      </c>
      <c r="B98" s="34" t="s">
        <v>1018</v>
      </c>
      <c r="C98" s="870">
        <v>120</v>
      </c>
      <c r="D98" s="647">
        <v>2</v>
      </c>
      <c r="E98" s="647"/>
      <c r="F98" s="647"/>
      <c r="G98" s="647"/>
      <c r="H98" s="18" t="s">
        <v>352</v>
      </c>
      <c r="I98" s="91">
        <v>7740</v>
      </c>
      <c r="J98" s="254">
        <f t="shared" si="15"/>
        <v>0</v>
      </c>
      <c r="K98" s="91" t="s">
        <v>102</v>
      </c>
      <c r="L98" s="91" t="s">
        <v>102</v>
      </c>
      <c r="M98" s="91" t="s">
        <v>102</v>
      </c>
      <c r="N98" s="91"/>
      <c r="O98" s="91"/>
      <c r="P98" s="91" t="s">
        <v>102</v>
      </c>
      <c r="Q98" s="91" t="s">
        <v>102</v>
      </c>
      <c r="R98" s="91" t="s">
        <v>102</v>
      </c>
      <c r="S98" s="91"/>
      <c r="T98" s="91"/>
      <c r="U98" s="91" t="s">
        <v>102</v>
      </c>
      <c r="V98" s="91" t="s">
        <v>102</v>
      </c>
      <c r="W98" s="91" t="s">
        <v>102</v>
      </c>
      <c r="X98" s="91"/>
      <c r="Y98" s="513"/>
    </row>
    <row r="99" spans="1:25" ht="105">
      <c r="A99" s="825">
        <v>37</v>
      </c>
      <c r="B99" s="34" t="s">
        <v>1020</v>
      </c>
      <c r="C99" s="870">
        <v>140</v>
      </c>
      <c r="D99" s="633" t="s">
        <v>1412</v>
      </c>
      <c r="E99" s="647"/>
      <c r="F99" s="647"/>
      <c r="G99" s="647"/>
      <c r="H99" s="18" t="s">
        <v>352</v>
      </c>
      <c r="I99" s="91">
        <v>600</v>
      </c>
      <c r="J99" s="254">
        <f t="shared" si="15"/>
        <v>0</v>
      </c>
      <c r="K99" s="91" t="s">
        <v>102</v>
      </c>
      <c r="L99" s="91" t="s">
        <v>102</v>
      </c>
      <c r="M99" s="91" t="s">
        <v>102</v>
      </c>
      <c r="N99" s="91"/>
      <c r="O99" s="91"/>
      <c r="P99" s="91" t="s">
        <v>102</v>
      </c>
      <c r="Q99" s="91" t="s">
        <v>102</v>
      </c>
      <c r="R99" s="91" t="s">
        <v>102</v>
      </c>
      <c r="S99" s="91"/>
      <c r="T99" s="91"/>
      <c r="U99" s="91" t="s">
        <v>102</v>
      </c>
      <c r="V99" s="91" t="s">
        <v>102</v>
      </c>
      <c r="W99" s="91" t="s">
        <v>102</v>
      </c>
      <c r="X99" s="91"/>
      <c r="Y99" s="513"/>
    </row>
    <row r="100" spans="1:25" ht="105">
      <c r="A100" s="825">
        <v>38</v>
      </c>
      <c r="B100" s="34" t="s">
        <v>1021</v>
      </c>
      <c r="C100" s="870">
        <v>140</v>
      </c>
      <c r="D100" s="633" t="s">
        <v>1412</v>
      </c>
      <c r="E100" s="647"/>
      <c r="F100" s="647"/>
      <c r="G100" s="647"/>
      <c r="H100" s="18" t="s">
        <v>354</v>
      </c>
      <c r="I100" s="91">
        <v>1000</v>
      </c>
      <c r="J100" s="254">
        <f t="shared" si="15"/>
        <v>0</v>
      </c>
      <c r="K100" s="91" t="s">
        <v>102</v>
      </c>
      <c r="L100" s="91" t="s">
        <v>102</v>
      </c>
      <c r="M100" s="91" t="s">
        <v>102</v>
      </c>
      <c r="N100" s="91"/>
      <c r="O100" s="91"/>
      <c r="P100" s="91" t="s">
        <v>102</v>
      </c>
      <c r="Q100" s="91" t="s">
        <v>102</v>
      </c>
      <c r="R100" s="91" t="s">
        <v>102</v>
      </c>
      <c r="S100" s="91"/>
      <c r="T100" s="91"/>
      <c r="U100" s="91" t="s">
        <v>102</v>
      </c>
      <c r="V100" s="91" t="s">
        <v>102</v>
      </c>
      <c r="W100" s="91" t="s">
        <v>102</v>
      </c>
      <c r="X100" s="91"/>
      <c r="Y100" s="513"/>
    </row>
    <row r="101" spans="1:25" ht="105">
      <c r="A101" s="825">
        <v>40</v>
      </c>
      <c r="B101" s="34" t="s">
        <v>1023</v>
      </c>
      <c r="C101" s="870">
        <v>30</v>
      </c>
      <c r="D101" s="633" t="s">
        <v>1412</v>
      </c>
      <c r="E101" s="647"/>
      <c r="F101" s="647"/>
      <c r="G101" s="647"/>
      <c r="H101" s="18" t="s">
        <v>352</v>
      </c>
      <c r="I101" s="91">
        <v>2000</v>
      </c>
      <c r="J101" s="254">
        <f t="shared" si="15"/>
        <v>0</v>
      </c>
      <c r="K101" s="91" t="s">
        <v>102</v>
      </c>
      <c r="L101" s="91" t="s">
        <v>102</v>
      </c>
      <c r="M101" s="91" t="s">
        <v>102</v>
      </c>
      <c r="N101" s="91"/>
      <c r="O101" s="91"/>
      <c r="P101" s="91" t="s">
        <v>102</v>
      </c>
      <c r="Q101" s="91" t="s">
        <v>102</v>
      </c>
      <c r="R101" s="91" t="s">
        <v>102</v>
      </c>
      <c r="S101" s="91"/>
      <c r="T101" s="91"/>
      <c r="U101" s="91" t="s">
        <v>102</v>
      </c>
      <c r="V101" s="91" t="s">
        <v>102</v>
      </c>
      <c r="W101" s="91" t="s">
        <v>102</v>
      </c>
      <c r="X101" s="91"/>
      <c r="Y101" s="513"/>
    </row>
    <row r="102" spans="1:25" ht="105">
      <c r="A102" s="825">
        <v>41</v>
      </c>
      <c r="B102" s="34" t="s">
        <v>1024</v>
      </c>
      <c r="C102" s="870">
        <v>250</v>
      </c>
      <c r="D102" s="633" t="s">
        <v>1412</v>
      </c>
      <c r="E102" s="647"/>
      <c r="F102" s="647"/>
      <c r="G102" s="647"/>
      <c r="H102" s="18" t="s">
        <v>352</v>
      </c>
      <c r="I102" s="91">
        <v>6800</v>
      </c>
      <c r="J102" s="254">
        <f t="shared" si="15"/>
        <v>0</v>
      </c>
      <c r="K102" s="91" t="s">
        <v>102</v>
      </c>
      <c r="L102" s="91" t="s">
        <v>102</v>
      </c>
      <c r="M102" s="91" t="s">
        <v>102</v>
      </c>
      <c r="N102" s="91"/>
      <c r="O102" s="91"/>
      <c r="P102" s="91" t="s">
        <v>102</v>
      </c>
      <c r="Q102" s="91" t="s">
        <v>102</v>
      </c>
      <c r="R102" s="91" t="s">
        <v>102</v>
      </c>
      <c r="S102" s="91"/>
      <c r="T102" s="91"/>
      <c r="U102" s="91" t="s">
        <v>102</v>
      </c>
      <c r="V102" s="91" t="s">
        <v>102</v>
      </c>
      <c r="W102" s="91" t="s">
        <v>102</v>
      </c>
      <c r="X102" s="91"/>
      <c r="Y102" s="513"/>
    </row>
    <row r="103" spans="1:25" ht="105">
      <c r="A103" s="825">
        <v>42</v>
      </c>
      <c r="B103" s="34" t="s">
        <v>1025</v>
      </c>
      <c r="C103" s="870">
        <v>250</v>
      </c>
      <c r="D103" s="633" t="s">
        <v>1412</v>
      </c>
      <c r="E103" s="647"/>
      <c r="F103" s="647"/>
      <c r="G103" s="647"/>
      <c r="H103" s="18" t="s">
        <v>352</v>
      </c>
      <c r="I103" s="91">
        <v>700</v>
      </c>
      <c r="J103" s="254">
        <f t="shared" si="15"/>
        <v>0</v>
      </c>
      <c r="K103" s="91" t="s">
        <v>102</v>
      </c>
      <c r="L103" s="91" t="s">
        <v>102</v>
      </c>
      <c r="M103" s="91" t="s">
        <v>102</v>
      </c>
      <c r="N103" s="91"/>
      <c r="O103" s="91"/>
      <c r="P103" s="91" t="s">
        <v>102</v>
      </c>
      <c r="Q103" s="91" t="s">
        <v>102</v>
      </c>
      <c r="R103" s="91" t="s">
        <v>102</v>
      </c>
      <c r="S103" s="91"/>
      <c r="T103" s="91"/>
      <c r="U103" s="91" t="s">
        <v>102</v>
      </c>
      <c r="V103" s="91" t="s">
        <v>102</v>
      </c>
      <c r="W103" s="91" t="s">
        <v>102</v>
      </c>
      <c r="X103" s="91"/>
      <c r="Y103" s="513"/>
    </row>
    <row r="104" spans="1:25" ht="105">
      <c r="A104" s="825">
        <v>43</v>
      </c>
      <c r="B104" s="34" t="s">
        <v>1026</v>
      </c>
      <c r="C104" s="870">
        <v>250</v>
      </c>
      <c r="D104" s="633" t="s">
        <v>1412</v>
      </c>
      <c r="E104" s="647"/>
      <c r="F104" s="647"/>
      <c r="G104" s="647"/>
      <c r="H104" s="18" t="s">
        <v>352</v>
      </c>
      <c r="I104" s="91">
        <v>1500</v>
      </c>
      <c r="J104" s="254">
        <f t="shared" si="15"/>
        <v>1500</v>
      </c>
      <c r="K104" s="91">
        <v>1320</v>
      </c>
      <c r="L104" s="91" t="s">
        <v>102</v>
      </c>
      <c r="M104" s="91" t="s">
        <v>102</v>
      </c>
      <c r="N104" s="91"/>
      <c r="O104" s="91"/>
      <c r="P104" s="91">
        <v>180</v>
      </c>
      <c r="Q104" s="91" t="s">
        <v>102</v>
      </c>
      <c r="R104" s="91" t="s">
        <v>102</v>
      </c>
      <c r="S104" s="91"/>
      <c r="T104" s="91"/>
      <c r="U104" s="91" t="s">
        <v>102</v>
      </c>
      <c r="V104" s="91" t="s">
        <v>102</v>
      </c>
      <c r="W104" s="91" t="s">
        <v>102</v>
      </c>
      <c r="X104" s="91"/>
      <c r="Y104" s="513"/>
    </row>
    <row r="105" spans="1:25" ht="105">
      <c r="A105" s="825">
        <v>44</v>
      </c>
      <c r="B105" s="34" t="s">
        <v>1027</v>
      </c>
      <c r="C105" s="870">
        <v>250</v>
      </c>
      <c r="D105" s="633" t="s">
        <v>1412</v>
      </c>
      <c r="E105" s="647"/>
      <c r="F105" s="647"/>
      <c r="G105" s="647"/>
      <c r="H105" s="18" t="s">
        <v>352</v>
      </c>
      <c r="I105" s="91">
        <v>760</v>
      </c>
      <c r="J105" s="254">
        <f t="shared" si="15"/>
        <v>0</v>
      </c>
      <c r="K105" s="91" t="s">
        <v>102</v>
      </c>
      <c r="L105" s="91" t="s">
        <v>102</v>
      </c>
      <c r="M105" s="91" t="s">
        <v>102</v>
      </c>
      <c r="N105" s="91"/>
      <c r="O105" s="91"/>
      <c r="P105" s="91" t="s">
        <v>102</v>
      </c>
      <c r="Q105" s="91" t="s">
        <v>102</v>
      </c>
      <c r="R105" s="91" t="s">
        <v>102</v>
      </c>
      <c r="S105" s="91"/>
      <c r="T105" s="91"/>
      <c r="U105" s="91" t="s">
        <v>102</v>
      </c>
      <c r="V105" s="91" t="s">
        <v>102</v>
      </c>
      <c r="W105" s="91" t="s">
        <v>102</v>
      </c>
      <c r="X105" s="91"/>
      <c r="Y105" s="513"/>
    </row>
    <row r="106" spans="1:25">
      <c r="A106" s="715"/>
      <c r="B106" s="727" t="s">
        <v>693</v>
      </c>
      <c r="C106" s="716"/>
      <c r="D106" s="717"/>
      <c r="E106" s="717"/>
      <c r="F106" s="717"/>
      <c r="G106" s="717"/>
      <c r="H106" s="716"/>
      <c r="I106" s="716">
        <f>SUM(I79:I105)</f>
        <v>94962.599999999991</v>
      </c>
      <c r="J106" s="718">
        <f>SUM(J79:J105)</f>
        <v>11259.6</v>
      </c>
      <c r="K106" s="719">
        <f>SUM(K79:K105)</f>
        <v>10379.4</v>
      </c>
      <c r="L106" s="719">
        <f>SUM(L79:L105)</f>
        <v>0</v>
      </c>
      <c r="M106" s="719">
        <f>SUM(M79:M105)</f>
        <v>0</v>
      </c>
      <c r="N106" s="719"/>
      <c r="O106" s="726"/>
      <c r="P106" s="726">
        <f>SUM(P79:P105)</f>
        <v>880.2</v>
      </c>
      <c r="Q106" s="719">
        <f>SUM(Q79:Q105)</f>
        <v>0</v>
      </c>
      <c r="R106" s="719">
        <f>SUM(R79:R105)</f>
        <v>0</v>
      </c>
      <c r="S106" s="719"/>
      <c r="T106" s="719"/>
      <c r="U106" s="719">
        <f>SUM(U79:U105)</f>
        <v>0</v>
      </c>
      <c r="V106" s="719">
        <f>SUM(V79:V105)</f>
        <v>0</v>
      </c>
      <c r="W106" s="719">
        <f>SUM(W79:W105)</f>
        <v>0</v>
      </c>
      <c r="X106" s="719"/>
      <c r="Y106" s="720"/>
    </row>
    <row r="107" spans="1:25" ht="13.5" thickBot="1">
      <c r="A107" s="339"/>
      <c r="B107" s="339" t="s">
        <v>1373</v>
      </c>
      <c r="C107" s="340"/>
      <c r="D107" s="1105" t="s">
        <v>1412</v>
      </c>
      <c r="E107" s="1105"/>
      <c r="F107" s="1105"/>
      <c r="G107" s="1105"/>
      <c r="H107" s="1105"/>
      <c r="I107" s="1105"/>
      <c r="J107" s="299">
        <f>SUM(J79:J81,J82:J83,J84,J85:J85,J86:J86,J87:J88,J89:J91,J92,J93:J95,J96:J97,J98,J99:J100,J101:J103,J104:J105)</f>
        <v>11259.6</v>
      </c>
      <c r="K107" s="299">
        <f t="shared" ref="K107:Y107" si="16">SUM(K79:K81,K82:K83,K84,K85:K85,K86:K86,K87:K88,K89:K91,K92,K93:K95,K96:K97,K98,K99:K100,K101:K103,K104:K105)</f>
        <v>10379.4</v>
      </c>
      <c r="L107" s="299">
        <f t="shared" si="16"/>
        <v>0</v>
      </c>
      <c r="M107" s="299">
        <f t="shared" si="16"/>
        <v>0</v>
      </c>
      <c r="N107" s="299">
        <f t="shared" si="16"/>
        <v>0</v>
      </c>
      <c r="O107" s="299">
        <f t="shared" si="16"/>
        <v>0</v>
      </c>
      <c r="P107" s="299">
        <f t="shared" si="16"/>
        <v>880.2</v>
      </c>
      <c r="Q107" s="299">
        <f t="shared" si="16"/>
        <v>0</v>
      </c>
      <c r="R107" s="299">
        <f t="shared" si="16"/>
        <v>0</v>
      </c>
      <c r="S107" s="299">
        <f t="shared" si="16"/>
        <v>0</v>
      </c>
      <c r="T107" s="299">
        <f t="shared" si="16"/>
        <v>0</v>
      </c>
      <c r="U107" s="299">
        <f t="shared" si="16"/>
        <v>0</v>
      </c>
      <c r="V107" s="299">
        <f t="shared" si="16"/>
        <v>0</v>
      </c>
      <c r="W107" s="299">
        <f t="shared" si="16"/>
        <v>0</v>
      </c>
      <c r="X107" s="299">
        <f t="shared" si="16"/>
        <v>0</v>
      </c>
      <c r="Y107" s="299">
        <f t="shared" si="16"/>
        <v>0</v>
      </c>
    </row>
    <row r="108" spans="1:25" ht="15">
      <c r="A108" s="1116" t="s">
        <v>99</v>
      </c>
      <c r="B108" s="1117"/>
      <c r="C108" s="610"/>
      <c r="D108" s="630"/>
      <c r="E108" s="630"/>
      <c r="F108" s="630"/>
      <c r="G108" s="630"/>
      <c r="H108" s="610"/>
      <c r="I108" s="610"/>
      <c r="J108" s="610"/>
      <c r="K108" s="610"/>
      <c r="L108" s="610"/>
      <c r="M108" s="610"/>
      <c r="N108" s="610"/>
      <c r="O108" s="610"/>
      <c r="P108" s="610"/>
      <c r="Q108" s="610"/>
      <c r="R108" s="610"/>
      <c r="S108" s="610"/>
      <c r="T108" s="610"/>
      <c r="U108" s="610"/>
      <c r="V108" s="610"/>
      <c r="W108" s="610"/>
      <c r="X108" s="610"/>
      <c r="Y108" s="611"/>
    </row>
    <row r="109" spans="1:25">
      <c r="A109" s="715"/>
      <c r="B109" s="728" t="s">
        <v>693</v>
      </c>
      <c r="C109" s="716"/>
      <c r="D109" s="717"/>
      <c r="E109" s="717"/>
      <c r="F109" s="717"/>
      <c r="G109" s="717"/>
      <c r="H109" s="716"/>
      <c r="I109" s="716"/>
      <c r="J109" s="718">
        <v>0</v>
      </c>
      <c r="K109" s="719">
        <v>0</v>
      </c>
      <c r="L109" s="719">
        <v>0</v>
      </c>
      <c r="M109" s="719">
        <v>0</v>
      </c>
      <c r="N109" s="719">
        <v>0</v>
      </c>
      <c r="O109" s="726">
        <v>0</v>
      </c>
      <c r="P109" s="726">
        <v>0</v>
      </c>
      <c r="Q109" s="719">
        <v>0</v>
      </c>
      <c r="R109" s="719">
        <v>0</v>
      </c>
      <c r="S109" s="719">
        <v>0</v>
      </c>
      <c r="T109" s="719">
        <v>0</v>
      </c>
      <c r="U109" s="719">
        <v>0</v>
      </c>
      <c r="V109" s="719">
        <v>0</v>
      </c>
      <c r="W109" s="719">
        <v>0</v>
      </c>
      <c r="X109" s="719">
        <v>0</v>
      </c>
      <c r="Y109" s="720">
        <v>0</v>
      </c>
    </row>
    <row r="110" spans="1:25" ht="13.5" thickBot="1">
      <c r="A110" s="339"/>
      <c r="B110" s="363" t="s">
        <v>1373</v>
      </c>
      <c r="C110" s="340"/>
      <c r="D110" s="1105" t="s">
        <v>1412</v>
      </c>
      <c r="E110" s="1105"/>
      <c r="F110" s="1105"/>
      <c r="G110" s="1105"/>
      <c r="H110" s="1105"/>
      <c r="I110" s="1105"/>
      <c r="J110" s="299">
        <v>0</v>
      </c>
      <c r="K110" s="345">
        <v>0</v>
      </c>
      <c r="L110" s="345">
        <v>0</v>
      </c>
      <c r="M110" s="345">
        <v>0</v>
      </c>
      <c r="N110" s="345">
        <v>0</v>
      </c>
      <c r="O110" s="345">
        <v>0</v>
      </c>
      <c r="P110" s="345">
        <v>0</v>
      </c>
      <c r="Q110" s="345">
        <v>0</v>
      </c>
      <c r="R110" s="345">
        <v>0</v>
      </c>
      <c r="S110" s="345">
        <v>0</v>
      </c>
      <c r="T110" s="345">
        <v>0</v>
      </c>
      <c r="U110" s="345">
        <v>0</v>
      </c>
      <c r="V110" s="345">
        <v>0</v>
      </c>
      <c r="W110" s="345">
        <v>0</v>
      </c>
      <c r="X110" s="345">
        <v>0</v>
      </c>
      <c r="Y110" s="518">
        <v>0</v>
      </c>
    </row>
    <row r="111" spans="1:25" ht="15.75" thickBot="1">
      <c r="A111" s="1120" t="s">
        <v>1028</v>
      </c>
      <c r="B111" s="1121"/>
      <c r="C111" s="608"/>
      <c r="D111" s="624"/>
      <c r="E111" s="624"/>
      <c r="F111" s="624"/>
      <c r="G111" s="624"/>
      <c r="H111" s="608"/>
      <c r="I111" s="608"/>
      <c r="J111" s="608"/>
      <c r="K111" s="608"/>
      <c r="L111" s="608"/>
      <c r="M111" s="608"/>
      <c r="N111" s="608"/>
      <c r="O111" s="608"/>
      <c r="P111" s="608"/>
      <c r="Q111" s="608"/>
      <c r="R111" s="608"/>
      <c r="S111" s="608"/>
      <c r="T111" s="608"/>
      <c r="U111" s="608"/>
      <c r="V111" s="608"/>
      <c r="W111" s="608"/>
      <c r="X111" s="608"/>
      <c r="Y111" s="609"/>
    </row>
    <row r="112" spans="1:25">
      <c r="A112" s="715"/>
      <c r="B112" s="728" t="s">
        <v>693</v>
      </c>
      <c r="C112" s="716"/>
      <c r="D112" s="717"/>
      <c r="E112" s="717"/>
      <c r="F112" s="717"/>
      <c r="G112" s="717"/>
      <c r="H112" s="716"/>
      <c r="I112" s="716"/>
      <c r="J112" s="718">
        <v>0</v>
      </c>
      <c r="K112" s="719">
        <v>0</v>
      </c>
      <c r="L112" s="719">
        <v>0</v>
      </c>
      <c r="M112" s="719">
        <v>0</v>
      </c>
      <c r="N112" s="719">
        <v>0</v>
      </c>
      <c r="O112" s="726">
        <v>0</v>
      </c>
      <c r="P112" s="726">
        <v>0</v>
      </c>
      <c r="Q112" s="719">
        <v>0</v>
      </c>
      <c r="R112" s="719">
        <v>0</v>
      </c>
      <c r="S112" s="719">
        <v>0</v>
      </c>
      <c r="T112" s="719">
        <v>0</v>
      </c>
      <c r="U112" s="719">
        <v>0</v>
      </c>
      <c r="V112" s="719">
        <v>0</v>
      </c>
      <c r="W112" s="719">
        <v>0</v>
      </c>
      <c r="X112" s="719">
        <v>0</v>
      </c>
      <c r="Y112" s="720">
        <v>0</v>
      </c>
    </row>
    <row r="113" spans="1:25" ht="13.5" thickBot="1">
      <c r="A113" s="339"/>
      <c r="B113" s="363" t="s">
        <v>1373</v>
      </c>
      <c r="C113" s="340"/>
      <c r="D113" s="1105" t="s">
        <v>1412</v>
      </c>
      <c r="E113" s="1105"/>
      <c r="F113" s="1105"/>
      <c r="G113" s="1105"/>
      <c r="H113" s="1105"/>
      <c r="I113" s="1105"/>
      <c r="J113" s="299">
        <v>0</v>
      </c>
      <c r="K113" s="345">
        <v>0</v>
      </c>
      <c r="L113" s="345">
        <v>0</v>
      </c>
      <c r="M113" s="345">
        <v>0</v>
      </c>
      <c r="N113" s="345">
        <v>0</v>
      </c>
      <c r="O113" s="345">
        <v>0</v>
      </c>
      <c r="P113" s="345">
        <v>0</v>
      </c>
      <c r="Q113" s="345">
        <v>0</v>
      </c>
      <c r="R113" s="345">
        <v>0</v>
      </c>
      <c r="S113" s="345">
        <v>0</v>
      </c>
      <c r="T113" s="345">
        <v>0</v>
      </c>
      <c r="U113" s="345">
        <v>0</v>
      </c>
      <c r="V113" s="345">
        <v>0</v>
      </c>
      <c r="W113" s="345">
        <v>0</v>
      </c>
      <c r="X113" s="345">
        <v>0</v>
      </c>
      <c r="Y113" s="518">
        <v>0</v>
      </c>
    </row>
    <row r="114" spans="1:25" ht="15.75" thickBot="1">
      <c r="A114" s="1120" t="s">
        <v>1030</v>
      </c>
      <c r="B114" s="1121"/>
      <c r="C114" s="608"/>
      <c r="D114" s="624"/>
      <c r="E114" s="624"/>
      <c r="F114" s="624"/>
      <c r="G114" s="624"/>
      <c r="H114" s="608"/>
      <c r="I114" s="608"/>
      <c r="J114" s="608"/>
      <c r="K114" s="608"/>
      <c r="L114" s="608"/>
      <c r="M114" s="608"/>
      <c r="N114" s="608"/>
      <c r="O114" s="608"/>
      <c r="P114" s="608"/>
      <c r="Q114" s="608"/>
      <c r="R114" s="608"/>
      <c r="S114" s="608"/>
      <c r="T114" s="608"/>
      <c r="U114" s="608"/>
      <c r="V114" s="608"/>
      <c r="W114" s="608"/>
      <c r="X114" s="608"/>
      <c r="Y114" s="609"/>
    </row>
    <row r="115" spans="1:25">
      <c r="A115" s="715"/>
      <c r="B115" s="728" t="s">
        <v>693</v>
      </c>
      <c r="C115" s="716"/>
      <c r="D115" s="717"/>
      <c r="E115" s="717"/>
      <c r="F115" s="717"/>
      <c r="G115" s="717"/>
      <c r="H115" s="716"/>
      <c r="I115" s="716"/>
      <c r="J115" s="718">
        <v>0</v>
      </c>
      <c r="K115" s="718">
        <v>0</v>
      </c>
      <c r="L115" s="718">
        <v>0</v>
      </c>
      <c r="M115" s="718">
        <v>0</v>
      </c>
      <c r="N115" s="718">
        <v>0</v>
      </c>
      <c r="O115" s="718">
        <v>0</v>
      </c>
      <c r="P115" s="718">
        <v>0</v>
      </c>
      <c r="Q115" s="718">
        <v>0</v>
      </c>
      <c r="R115" s="718">
        <v>0</v>
      </c>
      <c r="S115" s="718">
        <v>0</v>
      </c>
      <c r="T115" s="718">
        <v>0</v>
      </c>
      <c r="U115" s="718">
        <v>0</v>
      </c>
      <c r="V115" s="718">
        <v>0</v>
      </c>
      <c r="W115" s="718">
        <v>0</v>
      </c>
      <c r="X115" s="718">
        <v>0</v>
      </c>
      <c r="Y115" s="718">
        <v>0</v>
      </c>
    </row>
    <row r="116" spans="1:25" ht="13.5" thickBot="1">
      <c r="A116" s="339"/>
      <c r="B116" s="363" t="s">
        <v>1373</v>
      </c>
      <c r="C116" s="340"/>
      <c r="D116" s="1105" t="s">
        <v>1412</v>
      </c>
      <c r="E116" s="1105"/>
      <c r="F116" s="1105"/>
      <c r="G116" s="1105"/>
      <c r="H116" s="1105"/>
      <c r="I116" s="1105"/>
      <c r="J116" s="299">
        <v>0</v>
      </c>
      <c r="K116" s="345">
        <v>0</v>
      </c>
      <c r="L116" s="345">
        <v>0</v>
      </c>
      <c r="M116" s="345">
        <v>0</v>
      </c>
      <c r="N116" s="345">
        <v>0</v>
      </c>
      <c r="O116" s="345">
        <v>0</v>
      </c>
      <c r="P116" s="345">
        <v>0</v>
      </c>
      <c r="Q116" s="345">
        <v>0</v>
      </c>
      <c r="R116" s="345">
        <v>0</v>
      </c>
      <c r="S116" s="345">
        <v>0</v>
      </c>
      <c r="T116" s="345">
        <v>0</v>
      </c>
      <c r="U116" s="345">
        <v>0</v>
      </c>
      <c r="V116" s="345">
        <v>0</v>
      </c>
      <c r="W116" s="345">
        <v>0</v>
      </c>
      <c r="X116" s="345">
        <v>0</v>
      </c>
      <c r="Y116" s="518">
        <v>0</v>
      </c>
    </row>
    <row r="117" spans="1:25" ht="15.75" thickBot="1">
      <c r="A117" s="1120" t="s">
        <v>1034</v>
      </c>
      <c r="B117" s="1121"/>
      <c r="C117" s="608"/>
      <c r="D117" s="624"/>
      <c r="E117" s="624"/>
      <c r="F117" s="624"/>
      <c r="G117" s="624"/>
      <c r="H117" s="608"/>
      <c r="I117" s="608"/>
      <c r="J117" s="608"/>
      <c r="K117" s="608"/>
      <c r="L117" s="608"/>
      <c r="M117" s="608"/>
      <c r="N117" s="608"/>
      <c r="O117" s="608"/>
      <c r="P117" s="608"/>
      <c r="Q117" s="608"/>
      <c r="R117" s="608"/>
      <c r="S117" s="608"/>
      <c r="T117" s="608"/>
      <c r="U117" s="608"/>
      <c r="V117" s="608"/>
      <c r="W117" s="608"/>
      <c r="X117" s="608"/>
      <c r="Y117" s="609"/>
    </row>
    <row r="118" spans="1:25" ht="63">
      <c r="A118" s="1026"/>
      <c r="B118" s="1023" t="s">
        <v>1037</v>
      </c>
      <c r="C118" s="1025">
        <v>701</v>
      </c>
      <c r="D118" s="633" t="s">
        <v>1412</v>
      </c>
      <c r="E118" s="642"/>
      <c r="F118" s="642"/>
      <c r="G118" s="642"/>
      <c r="H118" s="94"/>
      <c r="I118" s="1024"/>
      <c r="J118" s="120">
        <f t="shared" ref="J118:J149" si="17">SUM(K118:Y118)</f>
        <v>22000</v>
      </c>
      <c r="K118" s="93"/>
      <c r="L118" s="95"/>
      <c r="M118" s="95"/>
      <c r="N118" s="95"/>
      <c r="O118" s="95"/>
      <c r="P118" s="93">
        <v>7000</v>
      </c>
      <c r="Q118" s="93">
        <v>10000</v>
      </c>
      <c r="R118" s="93">
        <v>5000</v>
      </c>
      <c r="S118" s="93"/>
      <c r="T118" s="93"/>
      <c r="U118" s="95"/>
      <c r="V118" s="95"/>
      <c r="W118" s="95"/>
      <c r="X118" s="95"/>
      <c r="Y118" s="513"/>
    </row>
    <row r="119" spans="1:25" ht="63">
      <c r="A119" s="1026"/>
      <c r="B119" s="787" t="s">
        <v>1036</v>
      </c>
      <c r="C119" s="1027">
        <v>410</v>
      </c>
      <c r="D119" s="633" t="s">
        <v>1412</v>
      </c>
      <c r="E119" s="642"/>
      <c r="F119" s="642"/>
      <c r="G119" s="642"/>
      <c r="H119" s="94"/>
      <c r="I119" s="1024"/>
      <c r="J119" s="120">
        <f t="shared" si="17"/>
        <v>16200</v>
      </c>
      <c r="K119" s="93"/>
      <c r="L119" s="95"/>
      <c r="M119" s="95"/>
      <c r="N119" s="95"/>
      <c r="O119" s="95"/>
      <c r="P119" s="93">
        <v>6200</v>
      </c>
      <c r="Q119" s="93">
        <v>5000</v>
      </c>
      <c r="R119" s="93">
        <v>5000</v>
      </c>
      <c r="S119" s="93"/>
      <c r="T119" s="93"/>
      <c r="U119" s="95"/>
      <c r="V119" s="95"/>
      <c r="W119" s="95"/>
      <c r="X119" s="95"/>
      <c r="Y119" s="513"/>
    </row>
    <row r="120" spans="1:25" ht="52.5">
      <c r="A120" s="1026"/>
      <c r="B120" s="787" t="s">
        <v>1038</v>
      </c>
      <c r="C120" s="1027">
        <v>410</v>
      </c>
      <c r="D120" s="633" t="s">
        <v>1412</v>
      </c>
      <c r="E120" s="642"/>
      <c r="F120" s="642"/>
      <c r="G120" s="642"/>
      <c r="H120" s="94"/>
      <c r="I120" s="1024"/>
      <c r="J120" s="120">
        <f t="shared" si="17"/>
        <v>13000</v>
      </c>
      <c r="K120" s="93"/>
      <c r="L120" s="95"/>
      <c r="M120" s="95"/>
      <c r="N120" s="95"/>
      <c r="O120" s="95"/>
      <c r="P120" s="93"/>
      <c r="Q120" s="93">
        <v>7000</v>
      </c>
      <c r="R120" s="93">
        <v>6000</v>
      </c>
      <c r="S120" s="93"/>
      <c r="T120" s="93"/>
      <c r="U120" s="95"/>
      <c r="V120" s="95"/>
      <c r="W120" s="95"/>
      <c r="X120" s="95"/>
      <c r="Y120" s="513"/>
    </row>
    <row r="121" spans="1:25" ht="73.5">
      <c r="A121" s="1026"/>
      <c r="B121" s="787" t="s">
        <v>1039</v>
      </c>
      <c r="C121" s="1027">
        <v>380</v>
      </c>
      <c r="D121" s="633" t="s">
        <v>1412</v>
      </c>
      <c r="E121" s="642"/>
      <c r="F121" s="642"/>
      <c r="G121" s="642"/>
      <c r="H121" s="94"/>
      <c r="I121" s="1024"/>
      <c r="J121" s="120">
        <f t="shared" si="17"/>
        <v>12000</v>
      </c>
      <c r="K121" s="93"/>
      <c r="L121" s="95"/>
      <c r="M121" s="95"/>
      <c r="N121" s="95"/>
      <c r="O121" s="95"/>
      <c r="P121" s="93"/>
      <c r="Q121" s="93">
        <v>7000</v>
      </c>
      <c r="R121" s="93">
        <v>5000</v>
      </c>
      <c r="S121" s="93"/>
      <c r="T121" s="93"/>
      <c r="U121" s="95"/>
      <c r="V121" s="95"/>
      <c r="W121" s="95"/>
      <c r="X121" s="95"/>
      <c r="Y121" s="513"/>
    </row>
    <row r="122" spans="1:25" ht="42">
      <c r="A122" s="1026"/>
      <c r="B122" s="787" t="s">
        <v>1040</v>
      </c>
      <c r="C122" s="1027">
        <v>410</v>
      </c>
      <c r="D122" s="633" t="s">
        <v>1412</v>
      </c>
      <c r="E122" s="642"/>
      <c r="F122" s="642"/>
      <c r="G122" s="642"/>
      <c r="H122" s="94"/>
      <c r="I122" s="1024"/>
      <c r="J122" s="120">
        <f t="shared" si="17"/>
        <v>17000</v>
      </c>
      <c r="K122" s="93"/>
      <c r="L122" s="95"/>
      <c r="M122" s="95"/>
      <c r="N122" s="95"/>
      <c r="O122" s="95"/>
      <c r="P122" s="93"/>
      <c r="Q122" s="93">
        <v>10000</v>
      </c>
      <c r="R122" s="93">
        <v>7000</v>
      </c>
      <c r="S122" s="93"/>
      <c r="T122" s="93"/>
      <c r="U122" s="95"/>
      <c r="V122" s="95"/>
      <c r="W122" s="95"/>
      <c r="X122" s="95"/>
      <c r="Y122" s="513"/>
    </row>
    <row r="123" spans="1:25" ht="52.5">
      <c r="A123" s="1026"/>
      <c r="B123" s="787" t="s">
        <v>1041</v>
      </c>
      <c r="C123" s="1027">
        <v>501</v>
      </c>
      <c r="D123" s="633" t="s">
        <v>1412</v>
      </c>
      <c r="E123" s="642"/>
      <c r="F123" s="642"/>
      <c r="G123" s="642"/>
      <c r="H123" s="94"/>
      <c r="I123" s="1024"/>
      <c r="J123" s="120">
        <f t="shared" si="17"/>
        <v>9000</v>
      </c>
      <c r="K123" s="93"/>
      <c r="L123" s="95"/>
      <c r="M123" s="95"/>
      <c r="N123" s="95"/>
      <c r="O123" s="95"/>
      <c r="P123" s="93"/>
      <c r="Q123" s="93">
        <v>5000</v>
      </c>
      <c r="R123" s="93">
        <v>4000</v>
      </c>
      <c r="S123" s="93"/>
      <c r="T123" s="93"/>
      <c r="U123" s="95"/>
      <c r="V123" s="95"/>
      <c r="W123" s="95"/>
      <c r="X123" s="95"/>
      <c r="Y123" s="513"/>
    </row>
    <row r="124" spans="1:25" ht="63">
      <c r="A124" s="1026"/>
      <c r="B124" s="787" t="s">
        <v>1042</v>
      </c>
      <c r="C124" s="1027">
        <v>560</v>
      </c>
      <c r="D124" s="633" t="s">
        <v>1412</v>
      </c>
      <c r="E124" s="642"/>
      <c r="F124" s="642"/>
      <c r="G124" s="642"/>
      <c r="H124" s="94"/>
      <c r="I124" s="1024"/>
      <c r="J124" s="120">
        <f t="shared" si="17"/>
        <v>12000</v>
      </c>
      <c r="K124" s="93"/>
      <c r="L124" s="95"/>
      <c r="M124" s="95"/>
      <c r="N124" s="95"/>
      <c r="O124" s="95"/>
      <c r="P124" s="93"/>
      <c r="Q124" s="93">
        <v>7000</v>
      </c>
      <c r="R124" s="93">
        <v>5000</v>
      </c>
      <c r="S124" s="93"/>
      <c r="T124" s="93"/>
      <c r="U124" s="95"/>
      <c r="V124" s="95"/>
      <c r="W124" s="95"/>
      <c r="X124" s="95"/>
      <c r="Y124" s="513"/>
    </row>
    <row r="125" spans="1:25" ht="84">
      <c r="A125" s="1026"/>
      <c r="B125" s="787" t="s">
        <v>1043</v>
      </c>
      <c r="C125" s="1027">
        <v>560</v>
      </c>
      <c r="D125" s="633" t="s">
        <v>1412</v>
      </c>
      <c r="E125" s="642"/>
      <c r="F125" s="642"/>
      <c r="G125" s="642"/>
      <c r="H125" s="94"/>
      <c r="I125" s="1024"/>
      <c r="J125" s="120">
        <f t="shared" si="17"/>
        <v>8000</v>
      </c>
      <c r="K125" s="93"/>
      <c r="L125" s="95"/>
      <c r="M125" s="95"/>
      <c r="N125" s="95"/>
      <c r="O125" s="95"/>
      <c r="P125" s="93"/>
      <c r="Q125" s="93">
        <v>5000</v>
      </c>
      <c r="R125" s="93">
        <v>3000</v>
      </c>
      <c r="S125" s="93"/>
      <c r="T125" s="93"/>
      <c r="U125" s="95"/>
      <c r="V125" s="95"/>
      <c r="W125" s="95"/>
      <c r="X125" s="95"/>
      <c r="Y125" s="513"/>
    </row>
    <row r="126" spans="1:25" ht="63">
      <c r="A126" s="1026"/>
      <c r="B126" s="787" t="s">
        <v>1044</v>
      </c>
      <c r="C126" s="1027">
        <v>151</v>
      </c>
      <c r="D126" s="633" t="s">
        <v>1412</v>
      </c>
      <c r="E126" s="642"/>
      <c r="F126" s="642"/>
      <c r="G126" s="642"/>
      <c r="H126" s="94"/>
      <c r="I126" s="1024"/>
      <c r="J126" s="120">
        <f t="shared" si="17"/>
        <v>8000</v>
      </c>
      <c r="K126" s="93"/>
      <c r="L126" s="95"/>
      <c r="M126" s="95"/>
      <c r="N126" s="95"/>
      <c r="O126" s="95"/>
      <c r="P126" s="93"/>
      <c r="Q126" s="93">
        <v>5000</v>
      </c>
      <c r="R126" s="93">
        <v>3000</v>
      </c>
      <c r="S126" s="93"/>
      <c r="T126" s="93"/>
      <c r="U126" s="95"/>
      <c r="V126" s="95"/>
      <c r="W126" s="95"/>
      <c r="X126" s="95"/>
      <c r="Y126" s="513"/>
    </row>
    <row r="127" spans="1:25" ht="52.5">
      <c r="A127" s="1026"/>
      <c r="B127" s="787" t="s">
        <v>1045</v>
      </c>
      <c r="C127" s="1027">
        <v>93</v>
      </c>
      <c r="D127" s="633" t="s">
        <v>1412</v>
      </c>
      <c r="E127" s="642"/>
      <c r="F127" s="642"/>
      <c r="G127" s="642"/>
      <c r="H127" s="94"/>
      <c r="I127" s="1024"/>
      <c r="J127" s="120">
        <f t="shared" si="17"/>
        <v>8000</v>
      </c>
      <c r="K127" s="93"/>
      <c r="L127" s="95"/>
      <c r="M127" s="95"/>
      <c r="N127" s="95"/>
      <c r="O127" s="95"/>
      <c r="P127" s="93">
        <v>3000</v>
      </c>
      <c r="Q127" s="93">
        <v>3000</v>
      </c>
      <c r="R127" s="93">
        <v>2000</v>
      </c>
      <c r="S127" s="93"/>
      <c r="T127" s="93"/>
      <c r="U127" s="95"/>
      <c r="V127" s="95"/>
      <c r="W127" s="95"/>
      <c r="X127" s="95"/>
      <c r="Y127" s="513"/>
    </row>
    <row r="128" spans="1:25" ht="52.5">
      <c r="A128" s="1026"/>
      <c r="B128" s="787" t="s">
        <v>1046</v>
      </c>
      <c r="C128" s="1027">
        <v>108</v>
      </c>
      <c r="D128" s="633" t="s">
        <v>1412</v>
      </c>
      <c r="E128" s="642"/>
      <c r="F128" s="642"/>
      <c r="G128" s="642"/>
      <c r="H128" s="94"/>
      <c r="I128" s="1024"/>
      <c r="J128" s="120">
        <f t="shared" si="17"/>
        <v>5000</v>
      </c>
      <c r="K128" s="93"/>
      <c r="L128" s="95"/>
      <c r="M128" s="95"/>
      <c r="N128" s="95"/>
      <c r="O128" s="95"/>
      <c r="P128" s="93"/>
      <c r="Q128" s="93">
        <v>3000</v>
      </c>
      <c r="R128" s="93">
        <v>2000</v>
      </c>
      <c r="S128" s="93"/>
      <c r="T128" s="93"/>
      <c r="U128" s="95"/>
      <c r="V128" s="95"/>
      <c r="W128" s="95"/>
      <c r="X128" s="95"/>
      <c r="Y128" s="513"/>
    </row>
    <row r="129" spans="1:25" ht="63">
      <c r="A129" s="1026"/>
      <c r="B129" s="787" t="s">
        <v>1047</v>
      </c>
      <c r="C129" s="1027">
        <v>110</v>
      </c>
      <c r="D129" s="633" t="s">
        <v>1412</v>
      </c>
      <c r="E129" s="642"/>
      <c r="F129" s="642"/>
      <c r="G129" s="642"/>
      <c r="H129" s="94"/>
      <c r="I129" s="1024"/>
      <c r="J129" s="120">
        <f t="shared" si="17"/>
        <v>18000</v>
      </c>
      <c r="K129" s="93"/>
      <c r="L129" s="95"/>
      <c r="M129" s="95"/>
      <c r="N129" s="95"/>
      <c r="O129" s="95"/>
      <c r="P129" s="93">
        <v>11000</v>
      </c>
      <c r="Q129" s="93">
        <v>2000</v>
      </c>
      <c r="R129" s="93">
        <v>5000</v>
      </c>
      <c r="S129" s="93"/>
      <c r="T129" s="93"/>
      <c r="U129" s="95"/>
      <c r="V129" s="95"/>
      <c r="W129" s="95"/>
      <c r="X129" s="95"/>
      <c r="Y129" s="513"/>
    </row>
    <row r="130" spans="1:25" ht="52.5">
      <c r="A130" s="1026"/>
      <c r="B130" s="787" t="s">
        <v>1048</v>
      </c>
      <c r="C130" s="1027">
        <v>502</v>
      </c>
      <c r="D130" s="633" t="s">
        <v>1412</v>
      </c>
      <c r="E130" s="642"/>
      <c r="F130" s="642"/>
      <c r="G130" s="642"/>
      <c r="H130" s="94"/>
      <c r="I130" s="1024"/>
      <c r="J130" s="120">
        <f t="shared" si="17"/>
        <v>8000</v>
      </c>
      <c r="K130" s="93"/>
      <c r="L130" s="95"/>
      <c r="M130" s="95"/>
      <c r="N130" s="95"/>
      <c r="O130" s="95"/>
      <c r="P130" s="93"/>
      <c r="Q130" s="93">
        <v>5000</v>
      </c>
      <c r="R130" s="93">
        <v>3000</v>
      </c>
      <c r="S130" s="93"/>
      <c r="T130" s="93"/>
      <c r="U130" s="95"/>
      <c r="V130" s="95"/>
      <c r="W130" s="95"/>
      <c r="X130" s="95"/>
      <c r="Y130" s="513"/>
    </row>
    <row r="131" spans="1:25" ht="94.5">
      <c r="A131" s="1026"/>
      <c r="B131" s="787" t="s">
        <v>1049</v>
      </c>
      <c r="C131" s="1027">
        <v>801</v>
      </c>
      <c r="D131" s="633" t="s">
        <v>1412</v>
      </c>
      <c r="E131" s="642"/>
      <c r="F131" s="642"/>
      <c r="G131" s="642"/>
      <c r="H131" s="94"/>
      <c r="I131" s="1024"/>
      <c r="J131" s="120">
        <f t="shared" si="17"/>
        <v>10000</v>
      </c>
      <c r="K131" s="93"/>
      <c r="L131" s="95"/>
      <c r="M131" s="95"/>
      <c r="N131" s="95"/>
      <c r="O131" s="95"/>
      <c r="P131" s="93">
        <v>5000</v>
      </c>
      <c r="Q131" s="93">
        <v>3000</v>
      </c>
      <c r="R131" s="93">
        <v>2000</v>
      </c>
      <c r="S131" s="93"/>
      <c r="T131" s="93"/>
      <c r="U131" s="95"/>
      <c r="V131" s="95"/>
      <c r="W131" s="95"/>
      <c r="X131" s="95"/>
      <c r="Y131" s="513"/>
    </row>
    <row r="132" spans="1:25" ht="52.5">
      <c r="A132" s="1026"/>
      <c r="B132" s="787" t="s">
        <v>1035</v>
      </c>
      <c r="C132" s="1027">
        <v>501</v>
      </c>
      <c r="D132" s="633" t="s">
        <v>1412</v>
      </c>
      <c r="E132" s="642"/>
      <c r="F132" s="642"/>
      <c r="G132" s="642"/>
      <c r="H132" s="94"/>
      <c r="I132" s="1024"/>
      <c r="J132" s="120">
        <f t="shared" si="17"/>
        <v>8000</v>
      </c>
      <c r="K132" s="93"/>
      <c r="L132" s="95"/>
      <c r="M132" s="95"/>
      <c r="N132" s="95"/>
      <c r="O132" s="95"/>
      <c r="P132" s="93"/>
      <c r="Q132" s="93">
        <v>3000</v>
      </c>
      <c r="R132" s="93">
        <v>5000</v>
      </c>
      <c r="S132" s="93"/>
      <c r="T132" s="93"/>
      <c r="U132" s="95"/>
      <c r="V132" s="95"/>
      <c r="W132" s="95"/>
      <c r="X132" s="95"/>
      <c r="Y132" s="513"/>
    </row>
    <row r="133" spans="1:25" ht="63">
      <c r="A133" s="1026"/>
      <c r="B133" s="787" t="s">
        <v>1050</v>
      </c>
      <c r="C133" s="1027">
        <v>860</v>
      </c>
      <c r="D133" s="633" t="s">
        <v>1412</v>
      </c>
      <c r="E133" s="642"/>
      <c r="F133" s="642"/>
      <c r="G133" s="642"/>
      <c r="H133" s="94"/>
      <c r="I133" s="1024"/>
      <c r="J133" s="120">
        <f t="shared" si="17"/>
        <v>12000</v>
      </c>
      <c r="K133" s="93"/>
      <c r="L133" s="95"/>
      <c r="M133" s="95"/>
      <c r="N133" s="95"/>
      <c r="O133" s="95"/>
      <c r="P133" s="93">
        <v>5000</v>
      </c>
      <c r="Q133" s="93">
        <v>7000</v>
      </c>
      <c r="R133" s="93"/>
      <c r="S133" s="93"/>
      <c r="T133" s="93"/>
      <c r="U133" s="95"/>
      <c r="V133" s="95"/>
      <c r="W133" s="95"/>
      <c r="X133" s="95"/>
      <c r="Y133" s="513"/>
    </row>
    <row r="134" spans="1:25" ht="63">
      <c r="A134" s="1026"/>
      <c r="B134" s="787" t="s">
        <v>384</v>
      </c>
      <c r="C134" s="1027">
        <v>450</v>
      </c>
      <c r="D134" s="633" t="s">
        <v>1412</v>
      </c>
      <c r="E134" s="642"/>
      <c r="F134" s="642"/>
      <c r="G134" s="642"/>
      <c r="H134" s="94"/>
      <c r="I134" s="1024"/>
      <c r="J134" s="120">
        <f t="shared" si="17"/>
        <v>17000</v>
      </c>
      <c r="K134" s="93"/>
      <c r="L134" s="95"/>
      <c r="M134" s="95"/>
      <c r="N134" s="95"/>
      <c r="O134" s="95"/>
      <c r="P134" s="93"/>
      <c r="Q134" s="93">
        <v>10000</v>
      </c>
      <c r="R134" s="93">
        <v>7000</v>
      </c>
      <c r="S134" s="93"/>
      <c r="T134" s="93"/>
      <c r="U134" s="95"/>
      <c r="V134" s="95"/>
      <c r="W134" s="95"/>
      <c r="X134" s="95"/>
      <c r="Y134" s="513"/>
    </row>
    <row r="135" spans="1:25" ht="52.5">
      <c r="A135" s="1026"/>
      <c r="B135" s="787" t="s">
        <v>385</v>
      </c>
      <c r="C135" s="1027">
        <v>651</v>
      </c>
      <c r="D135" s="633" t="s">
        <v>1412</v>
      </c>
      <c r="E135" s="642"/>
      <c r="F135" s="642"/>
      <c r="G135" s="642"/>
      <c r="H135" s="94"/>
      <c r="I135" s="1024"/>
      <c r="J135" s="120">
        <f t="shared" si="17"/>
        <v>10000</v>
      </c>
      <c r="K135" s="93"/>
      <c r="L135" s="95"/>
      <c r="M135" s="95"/>
      <c r="N135" s="95"/>
      <c r="O135" s="95"/>
      <c r="P135" s="93"/>
      <c r="Q135" s="93"/>
      <c r="R135" s="93">
        <v>10000</v>
      </c>
      <c r="S135" s="93"/>
      <c r="T135" s="93"/>
      <c r="U135" s="95"/>
      <c r="V135" s="95"/>
      <c r="W135" s="95"/>
      <c r="X135" s="95"/>
      <c r="Y135" s="513"/>
    </row>
    <row r="136" spans="1:25" ht="52.5">
      <c r="A136" s="1026"/>
      <c r="B136" s="787" t="s">
        <v>386</v>
      </c>
      <c r="C136" s="1027">
        <v>510</v>
      </c>
      <c r="D136" s="633" t="s">
        <v>1412</v>
      </c>
      <c r="E136" s="642"/>
      <c r="F136" s="642"/>
      <c r="G136" s="642"/>
      <c r="H136" s="94"/>
      <c r="I136" s="1024"/>
      <c r="J136" s="120">
        <f t="shared" si="17"/>
        <v>14400</v>
      </c>
      <c r="K136" s="93"/>
      <c r="L136" s="95"/>
      <c r="M136" s="95"/>
      <c r="N136" s="95"/>
      <c r="O136" s="95"/>
      <c r="P136" s="93">
        <v>1400</v>
      </c>
      <c r="Q136" s="93">
        <v>7000</v>
      </c>
      <c r="R136" s="93">
        <v>6000</v>
      </c>
      <c r="S136" s="93"/>
      <c r="T136" s="93"/>
      <c r="U136" s="95"/>
      <c r="V136" s="95"/>
      <c r="W136" s="95"/>
      <c r="X136" s="95"/>
      <c r="Y136" s="513"/>
    </row>
    <row r="137" spans="1:25" ht="63">
      <c r="A137" s="1026"/>
      <c r="B137" s="787" t="s">
        <v>387</v>
      </c>
      <c r="C137" s="1027">
        <v>901</v>
      </c>
      <c r="D137" s="633" t="s">
        <v>1412</v>
      </c>
      <c r="E137" s="642"/>
      <c r="F137" s="642"/>
      <c r="G137" s="642"/>
      <c r="H137" s="94"/>
      <c r="I137" s="1024"/>
      <c r="J137" s="120">
        <f t="shared" si="17"/>
        <v>5000</v>
      </c>
      <c r="K137" s="93"/>
      <c r="L137" s="95"/>
      <c r="M137" s="95"/>
      <c r="N137" s="95"/>
      <c r="O137" s="95"/>
      <c r="P137" s="93"/>
      <c r="Q137" s="93"/>
      <c r="R137" s="93">
        <v>5000</v>
      </c>
      <c r="S137" s="93"/>
      <c r="T137" s="93"/>
      <c r="U137" s="95"/>
      <c r="V137" s="95"/>
      <c r="W137" s="95"/>
      <c r="X137" s="95"/>
      <c r="Y137" s="513"/>
    </row>
    <row r="138" spans="1:25" ht="52.5">
      <c r="A138" s="1026"/>
      <c r="B138" s="787" t="s">
        <v>388</v>
      </c>
      <c r="C138" s="1027">
        <v>710</v>
      </c>
      <c r="D138" s="633" t="s">
        <v>1412</v>
      </c>
      <c r="E138" s="642"/>
      <c r="F138" s="642"/>
      <c r="G138" s="642"/>
      <c r="H138" s="94"/>
      <c r="I138" s="1024"/>
      <c r="J138" s="120">
        <f t="shared" si="17"/>
        <v>7000</v>
      </c>
      <c r="K138" s="93"/>
      <c r="L138" s="95"/>
      <c r="M138" s="95"/>
      <c r="N138" s="95"/>
      <c r="O138" s="95"/>
      <c r="P138" s="93"/>
      <c r="Q138" s="93"/>
      <c r="R138" s="93">
        <v>7000</v>
      </c>
      <c r="S138" s="93"/>
      <c r="T138" s="93"/>
      <c r="U138" s="95"/>
      <c r="V138" s="95"/>
      <c r="W138" s="95"/>
      <c r="X138" s="95"/>
      <c r="Y138" s="513"/>
    </row>
    <row r="139" spans="1:25" ht="52.5">
      <c r="A139" s="1026"/>
      <c r="B139" s="787" t="s">
        <v>389</v>
      </c>
      <c r="C139" s="1027">
        <v>503</v>
      </c>
      <c r="D139" s="633" t="s">
        <v>1412</v>
      </c>
      <c r="E139" s="642"/>
      <c r="F139" s="642"/>
      <c r="G139" s="642"/>
      <c r="H139" s="94"/>
      <c r="I139" s="1024"/>
      <c r="J139" s="120">
        <f t="shared" si="17"/>
        <v>4000</v>
      </c>
      <c r="K139" s="93"/>
      <c r="L139" s="95"/>
      <c r="M139" s="95"/>
      <c r="N139" s="95"/>
      <c r="O139" s="95"/>
      <c r="P139" s="93"/>
      <c r="Q139" s="93"/>
      <c r="R139" s="93">
        <v>4000</v>
      </c>
      <c r="S139" s="93"/>
      <c r="T139" s="93"/>
      <c r="U139" s="95"/>
      <c r="V139" s="95"/>
      <c r="W139" s="95"/>
      <c r="X139" s="95"/>
      <c r="Y139" s="513"/>
    </row>
    <row r="140" spans="1:25" ht="52.5">
      <c r="A140" s="1026"/>
      <c r="B140" s="787" t="s">
        <v>390</v>
      </c>
      <c r="C140" s="1027">
        <v>501</v>
      </c>
      <c r="D140" s="633" t="s">
        <v>1412</v>
      </c>
      <c r="E140" s="642"/>
      <c r="F140" s="642"/>
      <c r="G140" s="642"/>
      <c r="H140" s="94"/>
      <c r="I140" s="1024"/>
      <c r="J140" s="120">
        <f t="shared" si="17"/>
        <v>0</v>
      </c>
      <c r="K140" s="93"/>
      <c r="L140" s="95"/>
      <c r="M140" s="95"/>
      <c r="N140" s="95"/>
      <c r="O140" s="95"/>
      <c r="P140" s="93"/>
      <c r="Q140" s="93"/>
      <c r="R140" s="93"/>
      <c r="S140" s="93"/>
      <c r="T140" s="93"/>
      <c r="U140" s="95"/>
      <c r="V140" s="95"/>
      <c r="W140" s="95"/>
      <c r="X140" s="95"/>
      <c r="Y140" s="513"/>
    </row>
    <row r="141" spans="1:25" ht="63">
      <c r="A141" s="1026"/>
      <c r="B141" s="787" t="s">
        <v>391</v>
      </c>
      <c r="C141" s="1027">
        <v>551</v>
      </c>
      <c r="D141" s="633" t="s">
        <v>1412</v>
      </c>
      <c r="E141" s="642"/>
      <c r="F141" s="642"/>
      <c r="G141" s="642"/>
      <c r="H141" s="94"/>
      <c r="I141" s="1024"/>
      <c r="J141" s="120">
        <f t="shared" si="17"/>
        <v>7000</v>
      </c>
      <c r="K141" s="93"/>
      <c r="L141" s="95"/>
      <c r="M141" s="95"/>
      <c r="N141" s="95"/>
      <c r="O141" s="95"/>
      <c r="P141" s="93">
        <v>2000</v>
      </c>
      <c r="Q141" s="93"/>
      <c r="R141" s="93">
        <v>5000</v>
      </c>
      <c r="S141" s="93"/>
      <c r="T141" s="93"/>
      <c r="U141" s="95"/>
      <c r="V141" s="95"/>
      <c r="W141" s="95"/>
      <c r="X141" s="95"/>
      <c r="Y141" s="513"/>
    </row>
    <row r="142" spans="1:25" ht="52.5">
      <c r="A142" s="1026"/>
      <c r="B142" s="787" t="s">
        <v>392</v>
      </c>
      <c r="C142" s="1027">
        <v>521</v>
      </c>
      <c r="D142" s="633" t="s">
        <v>1412</v>
      </c>
      <c r="E142" s="642"/>
      <c r="F142" s="642"/>
      <c r="G142" s="642"/>
      <c r="H142" s="94"/>
      <c r="I142" s="1024"/>
      <c r="J142" s="120">
        <f t="shared" si="17"/>
        <v>0</v>
      </c>
      <c r="K142" s="93"/>
      <c r="L142" s="95"/>
      <c r="M142" s="95"/>
      <c r="N142" s="95"/>
      <c r="O142" s="95"/>
      <c r="P142" s="93"/>
      <c r="Q142" s="93"/>
      <c r="R142" s="93"/>
      <c r="S142" s="93"/>
      <c r="T142" s="93"/>
      <c r="U142" s="95"/>
      <c r="V142" s="95"/>
      <c r="W142" s="95"/>
      <c r="X142" s="95"/>
      <c r="Y142" s="513"/>
    </row>
    <row r="143" spans="1:25" ht="52.5">
      <c r="A143" s="1026"/>
      <c r="B143" s="787" t="s">
        <v>393</v>
      </c>
      <c r="C143" s="1027">
        <v>560</v>
      </c>
      <c r="D143" s="633" t="s">
        <v>1412</v>
      </c>
      <c r="E143" s="642"/>
      <c r="F143" s="642"/>
      <c r="G143" s="642"/>
      <c r="H143" s="94"/>
      <c r="I143" s="1024"/>
      <c r="J143" s="120">
        <f t="shared" si="17"/>
        <v>9000</v>
      </c>
      <c r="K143" s="93"/>
      <c r="L143" s="95"/>
      <c r="M143" s="95"/>
      <c r="N143" s="95"/>
      <c r="O143" s="95"/>
      <c r="P143" s="93">
        <v>1000</v>
      </c>
      <c r="Q143" s="93">
        <v>5000</v>
      </c>
      <c r="R143" s="93">
        <v>3000</v>
      </c>
      <c r="S143" s="93"/>
      <c r="T143" s="93"/>
      <c r="U143" s="95"/>
      <c r="V143" s="95"/>
      <c r="W143" s="95"/>
      <c r="X143" s="95"/>
      <c r="Y143" s="513"/>
    </row>
    <row r="144" spans="1:25" ht="52.5">
      <c r="A144" s="1026"/>
      <c r="B144" s="787" t="s">
        <v>394</v>
      </c>
      <c r="C144" s="1027">
        <v>540</v>
      </c>
      <c r="D144" s="633" t="s">
        <v>1412</v>
      </c>
      <c r="E144" s="642"/>
      <c r="F144" s="642"/>
      <c r="G144" s="642"/>
      <c r="H144" s="94"/>
      <c r="I144" s="1024"/>
      <c r="J144" s="120">
        <f t="shared" si="17"/>
        <v>0</v>
      </c>
      <c r="K144" s="93"/>
      <c r="L144" s="95"/>
      <c r="M144" s="95"/>
      <c r="N144" s="95"/>
      <c r="O144" s="95"/>
      <c r="P144" s="93"/>
      <c r="Q144" s="93"/>
      <c r="R144" s="93"/>
      <c r="S144" s="93"/>
      <c r="T144" s="93"/>
      <c r="U144" s="95"/>
      <c r="V144" s="95"/>
      <c r="W144" s="95"/>
      <c r="X144" s="95"/>
      <c r="Y144" s="513"/>
    </row>
    <row r="145" spans="1:25" ht="63">
      <c r="A145" s="1026"/>
      <c r="B145" s="787" t="s">
        <v>395</v>
      </c>
      <c r="C145" s="1027">
        <v>1001</v>
      </c>
      <c r="D145" s="633" t="s">
        <v>1412</v>
      </c>
      <c r="E145" s="642"/>
      <c r="F145" s="642"/>
      <c r="G145" s="642"/>
      <c r="H145" s="94"/>
      <c r="I145" s="1024"/>
      <c r="J145" s="120">
        <f t="shared" si="17"/>
        <v>0</v>
      </c>
      <c r="K145" s="93"/>
      <c r="L145" s="95"/>
      <c r="M145" s="95"/>
      <c r="N145" s="95"/>
      <c r="O145" s="95"/>
      <c r="P145" s="93"/>
      <c r="Q145" s="93"/>
      <c r="R145" s="93"/>
      <c r="S145" s="93"/>
      <c r="T145" s="93"/>
      <c r="U145" s="95"/>
      <c r="V145" s="95"/>
      <c r="W145" s="95"/>
      <c r="X145" s="95"/>
      <c r="Y145" s="513"/>
    </row>
    <row r="146" spans="1:25" ht="84">
      <c r="A146" s="1026"/>
      <c r="B146" s="787" t="s">
        <v>396</v>
      </c>
      <c r="C146" s="1027">
        <v>400</v>
      </c>
      <c r="D146" s="633" t="s">
        <v>1412</v>
      </c>
      <c r="E146" s="642"/>
      <c r="F146" s="642"/>
      <c r="G146" s="642"/>
      <c r="H146" s="94"/>
      <c r="I146" s="1024"/>
      <c r="J146" s="120">
        <f t="shared" si="17"/>
        <v>0</v>
      </c>
      <c r="K146" s="93"/>
      <c r="L146" s="95"/>
      <c r="M146" s="95"/>
      <c r="N146" s="95"/>
      <c r="O146" s="95"/>
      <c r="P146" s="93"/>
      <c r="Q146" s="93"/>
      <c r="R146" s="93"/>
      <c r="S146" s="93"/>
      <c r="T146" s="93"/>
      <c r="U146" s="95"/>
      <c r="V146" s="95"/>
      <c r="W146" s="95"/>
      <c r="X146" s="95"/>
      <c r="Y146" s="513"/>
    </row>
    <row r="147" spans="1:25" ht="73.5">
      <c r="A147" s="1026"/>
      <c r="B147" s="787" t="s">
        <v>397</v>
      </c>
      <c r="C147" s="1027">
        <v>320</v>
      </c>
      <c r="D147" s="633" t="s">
        <v>1412</v>
      </c>
      <c r="E147" s="642"/>
      <c r="F147" s="642"/>
      <c r="G147" s="642"/>
      <c r="H147" s="94"/>
      <c r="I147" s="1024"/>
      <c r="J147" s="120">
        <f t="shared" si="17"/>
        <v>0</v>
      </c>
      <c r="K147" s="93"/>
      <c r="L147" s="95"/>
      <c r="M147" s="95"/>
      <c r="N147" s="95"/>
      <c r="O147" s="95"/>
      <c r="P147" s="93"/>
      <c r="Q147" s="93"/>
      <c r="R147" s="93"/>
      <c r="S147" s="93"/>
      <c r="T147" s="93"/>
      <c r="U147" s="95"/>
      <c r="V147" s="95"/>
      <c r="W147" s="95"/>
      <c r="X147" s="95"/>
      <c r="Y147" s="513"/>
    </row>
    <row r="148" spans="1:25" ht="63">
      <c r="A148" s="1026"/>
      <c r="B148" s="787" t="s">
        <v>398</v>
      </c>
      <c r="C148" s="1027">
        <v>610</v>
      </c>
      <c r="D148" s="633" t="s">
        <v>1412</v>
      </c>
      <c r="E148" s="642"/>
      <c r="F148" s="642"/>
      <c r="G148" s="642"/>
      <c r="H148" s="94"/>
      <c r="I148" s="1024"/>
      <c r="J148" s="120">
        <f t="shared" si="17"/>
        <v>0</v>
      </c>
      <c r="K148" s="93"/>
      <c r="L148" s="95"/>
      <c r="M148" s="95"/>
      <c r="N148" s="95"/>
      <c r="O148" s="95"/>
      <c r="P148" s="93"/>
      <c r="Q148" s="93"/>
      <c r="R148" s="93"/>
      <c r="S148" s="93"/>
      <c r="T148" s="93"/>
      <c r="U148" s="95"/>
      <c r="V148" s="95"/>
      <c r="W148" s="95"/>
      <c r="X148" s="95"/>
      <c r="Y148" s="513"/>
    </row>
    <row r="149" spans="1:25" ht="84">
      <c r="A149" s="1026"/>
      <c r="B149" s="787" t="s">
        <v>399</v>
      </c>
      <c r="C149" s="1027">
        <v>132</v>
      </c>
      <c r="D149" s="633" t="s">
        <v>1412</v>
      </c>
      <c r="E149" s="642"/>
      <c r="F149" s="642"/>
      <c r="G149" s="642"/>
      <c r="H149" s="94"/>
      <c r="I149" s="1024"/>
      <c r="J149" s="120">
        <f t="shared" si="17"/>
        <v>14000</v>
      </c>
      <c r="K149" s="93"/>
      <c r="L149" s="95"/>
      <c r="M149" s="95"/>
      <c r="N149" s="95"/>
      <c r="O149" s="95"/>
      <c r="P149" s="93">
        <v>2000</v>
      </c>
      <c r="Q149" s="93">
        <v>7000</v>
      </c>
      <c r="R149" s="93">
        <v>5000</v>
      </c>
      <c r="S149" s="93"/>
      <c r="T149" s="93"/>
      <c r="U149" s="95"/>
      <c r="V149" s="95"/>
      <c r="W149" s="95"/>
      <c r="X149" s="95"/>
      <c r="Y149" s="513"/>
    </row>
    <row r="150" spans="1:25" ht="84">
      <c r="A150" s="1026"/>
      <c r="B150" s="787" t="s">
        <v>400</v>
      </c>
      <c r="C150" s="1027">
        <v>85</v>
      </c>
      <c r="D150" s="633" t="s">
        <v>1412</v>
      </c>
      <c r="E150" s="642"/>
      <c r="F150" s="642"/>
      <c r="G150" s="642"/>
      <c r="H150" s="94"/>
      <c r="I150" s="1024"/>
      <c r="J150" s="120">
        <f t="shared" ref="J150:J155" si="18">SUM(K150:Y150)</f>
        <v>3000</v>
      </c>
      <c r="K150" s="93"/>
      <c r="L150" s="95"/>
      <c r="M150" s="95"/>
      <c r="N150" s="95"/>
      <c r="O150" s="95"/>
      <c r="P150" s="93"/>
      <c r="Q150" s="93">
        <v>2000</v>
      </c>
      <c r="R150" s="93">
        <v>1000</v>
      </c>
      <c r="S150" s="93"/>
      <c r="T150" s="93"/>
      <c r="U150" s="95"/>
      <c r="V150" s="95"/>
      <c r="W150" s="95"/>
      <c r="X150" s="95"/>
      <c r="Y150" s="513"/>
    </row>
    <row r="151" spans="1:25" ht="63">
      <c r="A151" s="1026"/>
      <c r="B151" s="787" t="s">
        <v>401</v>
      </c>
      <c r="C151" s="1027">
        <v>150</v>
      </c>
      <c r="D151" s="633" t="s">
        <v>1412</v>
      </c>
      <c r="E151" s="642"/>
      <c r="F151" s="642"/>
      <c r="G151" s="642"/>
      <c r="H151" s="94"/>
      <c r="I151" s="1024"/>
      <c r="J151" s="120">
        <f t="shared" si="18"/>
        <v>12000</v>
      </c>
      <c r="K151" s="93"/>
      <c r="L151" s="95"/>
      <c r="M151" s="95"/>
      <c r="N151" s="95"/>
      <c r="O151" s="95"/>
      <c r="P151" s="93"/>
      <c r="Q151" s="93">
        <v>7000</v>
      </c>
      <c r="R151" s="93">
        <v>5000</v>
      </c>
      <c r="S151" s="93"/>
      <c r="T151" s="93"/>
      <c r="U151" s="95"/>
      <c r="V151" s="95"/>
      <c r="W151" s="95"/>
      <c r="X151" s="95"/>
      <c r="Y151" s="513"/>
    </row>
    <row r="152" spans="1:25" ht="52.5">
      <c r="A152" s="1026"/>
      <c r="B152" s="787" t="s">
        <v>402</v>
      </c>
      <c r="C152" s="1027">
        <v>80</v>
      </c>
      <c r="D152" s="633" t="s">
        <v>1412</v>
      </c>
      <c r="E152" s="642"/>
      <c r="F152" s="642"/>
      <c r="G152" s="642"/>
      <c r="H152" s="94"/>
      <c r="I152" s="1024"/>
      <c r="J152" s="120">
        <f t="shared" si="18"/>
        <v>3000</v>
      </c>
      <c r="K152" s="93"/>
      <c r="L152" s="95"/>
      <c r="M152" s="95"/>
      <c r="N152" s="95"/>
      <c r="O152" s="95"/>
      <c r="P152" s="93">
        <v>3000</v>
      </c>
      <c r="Q152" s="93"/>
      <c r="R152" s="93"/>
      <c r="S152" s="93"/>
      <c r="T152" s="93"/>
      <c r="U152" s="95"/>
      <c r="V152" s="95"/>
      <c r="W152" s="95"/>
      <c r="X152" s="95"/>
      <c r="Y152" s="513"/>
    </row>
    <row r="153" spans="1:25" ht="52.5">
      <c r="A153" s="1026"/>
      <c r="B153" s="787" t="s">
        <v>403</v>
      </c>
      <c r="C153" s="1027">
        <v>80</v>
      </c>
      <c r="D153" s="633" t="s">
        <v>1412</v>
      </c>
      <c r="E153" s="642"/>
      <c r="F153" s="642"/>
      <c r="G153" s="642"/>
      <c r="H153" s="94"/>
      <c r="I153" s="1024"/>
      <c r="J153" s="120">
        <f t="shared" si="18"/>
        <v>1000</v>
      </c>
      <c r="K153" s="93"/>
      <c r="L153" s="95"/>
      <c r="M153" s="95"/>
      <c r="N153" s="95"/>
      <c r="O153" s="95"/>
      <c r="P153" s="93">
        <v>1000</v>
      </c>
      <c r="Q153" s="93"/>
      <c r="R153" s="93"/>
      <c r="S153" s="93"/>
      <c r="T153" s="93"/>
      <c r="U153" s="95"/>
      <c r="V153" s="95"/>
      <c r="W153" s="95"/>
      <c r="X153" s="95"/>
      <c r="Y153" s="513"/>
    </row>
    <row r="154" spans="1:25" ht="63">
      <c r="A154" s="1026"/>
      <c r="B154" s="787" t="s">
        <v>404</v>
      </c>
      <c r="C154" s="1027">
        <v>80</v>
      </c>
      <c r="D154" s="633" t="s">
        <v>1412</v>
      </c>
      <c r="E154" s="642"/>
      <c r="F154" s="642"/>
      <c r="G154" s="642"/>
      <c r="H154" s="94"/>
      <c r="I154" s="1024"/>
      <c r="J154" s="120">
        <f t="shared" si="18"/>
        <v>9000</v>
      </c>
      <c r="K154" s="93"/>
      <c r="L154" s="95"/>
      <c r="M154" s="95"/>
      <c r="N154" s="95"/>
      <c r="O154" s="95"/>
      <c r="P154" s="93">
        <v>1000</v>
      </c>
      <c r="Q154" s="93">
        <v>5000</v>
      </c>
      <c r="R154" s="93">
        <v>3000</v>
      </c>
      <c r="S154" s="93"/>
      <c r="T154" s="93"/>
      <c r="U154" s="95"/>
      <c r="V154" s="95"/>
      <c r="W154" s="95"/>
      <c r="X154" s="95"/>
      <c r="Y154" s="513"/>
    </row>
    <row r="155" spans="1:25" ht="94.5">
      <c r="A155" s="1026"/>
      <c r="B155" s="787" t="s">
        <v>405</v>
      </c>
      <c r="C155" s="1027">
        <v>1000</v>
      </c>
      <c r="D155" s="633" t="s">
        <v>1412</v>
      </c>
      <c r="E155" s="642"/>
      <c r="F155" s="642"/>
      <c r="G155" s="642"/>
      <c r="H155" s="94"/>
      <c r="I155" s="1024"/>
      <c r="J155" s="120">
        <f t="shared" si="18"/>
        <v>10200</v>
      </c>
      <c r="K155" s="93"/>
      <c r="L155" s="95"/>
      <c r="M155" s="95"/>
      <c r="N155" s="95"/>
      <c r="O155" s="95"/>
      <c r="P155" s="93">
        <v>2200</v>
      </c>
      <c r="Q155" s="93">
        <v>5000</v>
      </c>
      <c r="R155" s="93">
        <v>3000</v>
      </c>
      <c r="S155" s="93"/>
      <c r="T155" s="93"/>
      <c r="U155" s="95"/>
      <c r="V155" s="95"/>
      <c r="W155" s="95"/>
      <c r="X155" s="95"/>
      <c r="Y155" s="513"/>
    </row>
    <row r="156" spans="1:25">
      <c r="A156" s="715"/>
      <c r="B156" s="728" t="s">
        <v>693</v>
      </c>
      <c r="C156" s="716"/>
      <c r="D156" s="717"/>
      <c r="E156" s="717"/>
      <c r="F156" s="717"/>
      <c r="G156" s="717"/>
      <c r="H156" s="716"/>
      <c r="I156" s="716">
        <f t="shared" ref="I156:Y156" si="19">SUM(I118:I155)</f>
        <v>0</v>
      </c>
      <c r="J156" s="718">
        <f t="shared" si="19"/>
        <v>311800</v>
      </c>
      <c r="K156" s="719">
        <f t="shared" si="19"/>
        <v>0</v>
      </c>
      <c r="L156" s="719">
        <f t="shared" si="19"/>
        <v>0</v>
      </c>
      <c r="M156" s="719">
        <f t="shared" si="19"/>
        <v>0</v>
      </c>
      <c r="N156" s="719">
        <f t="shared" si="19"/>
        <v>0</v>
      </c>
      <c r="O156" s="726">
        <f t="shared" si="19"/>
        <v>0</v>
      </c>
      <c r="P156" s="726">
        <f t="shared" si="19"/>
        <v>50800</v>
      </c>
      <c r="Q156" s="719">
        <f t="shared" si="19"/>
        <v>135000</v>
      </c>
      <c r="R156" s="719">
        <f t="shared" si="19"/>
        <v>126000</v>
      </c>
      <c r="S156" s="719">
        <f t="shared" si="19"/>
        <v>0</v>
      </c>
      <c r="T156" s="719">
        <f t="shared" si="19"/>
        <v>0</v>
      </c>
      <c r="U156" s="719">
        <f t="shared" si="19"/>
        <v>0</v>
      </c>
      <c r="V156" s="719">
        <f t="shared" si="19"/>
        <v>0</v>
      </c>
      <c r="W156" s="719">
        <f t="shared" si="19"/>
        <v>0</v>
      </c>
      <c r="X156" s="719">
        <f t="shared" si="19"/>
        <v>0</v>
      </c>
      <c r="Y156" s="720">
        <f t="shared" si="19"/>
        <v>0</v>
      </c>
    </row>
    <row r="157" spans="1:25" ht="13.5" thickBot="1">
      <c r="A157" s="339"/>
      <c r="B157" s="363" t="s">
        <v>1373</v>
      </c>
      <c r="C157" s="340"/>
      <c r="D157" s="1105" t="s">
        <v>1412</v>
      </c>
      <c r="E157" s="1105"/>
      <c r="F157" s="1105"/>
      <c r="G157" s="1105"/>
      <c r="H157" s="1105"/>
      <c r="I157" s="1105"/>
      <c r="J157" s="299">
        <f t="shared" ref="J157:Y157" si="20">SUM(J118:J155)</f>
        <v>311800</v>
      </c>
      <c r="K157" s="345">
        <f t="shared" si="20"/>
        <v>0</v>
      </c>
      <c r="L157" s="345">
        <f t="shared" si="20"/>
        <v>0</v>
      </c>
      <c r="M157" s="345">
        <f t="shared" si="20"/>
        <v>0</v>
      </c>
      <c r="N157" s="345">
        <f t="shared" si="20"/>
        <v>0</v>
      </c>
      <c r="O157" s="345">
        <f t="shared" si="20"/>
        <v>0</v>
      </c>
      <c r="P157" s="345">
        <f t="shared" si="20"/>
        <v>50800</v>
      </c>
      <c r="Q157" s="345">
        <f t="shared" si="20"/>
        <v>135000</v>
      </c>
      <c r="R157" s="345">
        <f t="shared" si="20"/>
        <v>126000</v>
      </c>
      <c r="S157" s="345">
        <f t="shared" si="20"/>
        <v>0</v>
      </c>
      <c r="T157" s="345">
        <f t="shared" si="20"/>
        <v>0</v>
      </c>
      <c r="U157" s="345">
        <f t="shared" si="20"/>
        <v>0</v>
      </c>
      <c r="V157" s="345">
        <f t="shared" si="20"/>
        <v>0</v>
      </c>
      <c r="W157" s="345">
        <f t="shared" si="20"/>
        <v>0</v>
      </c>
      <c r="X157" s="345">
        <f t="shared" si="20"/>
        <v>0</v>
      </c>
      <c r="Y157" s="518">
        <f t="shared" si="20"/>
        <v>0</v>
      </c>
    </row>
    <row r="158" spans="1:25" ht="15.75" thickBot="1">
      <c r="A158" s="1204" t="s">
        <v>416</v>
      </c>
      <c r="B158" s="1205"/>
      <c r="C158" s="1205"/>
      <c r="D158" s="1205"/>
      <c r="E158" s="1205"/>
      <c r="F158" s="1205"/>
      <c r="G158" s="1205"/>
      <c r="H158" s="1205"/>
      <c r="I158" s="1257"/>
      <c r="J158" s="732">
        <f>SUM(K158:W158)</f>
        <v>1264904.6200000003</v>
      </c>
      <c r="K158" s="730">
        <f t="shared" ref="K158:Y158" si="21">SUM(K166,K169,K177,K180,K183,K222,K236,K250,K253,K256,K259)</f>
        <v>45440</v>
      </c>
      <c r="L158" s="730">
        <f t="shared" si="21"/>
        <v>37200</v>
      </c>
      <c r="M158" s="730">
        <f t="shared" si="21"/>
        <v>64000</v>
      </c>
      <c r="N158" s="730">
        <f t="shared" si="21"/>
        <v>0</v>
      </c>
      <c r="O158" s="730">
        <f t="shared" si="21"/>
        <v>0</v>
      </c>
      <c r="P158" s="732">
        <f t="shared" si="21"/>
        <v>329634.09999999998</v>
      </c>
      <c r="Q158" s="732">
        <f t="shared" si="21"/>
        <v>369073.09</v>
      </c>
      <c r="R158" s="732">
        <f t="shared" si="21"/>
        <v>401158.89</v>
      </c>
      <c r="S158" s="730">
        <f t="shared" si="21"/>
        <v>0</v>
      </c>
      <c r="T158" s="730">
        <f t="shared" si="21"/>
        <v>0</v>
      </c>
      <c r="U158" s="732">
        <f t="shared" si="21"/>
        <v>5893.36</v>
      </c>
      <c r="V158" s="732">
        <f t="shared" si="21"/>
        <v>5625.08</v>
      </c>
      <c r="W158" s="732">
        <f t="shared" si="21"/>
        <v>6880.1</v>
      </c>
      <c r="X158" s="730">
        <f t="shared" si="21"/>
        <v>0</v>
      </c>
      <c r="Y158" s="731">
        <f t="shared" si="21"/>
        <v>0</v>
      </c>
    </row>
    <row r="159" spans="1:25">
      <c r="A159" s="480"/>
      <c r="B159" s="447" t="s">
        <v>1373</v>
      </c>
      <c r="C159" s="448"/>
      <c r="D159" s="1281" t="s">
        <v>1412</v>
      </c>
      <c r="E159" s="1281"/>
      <c r="F159" s="1281"/>
      <c r="G159" s="1281"/>
      <c r="H159" s="1281"/>
      <c r="I159" s="1281"/>
      <c r="J159" s="452">
        <f>SUM(K159:Y159)</f>
        <v>1264904.6200000003</v>
      </c>
      <c r="K159" s="452">
        <f t="shared" ref="K159:Y159" si="22">SUM(K167,K170,K178,K181,K184,K223,K237,K251,K254,K257,K260)</f>
        <v>45440</v>
      </c>
      <c r="L159" s="452">
        <f t="shared" si="22"/>
        <v>37200</v>
      </c>
      <c r="M159" s="452">
        <f t="shared" si="22"/>
        <v>64000</v>
      </c>
      <c r="N159" s="452">
        <f t="shared" si="22"/>
        <v>0</v>
      </c>
      <c r="O159" s="452">
        <f t="shared" si="22"/>
        <v>0</v>
      </c>
      <c r="P159" s="452">
        <f t="shared" si="22"/>
        <v>329634.09999999998</v>
      </c>
      <c r="Q159" s="452">
        <f t="shared" si="22"/>
        <v>369073.09</v>
      </c>
      <c r="R159" s="452">
        <f t="shared" si="22"/>
        <v>401158.89</v>
      </c>
      <c r="S159" s="452">
        <f t="shared" si="22"/>
        <v>0</v>
      </c>
      <c r="T159" s="452">
        <f t="shared" si="22"/>
        <v>0</v>
      </c>
      <c r="U159" s="452">
        <f t="shared" si="22"/>
        <v>5893.36</v>
      </c>
      <c r="V159" s="452">
        <f t="shared" si="22"/>
        <v>5625.08</v>
      </c>
      <c r="W159" s="452">
        <f t="shared" si="22"/>
        <v>6880.1</v>
      </c>
      <c r="X159" s="452">
        <f t="shared" si="22"/>
        <v>0</v>
      </c>
      <c r="Y159" s="545">
        <f t="shared" si="22"/>
        <v>0</v>
      </c>
    </row>
    <row r="160" spans="1:25" ht="36" customHeight="1">
      <c r="A160" s="1124" t="s">
        <v>417</v>
      </c>
      <c r="B160" s="1125"/>
      <c r="C160" s="612"/>
      <c r="D160" s="650"/>
      <c r="E160" s="650"/>
      <c r="F160" s="650"/>
      <c r="G160" s="650"/>
      <c r="H160" s="612"/>
      <c r="I160" s="612"/>
      <c r="J160" s="612"/>
      <c r="K160" s="612"/>
      <c r="L160" s="612"/>
      <c r="M160" s="612"/>
      <c r="N160" s="612"/>
      <c r="O160" s="612"/>
      <c r="P160" s="612"/>
      <c r="Q160" s="612"/>
      <c r="R160" s="612"/>
      <c r="S160" s="612"/>
      <c r="T160" s="612"/>
      <c r="U160" s="612"/>
      <c r="V160" s="612"/>
      <c r="W160" s="612"/>
      <c r="X160" s="612"/>
      <c r="Y160" s="613"/>
    </row>
    <row r="161" spans="1:25" ht="94.5">
      <c r="A161" s="785">
        <v>10</v>
      </c>
      <c r="B161" s="34" t="s">
        <v>436</v>
      </c>
      <c r="C161" s="76">
        <v>20</v>
      </c>
      <c r="D161" s="633" t="s">
        <v>1412</v>
      </c>
      <c r="E161" s="648"/>
      <c r="F161" s="648"/>
      <c r="G161" s="648"/>
      <c r="H161" s="76">
        <v>2017</v>
      </c>
      <c r="I161" s="84"/>
      <c r="J161" s="867">
        <f t="shared" ref="J161:J165" si="23">SUM(K161:Y161)</f>
        <v>1200</v>
      </c>
      <c r="K161" s="874">
        <v>400</v>
      </c>
      <c r="L161" s="874">
        <v>300</v>
      </c>
      <c r="M161" s="874">
        <v>300</v>
      </c>
      <c r="N161" s="874"/>
      <c r="O161" s="874"/>
      <c r="P161" s="874">
        <v>100</v>
      </c>
      <c r="Q161" s="874">
        <v>50</v>
      </c>
      <c r="R161" s="874">
        <v>50</v>
      </c>
      <c r="S161" s="874"/>
      <c r="T161" s="874"/>
      <c r="U161" s="874"/>
      <c r="V161" s="874"/>
      <c r="W161" s="874"/>
      <c r="X161" s="874"/>
      <c r="Y161" s="513"/>
    </row>
    <row r="162" spans="1:25" ht="52.5">
      <c r="A162" s="785">
        <v>12</v>
      </c>
      <c r="B162" s="34" t="s">
        <v>422</v>
      </c>
      <c r="C162" s="76">
        <v>7</v>
      </c>
      <c r="D162" s="633" t="s">
        <v>1412</v>
      </c>
      <c r="E162" s="648"/>
      <c r="F162" s="648"/>
      <c r="G162" s="648"/>
      <c r="H162" s="76">
        <v>2018</v>
      </c>
      <c r="I162" s="84"/>
      <c r="J162" s="867">
        <f t="shared" si="23"/>
        <v>0</v>
      </c>
      <c r="K162" s="874"/>
      <c r="L162" s="874"/>
      <c r="M162" s="874"/>
      <c r="N162" s="874"/>
      <c r="O162" s="874"/>
      <c r="P162" s="874"/>
      <c r="Q162" s="874"/>
      <c r="R162" s="874"/>
      <c r="S162" s="874"/>
      <c r="T162" s="874"/>
      <c r="U162" s="874"/>
      <c r="V162" s="874"/>
      <c r="W162" s="874"/>
      <c r="X162" s="874"/>
      <c r="Y162" s="513"/>
    </row>
    <row r="163" spans="1:25" ht="126">
      <c r="A163" s="785">
        <v>13</v>
      </c>
      <c r="B163" s="34" t="s">
        <v>437</v>
      </c>
      <c r="C163" s="76">
        <v>39</v>
      </c>
      <c r="D163" s="633" t="s">
        <v>1412</v>
      </c>
      <c r="E163" s="648"/>
      <c r="F163" s="648"/>
      <c r="G163" s="648"/>
      <c r="H163" s="76">
        <v>2017</v>
      </c>
      <c r="I163" s="84"/>
      <c r="J163" s="867">
        <f t="shared" si="23"/>
        <v>2700</v>
      </c>
      <c r="K163" s="874">
        <v>1200</v>
      </c>
      <c r="L163" s="874">
        <v>600</v>
      </c>
      <c r="M163" s="874">
        <v>600</v>
      </c>
      <c r="N163" s="874"/>
      <c r="O163" s="874"/>
      <c r="P163" s="874">
        <v>100</v>
      </c>
      <c r="Q163" s="874">
        <v>100</v>
      </c>
      <c r="R163" s="874">
        <v>100</v>
      </c>
      <c r="S163" s="874"/>
      <c r="T163" s="874"/>
      <c r="U163" s="874"/>
      <c r="V163" s="874"/>
      <c r="W163" s="874"/>
      <c r="X163" s="874"/>
      <c r="Y163" s="513"/>
    </row>
    <row r="164" spans="1:25" ht="168">
      <c r="A164" s="785">
        <v>14</v>
      </c>
      <c r="B164" s="34" t="s">
        <v>438</v>
      </c>
      <c r="C164" s="76">
        <v>45</v>
      </c>
      <c r="D164" s="633" t="s">
        <v>1412</v>
      </c>
      <c r="E164" s="648"/>
      <c r="F164" s="648"/>
      <c r="G164" s="648"/>
      <c r="H164" s="76">
        <v>2017</v>
      </c>
      <c r="I164" s="84"/>
      <c r="J164" s="867">
        <f t="shared" si="23"/>
        <v>73660</v>
      </c>
      <c r="K164" s="874">
        <v>28660</v>
      </c>
      <c r="L164" s="874">
        <v>25000</v>
      </c>
      <c r="M164" s="874">
        <v>20000</v>
      </c>
      <c r="N164" s="874"/>
      <c r="O164" s="874"/>
      <c r="P164" s="874"/>
      <c r="Q164" s="874"/>
      <c r="R164" s="874"/>
      <c r="S164" s="874"/>
      <c r="T164" s="874"/>
      <c r="U164" s="874"/>
      <c r="V164" s="874"/>
      <c r="W164" s="874"/>
      <c r="X164" s="874"/>
      <c r="Y164" s="513"/>
    </row>
    <row r="165" spans="1:25" ht="115.5">
      <c r="A165" s="785">
        <v>15</v>
      </c>
      <c r="B165" s="34" t="s">
        <v>439</v>
      </c>
      <c r="C165" s="76">
        <v>7</v>
      </c>
      <c r="D165" s="633" t="s">
        <v>1412</v>
      </c>
      <c r="E165" s="648"/>
      <c r="F165" s="648"/>
      <c r="G165" s="648"/>
      <c r="H165" s="76">
        <v>2017</v>
      </c>
      <c r="I165" s="84"/>
      <c r="J165" s="867">
        <f t="shared" si="23"/>
        <v>800</v>
      </c>
      <c r="K165" s="874">
        <v>200</v>
      </c>
      <c r="L165" s="874">
        <v>100</v>
      </c>
      <c r="M165" s="874">
        <v>100</v>
      </c>
      <c r="N165" s="874"/>
      <c r="O165" s="874"/>
      <c r="P165" s="874">
        <v>200</v>
      </c>
      <c r="Q165" s="874">
        <v>100</v>
      </c>
      <c r="R165" s="874">
        <v>100</v>
      </c>
      <c r="S165" s="874"/>
      <c r="T165" s="874"/>
      <c r="U165" s="874"/>
      <c r="V165" s="874"/>
      <c r="W165" s="874"/>
      <c r="X165" s="874"/>
      <c r="Y165" s="513"/>
    </row>
    <row r="166" spans="1:25">
      <c r="A166" s="715"/>
      <c r="B166" s="728" t="s">
        <v>693</v>
      </c>
      <c r="C166" s="716"/>
      <c r="D166" s="717"/>
      <c r="E166" s="717"/>
      <c r="F166" s="717"/>
      <c r="G166" s="717"/>
      <c r="H166" s="716"/>
      <c r="I166" s="716"/>
      <c r="J166" s="718">
        <f t="shared" ref="J166:Y166" si="24">SUM(J161:J165)</f>
        <v>78360</v>
      </c>
      <c r="K166" s="719">
        <f t="shared" si="24"/>
        <v>30460</v>
      </c>
      <c r="L166" s="719">
        <f t="shared" si="24"/>
        <v>26000</v>
      </c>
      <c r="M166" s="719">
        <f t="shared" si="24"/>
        <v>21000</v>
      </c>
      <c r="N166" s="719">
        <f t="shared" si="24"/>
        <v>0</v>
      </c>
      <c r="O166" s="726">
        <f t="shared" si="24"/>
        <v>0</v>
      </c>
      <c r="P166" s="726">
        <f t="shared" si="24"/>
        <v>400</v>
      </c>
      <c r="Q166" s="719">
        <f t="shared" si="24"/>
        <v>250</v>
      </c>
      <c r="R166" s="719">
        <f t="shared" si="24"/>
        <v>250</v>
      </c>
      <c r="S166" s="719">
        <f t="shared" si="24"/>
        <v>0</v>
      </c>
      <c r="T166" s="719">
        <f t="shared" si="24"/>
        <v>0</v>
      </c>
      <c r="U166" s="719">
        <f t="shared" si="24"/>
        <v>0</v>
      </c>
      <c r="V166" s="719">
        <f t="shared" si="24"/>
        <v>0</v>
      </c>
      <c r="W166" s="719">
        <f t="shared" si="24"/>
        <v>0</v>
      </c>
      <c r="X166" s="719">
        <f t="shared" si="24"/>
        <v>0</v>
      </c>
      <c r="Y166" s="720">
        <f t="shared" si="24"/>
        <v>0</v>
      </c>
    </row>
    <row r="167" spans="1:25" ht="13.5" thickBot="1">
      <c r="A167" s="339"/>
      <c r="B167" s="363" t="s">
        <v>1373</v>
      </c>
      <c r="C167" s="340"/>
      <c r="D167" s="1105" t="s">
        <v>1412</v>
      </c>
      <c r="E167" s="1105"/>
      <c r="F167" s="1105"/>
      <c r="G167" s="1105"/>
      <c r="H167" s="1105"/>
      <c r="I167" s="1105"/>
      <c r="J167" s="299">
        <f>SUM(J165,J164,J163,J162,J161)</f>
        <v>78360</v>
      </c>
      <c r="K167" s="299">
        <f t="shared" ref="K167:Y167" si="25">SUM(K165,K164,K163,K162,K161)</f>
        <v>30460</v>
      </c>
      <c r="L167" s="299">
        <f t="shared" si="25"/>
        <v>26000</v>
      </c>
      <c r="M167" s="299">
        <f t="shared" si="25"/>
        <v>21000</v>
      </c>
      <c r="N167" s="299">
        <f t="shared" si="25"/>
        <v>0</v>
      </c>
      <c r="O167" s="299">
        <f t="shared" si="25"/>
        <v>0</v>
      </c>
      <c r="P167" s="299">
        <f t="shared" si="25"/>
        <v>400</v>
      </c>
      <c r="Q167" s="299">
        <f t="shared" si="25"/>
        <v>250</v>
      </c>
      <c r="R167" s="299">
        <f t="shared" si="25"/>
        <v>250</v>
      </c>
      <c r="S167" s="299">
        <f t="shared" si="25"/>
        <v>0</v>
      </c>
      <c r="T167" s="299">
        <f t="shared" si="25"/>
        <v>0</v>
      </c>
      <c r="U167" s="299">
        <f t="shared" si="25"/>
        <v>0</v>
      </c>
      <c r="V167" s="299">
        <f t="shared" si="25"/>
        <v>0</v>
      </c>
      <c r="W167" s="299">
        <f t="shared" si="25"/>
        <v>0</v>
      </c>
      <c r="X167" s="299">
        <f t="shared" si="25"/>
        <v>0</v>
      </c>
      <c r="Y167" s="299">
        <f t="shared" si="25"/>
        <v>0</v>
      </c>
    </row>
    <row r="168" spans="1:25" ht="15">
      <c r="A168" s="1116" t="s">
        <v>442</v>
      </c>
      <c r="B168" s="1117"/>
      <c r="C168" s="610"/>
      <c r="D168" s="630"/>
      <c r="E168" s="630"/>
      <c r="F168" s="630"/>
      <c r="G168" s="630"/>
      <c r="H168" s="610"/>
      <c r="I168" s="610"/>
      <c r="J168" s="610"/>
      <c r="K168" s="610"/>
      <c r="L168" s="610"/>
      <c r="M168" s="610"/>
      <c r="N168" s="610"/>
      <c r="O168" s="610"/>
      <c r="P168" s="610"/>
      <c r="Q168" s="610"/>
      <c r="R168" s="610"/>
      <c r="S168" s="610"/>
      <c r="T168" s="610"/>
      <c r="U168" s="610"/>
      <c r="V168" s="610"/>
      <c r="W168" s="610"/>
      <c r="X168" s="610"/>
      <c r="Y168" s="611"/>
    </row>
    <row r="169" spans="1:25">
      <c r="A169" s="715"/>
      <c r="B169" s="728" t="s">
        <v>693</v>
      </c>
      <c r="C169" s="716"/>
      <c r="D169" s="717"/>
      <c r="E169" s="717"/>
      <c r="F169" s="717"/>
      <c r="G169" s="717"/>
      <c r="H169" s="716"/>
      <c r="I169" s="716"/>
      <c r="J169" s="718">
        <v>0</v>
      </c>
      <c r="K169" s="719">
        <v>0</v>
      </c>
      <c r="L169" s="719">
        <v>0</v>
      </c>
      <c r="M169" s="719">
        <v>0</v>
      </c>
      <c r="N169" s="719">
        <v>0</v>
      </c>
      <c r="O169" s="726">
        <v>0</v>
      </c>
      <c r="P169" s="726">
        <v>0</v>
      </c>
      <c r="Q169" s="719">
        <v>0</v>
      </c>
      <c r="R169" s="719">
        <v>0</v>
      </c>
      <c r="S169" s="719">
        <v>0</v>
      </c>
      <c r="T169" s="719">
        <v>0</v>
      </c>
      <c r="U169" s="719">
        <v>0</v>
      </c>
      <c r="V169" s="719">
        <v>0</v>
      </c>
      <c r="W169" s="719">
        <v>0</v>
      </c>
      <c r="X169" s="719">
        <v>0</v>
      </c>
      <c r="Y169" s="720">
        <v>0</v>
      </c>
    </row>
    <row r="170" spans="1:25" ht="13.5" thickBot="1">
      <c r="A170" s="339"/>
      <c r="B170" s="363" t="s">
        <v>1373</v>
      </c>
      <c r="C170" s="340"/>
      <c r="D170" s="1105" t="s">
        <v>1412</v>
      </c>
      <c r="E170" s="1105"/>
      <c r="F170" s="1105"/>
      <c r="G170" s="1105"/>
      <c r="H170" s="1105"/>
      <c r="I170" s="1105"/>
      <c r="J170" s="299">
        <v>0</v>
      </c>
      <c r="K170" s="345">
        <v>0</v>
      </c>
      <c r="L170" s="345">
        <v>0</v>
      </c>
      <c r="M170" s="345">
        <v>0</v>
      </c>
      <c r="N170" s="345">
        <v>0</v>
      </c>
      <c r="O170" s="345">
        <v>0</v>
      </c>
      <c r="P170" s="345">
        <v>0</v>
      </c>
      <c r="Q170" s="345">
        <v>0</v>
      </c>
      <c r="R170" s="345">
        <v>0</v>
      </c>
      <c r="S170" s="345">
        <v>0</v>
      </c>
      <c r="T170" s="345">
        <v>0</v>
      </c>
      <c r="U170" s="345">
        <v>0</v>
      </c>
      <c r="V170" s="345">
        <v>0</v>
      </c>
      <c r="W170" s="345">
        <v>0</v>
      </c>
      <c r="X170" s="345">
        <v>0</v>
      </c>
      <c r="Y170" s="518">
        <v>0</v>
      </c>
    </row>
    <row r="171" spans="1:25" ht="15">
      <c r="A171" s="1116" t="s">
        <v>452</v>
      </c>
      <c r="B171" s="1117"/>
      <c r="C171" s="610"/>
      <c r="D171" s="630"/>
      <c r="E171" s="630"/>
      <c r="F171" s="630"/>
      <c r="G171" s="630"/>
      <c r="H171" s="610"/>
      <c r="I171" s="610"/>
      <c r="J171" s="610"/>
      <c r="K171" s="610"/>
      <c r="L171" s="610"/>
      <c r="M171" s="610"/>
      <c r="N171" s="610"/>
      <c r="O171" s="610"/>
      <c r="P171" s="610"/>
      <c r="Q171" s="610"/>
      <c r="R171" s="610"/>
      <c r="S171" s="610"/>
      <c r="T171" s="610"/>
      <c r="U171" s="610"/>
      <c r="V171" s="610"/>
      <c r="W171" s="610"/>
      <c r="X171" s="610"/>
      <c r="Y171" s="611"/>
    </row>
    <row r="172" spans="1:25" ht="84">
      <c r="A172" s="785">
        <v>3</v>
      </c>
      <c r="B172" s="34" t="s">
        <v>458</v>
      </c>
      <c r="C172" s="76">
        <v>265</v>
      </c>
      <c r="D172" s="633" t="s">
        <v>1412</v>
      </c>
      <c r="E172" s="648"/>
      <c r="F172" s="648"/>
      <c r="G172" s="648"/>
      <c r="H172" s="76" t="s">
        <v>457</v>
      </c>
      <c r="I172" s="874">
        <v>17400</v>
      </c>
      <c r="J172" s="867">
        <f t="shared" ref="J172:J176" si="26">SUM(K172:Y172)</f>
        <v>17400</v>
      </c>
      <c r="K172" s="874" t="s">
        <v>455</v>
      </c>
      <c r="L172" s="874" t="s">
        <v>455</v>
      </c>
      <c r="M172" s="874">
        <v>8400</v>
      </c>
      <c r="N172" s="874"/>
      <c r="O172" s="874"/>
      <c r="P172" s="874" t="s">
        <v>455</v>
      </c>
      <c r="Q172" s="874" t="s">
        <v>455</v>
      </c>
      <c r="R172" s="874">
        <v>9000</v>
      </c>
      <c r="S172" s="874"/>
      <c r="T172" s="874"/>
      <c r="U172" s="874" t="s">
        <v>455</v>
      </c>
      <c r="V172" s="874" t="s">
        <v>455</v>
      </c>
      <c r="W172" s="874" t="s">
        <v>455</v>
      </c>
      <c r="X172" s="874"/>
      <c r="Y172" s="513"/>
    </row>
    <row r="173" spans="1:25" ht="52.5">
      <c r="A173" s="785">
        <v>4</v>
      </c>
      <c r="B173" s="34" t="s">
        <v>459</v>
      </c>
      <c r="C173" s="76">
        <v>205</v>
      </c>
      <c r="D173" s="633" t="s">
        <v>1412</v>
      </c>
      <c r="E173" s="648"/>
      <c r="F173" s="648"/>
      <c r="G173" s="648"/>
      <c r="H173" s="76" t="s">
        <v>457</v>
      </c>
      <c r="I173" s="874">
        <v>14000</v>
      </c>
      <c r="J173" s="867">
        <f t="shared" si="26"/>
        <v>14000</v>
      </c>
      <c r="K173" s="874" t="s">
        <v>455</v>
      </c>
      <c r="L173" s="874" t="s">
        <v>455</v>
      </c>
      <c r="M173" s="874">
        <v>7000</v>
      </c>
      <c r="N173" s="874"/>
      <c r="O173" s="874"/>
      <c r="P173" s="874" t="s">
        <v>455</v>
      </c>
      <c r="Q173" s="874" t="s">
        <v>455</v>
      </c>
      <c r="R173" s="874">
        <v>7000</v>
      </c>
      <c r="S173" s="874"/>
      <c r="T173" s="874"/>
      <c r="U173" s="874" t="s">
        <v>455</v>
      </c>
      <c r="V173" s="874" t="s">
        <v>455</v>
      </c>
      <c r="W173" s="874" t="s">
        <v>455</v>
      </c>
      <c r="X173" s="874"/>
      <c r="Y173" s="513"/>
    </row>
    <row r="174" spans="1:25" ht="63">
      <c r="A174" s="785">
        <v>5</v>
      </c>
      <c r="B174" s="34" t="s">
        <v>460</v>
      </c>
      <c r="C174" s="76">
        <v>150</v>
      </c>
      <c r="D174" s="633" t="s">
        <v>1412</v>
      </c>
      <c r="E174" s="648"/>
      <c r="F174" s="648"/>
      <c r="G174" s="648"/>
      <c r="H174" s="76" t="s">
        <v>457</v>
      </c>
      <c r="I174" s="874">
        <v>10000</v>
      </c>
      <c r="J174" s="867">
        <f t="shared" si="26"/>
        <v>10000</v>
      </c>
      <c r="K174" s="874" t="s">
        <v>455</v>
      </c>
      <c r="L174" s="874" t="s">
        <v>455</v>
      </c>
      <c r="M174" s="874">
        <v>5000</v>
      </c>
      <c r="N174" s="874"/>
      <c r="O174" s="874"/>
      <c r="P174" s="874" t="s">
        <v>455</v>
      </c>
      <c r="Q174" s="874" t="s">
        <v>455</v>
      </c>
      <c r="R174" s="874">
        <v>5000</v>
      </c>
      <c r="S174" s="874"/>
      <c r="T174" s="874"/>
      <c r="U174" s="874" t="s">
        <v>455</v>
      </c>
      <c r="V174" s="874" t="s">
        <v>455</v>
      </c>
      <c r="W174" s="874" t="s">
        <v>455</v>
      </c>
      <c r="X174" s="874"/>
      <c r="Y174" s="513"/>
    </row>
    <row r="175" spans="1:25" ht="63">
      <c r="A175" s="785">
        <v>6</v>
      </c>
      <c r="B175" s="34" t="s">
        <v>461</v>
      </c>
      <c r="C175" s="76">
        <v>340</v>
      </c>
      <c r="D175" s="633" t="s">
        <v>1412</v>
      </c>
      <c r="E175" s="648"/>
      <c r="F175" s="648"/>
      <c r="G175" s="648"/>
      <c r="H175" s="76" t="s">
        <v>457</v>
      </c>
      <c r="I175" s="874">
        <v>20000</v>
      </c>
      <c r="J175" s="867">
        <f t="shared" si="26"/>
        <v>20000</v>
      </c>
      <c r="K175" s="874" t="s">
        <v>455</v>
      </c>
      <c r="L175" s="874" t="s">
        <v>455</v>
      </c>
      <c r="M175" s="874">
        <v>10000</v>
      </c>
      <c r="N175" s="874"/>
      <c r="O175" s="874"/>
      <c r="P175" s="874" t="s">
        <v>455</v>
      </c>
      <c r="Q175" s="874" t="s">
        <v>455</v>
      </c>
      <c r="R175" s="874">
        <v>10000</v>
      </c>
      <c r="S175" s="874"/>
      <c r="T175" s="874"/>
      <c r="U175" s="874" t="s">
        <v>455</v>
      </c>
      <c r="V175" s="874" t="s">
        <v>455</v>
      </c>
      <c r="W175" s="874" t="s">
        <v>455</v>
      </c>
      <c r="X175" s="874"/>
      <c r="Y175" s="513"/>
    </row>
    <row r="176" spans="1:25" ht="52.5">
      <c r="A176" s="785">
        <v>7</v>
      </c>
      <c r="B176" s="34" t="s">
        <v>462</v>
      </c>
      <c r="C176" s="76">
        <v>450</v>
      </c>
      <c r="D176" s="633" t="s">
        <v>1412</v>
      </c>
      <c r="E176" s="648"/>
      <c r="F176" s="648"/>
      <c r="G176" s="648"/>
      <c r="H176" s="76" t="s">
        <v>457</v>
      </c>
      <c r="I176" s="874">
        <v>10000</v>
      </c>
      <c r="J176" s="867">
        <f t="shared" si="26"/>
        <v>10000</v>
      </c>
      <c r="K176" s="874" t="s">
        <v>455</v>
      </c>
      <c r="L176" s="874" t="s">
        <v>455</v>
      </c>
      <c r="M176" s="874">
        <v>5000</v>
      </c>
      <c r="N176" s="874"/>
      <c r="O176" s="874"/>
      <c r="P176" s="874" t="s">
        <v>455</v>
      </c>
      <c r="Q176" s="874" t="s">
        <v>455</v>
      </c>
      <c r="R176" s="874">
        <v>5000</v>
      </c>
      <c r="S176" s="874"/>
      <c r="T176" s="874"/>
      <c r="U176" s="874" t="s">
        <v>455</v>
      </c>
      <c r="V176" s="874" t="s">
        <v>455</v>
      </c>
      <c r="W176" s="874" t="s">
        <v>455</v>
      </c>
      <c r="X176" s="874"/>
      <c r="Y176" s="513"/>
    </row>
    <row r="177" spans="1:25">
      <c r="A177" s="715"/>
      <c r="B177" s="728" t="s">
        <v>693</v>
      </c>
      <c r="C177" s="716"/>
      <c r="D177" s="717"/>
      <c r="E177" s="717"/>
      <c r="F177" s="717"/>
      <c r="G177" s="717"/>
      <c r="H177" s="716"/>
      <c r="I177" s="716"/>
      <c r="J177" s="718">
        <f t="shared" ref="J177:Y177" si="27">SUM(J172:J176)</f>
        <v>71400</v>
      </c>
      <c r="K177" s="719">
        <f t="shared" si="27"/>
        <v>0</v>
      </c>
      <c r="L177" s="719">
        <f t="shared" si="27"/>
        <v>0</v>
      </c>
      <c r="M177" s="719">
        <f t="shared" si="27"/>
        <v>35400</v>
      </c>
      <c r="N177" s="719">
        <f t="shared" si="27"/>
        <v>0</v>
      </c>
      <c r="O177" s="726">
        <f t="shared" si="27"/>
        <v>0</v>
      </c>
      <c r="P177" s="726">
        <f t="shared" si="27"/>
        <v>0</v>
      </c>
      <c r="Q177" s="719">
        <f t="shared" si="27"/>
        <v>0</v>
      </c>
      <c r="R177" s="719">
        <f t="shared" si="27"/>
        <v>36000</v>
      </c>
      <c r="S177" s="719">
        <f t="shared" si="27"/>
        <v>0</v>
      </c>
      <c r="T177" s="719">
        <f t="shared" si="27"/>
        <v>0</v>
      </c>
      <c r="U177" s="719">
        <f t="shared" si="27"/>
        <v>0</v>
      </c>
      <c r="V177" s="719">
        <f t="shared" si="27"/>
        <v>0</v>
      </c>
      <c r="W177" s="719">
        <f t="shared" si="27"/>
        <v>0</v>
      </c>
      <c r="X177" s="719">
        <f t="shared" si="27"/>
        <v>0</v>
      </c>
      <c r="Y177" s="720">
        <f t="shared" si="27"/>
        <v>0</v>
      </c>
    </row>
    <row r="178" spans="1:25" ht="13.5" thickBot="1">
      <c r="A178" s="339"/>
      <c r="B178" s="363" t="s">
        <v>1373</v>
      </c>
      <c r="C178" s="340"/>
      <c r="D178" s="1105" t="s">
        <v>1412</v>
      </c>
      <c r="E178" s="1105"/>
      <c r="F178" s="1105"/>
      <c r="G178" s="1105"/>
      <c r="H178" s="1105"/>
      <c r="I178" s="1105"/>
      <c r="J178" s="299">
        <f>SUM(J172:J176)</f>
        <v>71400</v>
      </c>
      <c r="K178" s="345">
        <f t="shared" ref="K178:Y178" si="28">SUM(K172:K176)</f>
        <v>0</v>
      </c>
      <c r="L178" s="345">
        <f t="shared" si="28"/>
        <v>0</v>
      </c>
      <c r="M178" s="345">
        <f t="shared" si="28"/>
        <v>35400</v>
      </c>
      <c r="N178" s="345">
        <f t="shared" si="28"/>
        <v>0</v>
      </c>
      <c r="O178" s="345">
        <f t="shared" si="28"/>
        <v>0</v>
      </c>
      <c r="P178" s="345">
        <f t="shared" si="28"/>
        <v>0</v>
      </c>
      <c r="Q178" s="345">
        <f t="shared" si="28"/>
        <v>0</v>
      </c>
      <c r="R178" s="345">
        <f t="shared" si="28"/>
        <v>36000</v>
      </c>
      <c r="S178" s="345">
        <f t="shared" si="28"/>
        <v>0</v>
      </c>
      <c r="T178" s="345">
        <f t="shared" si="28"/>
        <v>0</v>
      </c>
      <c r="U178" s="345">
        <f t="shared" si="28"/>
        <v>0</v>
      </c>
      <c r="V178" s="345">
        <f t="shared" si="28"/>
        <v>0</v>
      </c>
      <c r="W178" s="345">
        <f t="shared" si="28"/>
        <v>0</v>
      </c>
      <c r="X178" s="345">
        <f t="shared" si="28"/>
        <v>0</v>
      </c>
      <c r="Y178" s="518">
        <f t="shared" si="28"/>
        <v>0</v>
      </c>
    </row>
    <row r="179" spans="1:25" ht="15.75" thickBot="1">
      <c r="A179" s="1120" t="s">
        <v>464</v>
      </c>
      <c r="B179" s="1121"/>
      <c r="C179" s="608"/>
      <c r="D179" s="624"/>
      <c r="E179" s="624"/>
      <c r="F179" s="624"/>
      <c r="G179" s="624"/>
      <c r="H179" s="608"/>
      <c r="I179" s="608"/>
      <c r="J179" s="608"/>
      <c r="K179" s="608"/>
      <c r="L179" s="608"/>
      <c r="M179" s="608"/>
      <c r="N179" s="608"/>
      <c r="O179" s="608"/>
      <c r="P179" s="608"/>
      <c r="Q179" s="608"/>
      <c r="R179" s="608"/>
      <c r="S179" s="608"/>
      <c r="T179" s="608"/>
      <c r="U179" s="608"/>
      <c r="V179" s="608"/>
      <c r="W179" s="608"/>
      <c r="X179" s="608"/>
      <c r="Y179" s="609"/>
    </row>
    <row r="180" spans="1:25">
      <c r="A180" s="715"/>
      <c r="B180" s="728" t="s">
        <v>693</v>
      </c>
      <c r="C180" s="716"/>
      <c r="D180" s="717"/>
      <c r="E180" s="717"/>
      <c r="F180" s="717"/>
      <c r="G180" s="717"/>
      <c r="H180" s="716"/>
      <c r="I180" s="716"/>
      <c r="J180" s="718">
        <v>0</v>
      </c>
      <c r="K180" s="719">
        <v>0</v>
      </c>
      <c r="L180" s="719">
        <v>0</v>
      </c>
      <c r="M180" s="719">
        <v>0</v>
      </c>
      <c r="N180" s="719">
        <v>0</v>
      </c>
      <c r="O180" s="726">
        <v>0</v>
      </c>
      <c r="P180" s="726">
        <v>0</v>
      </c>
      <c r="Q180" s="719">
        <v>0</v>
      </c>
      <c r="R180" s="719">
        <v>0</v>
      </c>
      <c r="S180" s="719">
        <v>0</v>
      </c>
      <c r="T180" s="719">
        <v>0</v>
      </c>
      <c r="U180" s="719">
        <v>0</v>
      </c>
      <c r="V180" s="719">
        <v>0</v>
      </c>
      <c r="W180" s="719">
        <v>0</v>
      </c>
      <c r="X180" s="719">
        <v>0</v>
      </c>
      <c r="Y180" s="720">
        <v>0</v>
      </c>
    </row>
    <row r="181" spans="1:25" ht="13.5" thickBot="1">
      <c r="A181" s="339"/>
      <c r="B181" s="363" t="s">
        <v>1373</v>
      </c>
      <c r="C181" s="340"/>
      <c r="D181" s="1105" t="s">
        <v>1412</v>
      </c>
      <c r="E181" s="1105"/>
      <c r="F181" s="1105"/>
      <c r="G181" s="1105"/>
      <c r="H181" s="1105"/>
      <c r="I181" s="1105"/>
      <c r="J181" s="299">
        <v>0</v>
      </c>
      <c r="K181" s="345">
        <v>0</v>
      </c>
      <c r="L181" s="345">
        <v>0</v>
      </c>
      <c r="M181" s="345">
        <v>0</v>
      </c>
      <c r="N181" s="345">
        <v>0</v>
      </c>
      <c r="O181" s="345">
        <v>0</v>
      </c>
      <c r="P181" s="345">
        <v>0</v>
      </c>
      <c r="Q181" s="345">
        <v>0</v>
      </c>
      <c r="R181" s="345">
        <v>0</v>
      </c>
      <c r="S181" s="345">
        <v>0</v>
      </c>
      <c r="T181" s="345">
        <v>0</v>
      </c>
      <c r="U181" s="345">
        <v>0</v>
      </c>
      <c r="V181" s="345">
        <v>0</v>
      </c>
      <c r="W181" s="345">
        <v>0</v>
      </c>
      <c r="X181" s="345">
        <v>0</v>
      </c>
      <c r="Y181" s="518">
        <v>0</v>
      </c>
    </row>
    <row r="182" spans="1:25" ht="15.75" thickBot="1">
      <c r="A182" s="1120" t="s">
        <v>467</v>
      </c>
      <c r="B182" s="1121"/>
      <c r="C182" s="608"/>
      <c r="D182" s="624"/>
      <c r="E182" s="624"/>
      <c r="F182" s="624"/>
      <c r="G182" s="624"/>
      <c r="H182" s="608"/>
      <c r="I182" s="608"/>
      <c r="J182" s="608"/>
      <c r="K182" s="608"/>
      <c r="L182" s="608"/>
      <c r="M182" s="608"/>
      <c r="N182" s="608"/>
      <c r="O182" s="608"/>
      <c r="P182" s="608"/>
      <c r="Q182" s="608"/>
      <c r="R182" s="608"/>
      <c r="S182" s="608"/>
      <c r="T182" s="608"/>
      <c r="U182" s="608"/>
      <c r="V182" s="608"/>
      <c r="W182" s="608"/>
      <c r="X182" s="608"/>
      <c r="Y182" s="609"/>
    </row>
    <row r="183" spans="1:25">
      <c r="A183" s="715"/>
      <c r="B183" s="728" t="s">
        <v>693</v>
      </c>
      <c r="C183" s="716"/>
      <c r="D183" s="717"/>
      <c r="E183" s="717"/>
      <c r="F183" s="717"/>
      <c r="G183" s="717"/>
      <c r="H183" s="716"/>
      <c r="I183" s="716"/>
      <c r="J183" s="718">
        <v>0</v>
      </c>
      <c r="K183" s="719">
        <v>0</v>
      </c>
      <c r="L183" s="719">
        <v>0</v>
      </c>
      <c r="M183" s="719">
        <v>0</v>
      </c>
      <c r="N183" s="719">
        <v>0</v>
      </c>
      <c r="O183" s="726">
        <v>0</v>
      </c>
      <c r="P183" s="726">
        <v>0</v>
      </c>
      <c r="Q183" s="719">
        <v>0</v>
      </c>
      <c r="R183" s="719">
        <v>0</v>
      </c>
      <c r="S183" s="719">
        <v>0</v>
      </c>
      <c r="T183" s="719">
        <v>0</v>
      </c>
      <c r="U183" s="719">
        <v>0</v>
      </c>
      <c r="V183" s="719">
        <v>0</v>
      </c>
      <c r="W183" s="719">
        <v>0</v>
      </c>
      <c r="X183" s="719">
        <v>0</v>
      </c>
      <c r="Y183" s="720">
        <v>0</v>
      </c>
    </row>
    <row r="184" spans="1:25" ht="13.5" thickBot="1">
      <c r="A184" s="339"/>
      <c r="B184" s="363" t="s">
        <v>1373</v>
      </c>
      <c r="C184" s="340"/>
      <c r="D184" s="1105" t="s">
        <v>1412</v>
      </c>
      <c r="E184" s="1105"/>
      <c r="F184" s="1105"/>
      <c r="G184" s="1105"/>
      <c r="H184" s="1105"/>
      <c r="I184" s="1105"/>
      <c r="J184" s="299">
        <v>0</v>
      </c>
      <c r="K184" s="345">
        <v>0</v>
      </c>
      <c r="L184" s="345">
        <v>0</v>
      </c>
      <c r="M184" s="345">
        <v>0</v>
      </c>
      <c r="N184" s="345">
        <v>0</v>
      </c>
      <c r="O184" s="345">
        <v>0</v>
      </c>
      <c r="P184" s="345">
        <v>0</v>
      </c>
      <c r="Q184" s="345">
        <v>0</v>
      </c>
      <c r="R184" s="345">
        <v>0</v>
      </c>
      <c r="S184" s="345">
        <v>0</v>
      </c>
      <c r="T184" s="345">
        <v>0</v>
      </c>
      <c r="U184" s="345">
        <v>0</v>
      </c>
      <c r="V184" s="345">
        <v>0</v>
      </c>
      <c r="W184" s="345">
        <v>0</v>
      </c>
      <c r="X184" s="345">
        <v>0</v>
      </c>
      <c r="Y184" s="518">
        <v>0</v>
      </c>
    </row>
    <row r="185" spans="1:25" ht="15">
      <c r="A185" s="1116" t="s">
        <v>471</v>
      </c>
      <c r="B185" s="1117"/>
      <c r="C185" s="610"/>
      <c r="D185" s="630"/>
      <c r="E185" s="630"/>
      <c r="F185" s="630"/>
      <c r="G185" s="630"/>
      <c r="H185" s="610"/>
      <c r="I185" s="610"/>
      <c r="J185" s="610"/>
      <c r="K185" s="610"/>
      <c r="L185" s="610"/>
      <c r="M185" s="610"/>
      <c r="N185" s="610"/>
      <c r="O185" s="610"/>
      <c r="P185" s="610"/>
      <c r="Q185" s="610"/>
      <c r="R185" s="610"/>
      <c r="S185" s="610"/>
      <c r="T185" s="610"/>
      <c r="U185" s="610"/>
      <c r="V185" s="610"/>
      <c r="W185" s="610"/>
      <c r="X185" s="610"/>
      <c r="Y185" s="611"/>
    </row>
    <row r="186" spans="1:25" ht="31.5">
      <c r="A186" s="1305">
        <v>1</v>
      </c>
      <c r="B186" s="366" t="s">
        <v>472</v>
      </c>
      <c r="C186" s="1313">
        <v>100</v>
      </c>
      <c r="D186" s="1328" t="s">
        <v>1412</v>
      </c>
      <c r="E186" s="1056"/>
      <c r="F186" s="1056"/>
      <c r="G186" s="1056"/>
      <c r="H186" s="101" t="s">
        <v>473</v>
      </c>
      <c r="I186" s="1317">
        <v>27873.68</v>
      </c>
      <c r="J186" s="1317">
        <f>SUM(K186:Y188)</f>
        <v>110372.99</v>
      </c>
      <c r="K186" s="1315" t="s">
        <v>102</v>
      </c>
      <c r="L186" s="1315" t="s">
        <v>102</v>
      </c>
      <c r="M186" s="1315" t="s">
        <v>102</v>
      </c>
      <c r="N186" s="854"/>
      <c r="O186" s="854"/>
      <c r="P186" s="1315">
        <v>8000</v>
      </c>
      <c r="Q186" s="1315">
        <v>102372.99</v>
      </c>
      <c r="R186" s="1315" t="s">
        <v>102</v>
      </c>
      <c r="S186" s="854"/>
      <c r="T186" s="854"/>
      <c r="U186" s="1315" t="s">
        <v>102</v>
      </c>
      <c r="V186" s="1315" t="s">
        <v>102</v>
      </c>
      <c r="W186" s="1315" t="s">
        <v>102</v>
      </c>
      <c r="X186" s="845"/>
      <c r="Y186" s="513"/>
    </row>
    <row r="187" spans="1:25" ht="84">
      <c r="A187" s="1305"/>
      <c r="B187" s="806" t="s">
        <v>498</v>
      </c>
      <c r="C187" s="1295"/>
      <c r="D187" s="1297"/>
      <c r="E187" s="1056"/>
      <c r="F187" s="1056"/>
      <c r="G187" s="1056"/>
      <c r="H187" s="101" t="s">
        <v>474</v>
      </c>
      <c r="I187" s="1309"/>
      <c r="J187" s="1299"/>
      <c r="K187" s="1296"/>
      <c r="L187" s="1296"/>
      <c r="M187" s="1296"/>
      <c r="N187" s="845"/>
      <c r="O187" s="845"/>
      <c r="P187" s="1296"/>
      <c r="Q187" s="1296"/>
      <c r="R187" s="1296"/>
      <c r="S187" s="845"/>
      <c r="T187" s="845"/>
      <c r="U187" s="1296"/>
      <c r="V187" s="1296"/>
      <c r="W187" s="1296"/>
      <c r="X187" s="845"/>
      <c r="Y187" s="513"/>
    </row>
    <row r="188" spans="1:25">
      <c r="A188" s="1306"/>
      <c r="B188" s="99"/>
      <c r="C188" s="1295"/>
      <c r="D188" s="1297"/>
      <c r="E188" s="1057"/>
      <c r="F188" s="1057"/>
      <c r="G188" s="1057"/>
      <c r="H188" s="102"/>
      <c r="I188" s="1299"/>
      <c r="J188" s="1299"/>
      <c r="K188" s="1296"/>
      <c r="L188" s="1296"/>
      <c r="M188" s="1296"/>
      <c r="N188" s="845"/>
      <c r="O188" s="845"/>
      <c r="P188" s="1296"/>
      <c r="Q188" s="1296"/>
      <c r="R188" s="1296"/>
      <c r="S188" s="845"/>
      <c r="T188" s="845"/>
      <c r="U188" s="1296"/>
      <c r="V188" s="1296"/>
      <c r="W188" s="1296"/>
      <c r="X188" s="845"/>
      <c r="Y188" s="513"/>
    </row>
    <row r="189" spans="1:25" ht="31.5">
      <c r="A189" s="1298">
        <v>2</v>
      </c>
      <c r="B189" s="1184" t="s">
        <v>475</v>
      </c>
      <c r="C189" s="1295">
        <v>350</v>
      </c>
      <c r="D189" s="1297" t="s">
        <v>1412</v>
      </c>
      <c r="E189" s="1056"/>
      <c r="F189" s="1056"/>
      <c r="G189" s="1056"/>
      <c r="H189" s="101" t="s">
        <v>473</v>
      </c>
      <c r="I189" s="1299">
        <v>125653.95</v>
      </c>
      <c r="J189" s="1299">
        <v>90001.8</v>
      </c>
      <c r="K189" s="1301" t="s">
        <v>102</v>
      </c>
      <c r="L189" s="1301" t="s">
        <v>102</v>
      </c>
      <c r="M189" s="1301" t="s">
        <v>102</v>
      </c>
      <c r="N189" s="850"/>
      <c r="O189" s="850"/>
      <c r="P189" s="1302" t="s">
        <v>476</v>
      </c>
      <c r="Q189" s="1302" t="s">
        <v>476</v>
      </c>
      <c r="R189" s="1302">
        <v>30000.6</v>
      </c>
      <c r="S189" s="278"/>
      <c r="T189" s="278"/>
      <c r="U189" s="1301" t="s">
        <v>102</v>
      </c>
      <c r="V189" s="1295" t="s">
        <v>102</v>
      </c>
      <c r="W189" s="1295" t="s">
        <v>102</v>
      </c>
      <c r="X189" s="844"/>
      <c r="Y189" s="513"/>
    </row>
    <row r="190" spans="1:25" ht="21">
      <c r="A190" s="1298"/>
      <c r="B190" s="1300"/>
      <c r="C190" s="1295"/>
      <c r="D190" s="1297"/>
      <c r="E190" s="1056"/>
      <c r="F190" s="1056"/>
      <c r="G190" s="1056"/>
      <c r="H190" s="101" t="s">
        <v>474</v>
      </c>
      <c r="I190" s="1299"/>
      <c r="J190" s="1299"/>
      <c r="K190" s="1301"/>
      <c r="L190" s="1301"/>
      <c r="M190" s="1301"/>
      <c r="N190" s="850"/>
      <c r="O190" s="850"/>
      <c r="P190" s="1302"/>
      <c r="Q190" s="1302"/>
      <c r="R190" s="1302"/>
      <c r="S190" s="278"/>
      <c r="T190" s="278"/>
      <c r="U190" s="1301"/>
      <c r="V190" s="1295"/>
      <c r="W190" s="1295"/>
      <c r="X190" s="844"/>
      <c r="Y190" s="513"/>
    </row>
    <row r="191" spans="1:25" ht="21">
      <c r="A191" s="1326">
        <v>3</v>
      </c>
      <c r="B191" s="104" t="s">
        <v>472</v>
      </c>
      <c r="C191" s="1327">
        <v>140</v>
      </c>
      <c r="D191" s="1297" t="s">
        <v>1412</v>
      </c>
      <c r="E191" s="1058"/>
      <c r="F191" s="1058"/>
      <c r="G191" s="1058"/>
      <c r="H191" s="106" t="s">
        <v>499</v>
      </c>
      <c r="I191" s="1309">
        <v>8148.75</v>
      </c>
      <c r="J191" s="1299">
        <v>17000</v>
      </c>
      <c r="K191" s="1295" t="s">
        <v>102</v>
      </c>
      <c r="L191" s="1295" t="s">
        <v>102</v>
      </c>
      <c r="M191" s="1295" t="s">
        <v>102</v>
      </c>
      <c r="N191" s="844"/>
      <c r="O191" s="844"/>
      <c r="P191" s="1296">
        <v>17000</v>
      </c>
      <c r="Q191" s="1295" t="s">
        <v>102</v>
      </c>
      <c r="R191" s="1295" t="s">
        <v>102</v>
      </c>
      <c r="S191" s="844"/>
      <c r="T191" s="844"/>
      <c r="U191" s="1295" t="s">
        <v>102</v>
      </c>
      <c r="V191" s="1295" t="s">
        <v>102</v>
      </c>
      <c r="W191" s="1295" t="s">
        <v>102</v>
      </c>
      <c r="X191" s="844"/>
      <c r="Y191" s="513"/>
    </row>
    <row r="192" spans="1:25" ht="63">
      <c r="A192" s="1326"/>
      <c r="B192" s="105" t="s">
        <v>477</v>
      </c>
      <c r="C192" s="1327"/>
      <c r="D192" s="1297"/>
      <c r="E192" s="1059"/>
      <c r="F192" s="1059"/>
      <c r="G192" s="1059"/>
      <c r="H192" s="107" t="s">
        <v>474</v>
      </c>
      <c r="I192" s="1309"/>
      <c r="J192" s="1299"/>
      <c r="K192" s="1295"/>
      <c r="L192" s="1295"/>
      <c r="M192" s="1295"/>
      <c r="N192" s="844"/>
      <c r="O192" s="844"/>
      <c r="P192" s="1296"/>
      <c r="Q192" s="1295"/>
      <c r="R192" s="1295"/>
      <c r="S192" s="844"/>
      <c r="T192" s="844"/>
      <c r="U192" s="1295"/>
      <c r="V192" s="1295"/>
      <c r="W192" s="1295"/>
      <c r="X192" s="844"/>
      <c r="Y192" s="513"/>
    </row>
    <row r="193" spans="1:25" s="1031" customFormat="1" ht="21">
      <c r="A193" s="1321">
        <v>4</v>
      </c>
      <c r="B193" s="1322" t="s">
        <v>500</v>
      </c>
      <c r="C193" s="1320">
        <v>40</v>
      </c>
      <c r="D193" s="1297" t="s">
        <v>1412</v>
      </c>
      <c r="E193" s="1060"/>
      <c r="F193" s="1060"/>
      <c r="G193" s="1060"/>
      <c r="H193" s="1028" t="s">
        <v>499</v>
      </c>
      <c r="I193" s="1324">
        <v>20672.04</v>
      </c>
      <c r="J193" s="1324">
        <v>9000</v>
      </c>
      <c r="K193" s="1320" t="s">
        <v>102</v>
      </c>
      <c r="L193" s="1320" t="s">
        <v>102</v>
      </c>
      <c r="M193" s="1320" t="s">
        <v>102</v>
      </c>
      <c r="N193" s="1029"/>
      <c r="O193" s="1029"/>
      <c r="P193" s="1319">
        <v>9000</v>
      </c>
      <c r="Q193" s="1320" t="s">
        <v>102</v>
      </c>
      <c r="R193" s="1320" t="s">
        <v>102</v>
      </c>
      <c r="S193" s="1029"/>
      <c r="T193" s="1029"/>
      <c r="U193" s="1320" t="s">
        <v>102</v>
      </c>
      <c r="V193" s="1320" t="s">
        <v>102</v>
      </c>
      <c r="W193" s="1320" t="s">
        <v>102</v>
      </c>
      <c r="X193" s="1029"/>
      <c r="Y193" s="1030"/>
    </row>
    <row r="194" spans="1:25" s="1031" customFormat="1" ht="21">
      <c r="A194" s="1321"/>
      <c r="B194" s="1323"/>
      <c r="C194" s="1320"/>
      <c r="D194" s="1297"/>
      <c r="E194" s="1060"/>
      <c r="F194" s="1060"/>
      <c r="G194" s="1060"/>
      <c r="H194" s="1032" t="s">
        <v>474</v>
      </c>
      <c r="I194" s="1325"/>
      <c r="J194" s="1325"/>
      <c r="K194" s="1320"/>
      <c r="L194" s="1320"/>
      <c r="M194" s="1320"/>
      <c r="N194" s="1029"/>
      <c r="O194" s="1029"/>
      <c r="P194" s="1319"/>
      <c r="Q194" s="1320"/>
      <c r="R194" s="1320"/>
      <c r="S194" s="1029"/>
      <c r="T194" s="1029"/>
      <c r="U194" s="1320"/>
      <c r="V194" s="1320"/>
      <c r="W194" s="1320"/>
      <c r="X194" s="1029"/>
      <c r="Y194" s="1030"/>
    </row>
    <row r="195" spans="1:25" ht="21">
      <c r="A195" s="1298">
        <v>5</v>
      </c>
      <c r="B195" s="1184" t="s">
        <v>478</v>
      </c>
      <c r="C195" s="1295">
        <v>305</v>
      </c>
      <c r="D195" s="1297" t="s">
        <v>1412</v>
      </c>
      <c r="E195" s="1008"/>
      <c r="F195" s="1008"/>
      <c r="G195" s="1008"/>
      <c r="H195" s="108" t="s">
        <v>499</v>
      </c>
      <c r="I195" s="1316">
        <v>10771.01</v>
      </c>
      <c r="J195" s="1316">
        <v>25607.4</v>
      </c>
      <c r="K195" s="1295" t="s">
        <v>102</v>
      </c>
      <c r="L195" s="1295" t="s">
        <v>102</v>
      </c>
      <c r="M195" s="1295" t="s">
        <v>102</v>
      </c>
      <c r="N195" s="844"/>
      <c r="O195" s="844"/>
      <c r="P195" s="1303" t="s">
        <v>479</v>
      </c>
      <c r="Q195" s="1303" t="s">
        <v>479</v>
      </c>
      <c r="R195" s="1303">
        <v>8535.7999999999993</v>
      </c>
      <c r="S195" s="844"/>
      <c r="T195" s="844"/>
      <c r="U195" s="1295" t="s">
        <v>102</v>
      </c>
      <c r="V195" s="1295" t="s">
        <v>102</v>
      </c>
      <c r="W195" s="1295" t="s">
        <v>102</v>
      </c>
      <c r="X195" s="844"/>
      <c r="Y195" s="513"/>
    </row>
    <row r="196" spans="1:25" ht="21">
      <c r="A196" s="1298"/>
      <c r="B196" s="1300"/>
      <c r="C196" s="1295"/>
      <c r="D196" s="1297"/>
      <c r="E196" s="856"/>
      <c r="F196" s="856"/>
      <c r="G196" s="970"/>
      <c r="H196" s="109" t="s">
        <v>474</v>
      </c>
      <c r="I196" s="1317"/>
      <c r="J196" s="1317"/>
      <c r="K196" s="1295"/>
      <c r="L196" s="1295"/>
      <c r="M196" s="1295"/>
      <c r="N196" s="844"/>
      <c r="O196" s="844"/>
      <c r="P196" s="1303"/>
      <c r="Q196" s="1303"/>
      <c r="R196" s="1303"/>
      <c r="S196" s="844"/>
      <c r="T196" s="844"/>
      <c r="U196" s="1295"/>
      <c r="V196" s="1295"/>
      <c r="W196" s="1295"/>
      <c r="X196" s="844"/>
      <c r="Y196" s="513"/>
    </row>
    <row r="197" spans="1:25" ht="21">
      <c r="A197" s="1298">
        <v>6</v>
      </c>
      <c r="B197" s="1184" t="s">
        <v>480</v>
      </c>
      <c r="C197" s="1295">
        <v>159</v>
      </c>
      <c r="D197" s="1297" t="s">
        <v>1412</v>
      </c>
      <c r="E197" s="1008"/>
      <c r="F197" s="1008"/>
      <c r="G197" s="1008"/>
      <c r="H197" s="108" t="s">
        <v>499</v>
      </c>
      <c r="I197" s="1299">
        <v>48187.199999999997</v>
      </c>
      <c r="J197" s="1299">
        <f>SUM(P197:R198)</f>
        <v>112372.99</v>
      </c>
      <c r="K197" s="1296" t="s">
        <v>102</v>
      </c>
      <c r="L197" s="1296" t="s">
        <v>102</v>
      </c>
      <c r="M197" s="1296" t="s">
        <v>102</v>
      </c>
      <c r="N197" s="845"/>
      <c r="O197" s="845"/>
      <c r="P197" s="1296">
        <v>10000</v>
      </c>
      <c r="Q197" s="1296" t="s">
        <v>102</v>
      </c>
      <c r="R197" s="1296">
        <v>102372.99</v>
      </c>
      <c r="S197" s="845"/>
      <c r="T197" s="845"/>
      <c r="U197" s="1296" t="s">
        <v>102</v>
      </c>
      <c r="V197" s="1296" t="s">
        <v>102</v>
      </c>
      <c r="W197" s="1296" t="s">
        <v>102</v>
      </c>
      <c r="X197" s="845"/>
      <c r="Y197" s="513"/>
    </row>
    <row r="198" spans="1:25" ht="21">
      <c r="A198" s="1298"/>
      <c r="B198" s="1300"/>
      <c r="C198" s="1295"/>
      <c r="D198" s="1297"/>
      <c r="E198" s="856"/>
      <c r="F198" s="856"/>
      <c r="G198" s="970"/>
      <c r="H198" s="109" t="s">
        <v>474</v>
      </c>
      <c r="I198" s="1299"/>
      <c r="J198" s="1299"/>
      <c r="K198" s="1296"/>
      <c r="L198" s="1296"/>
      <c r="M198" s="1296"/>
      <c r="N198" s="845"/>
      <c r="O198" s="845"/>
      <c r="P198" s="1296"/>
      <c r="Q198" s="1296"/>
      <c r="R198" s="1296"/>
      <c r="S198" s="845"/>
      <c r="T198" s="845"/>
      <c r="U198" s="1296"/>
      <c r="V198" s="1296"/>
      <c r="W198" s="1296"/>
      <c r="X198" s="845"/>
      <c r="Y198" s="513"/>
    </row>
    <row r="199" spans="1:25" ht="21">
      <c r="A199" s="1298">
        <v>7</v>
      </c>
      <c r="B199" s="1184" t="s">
        <v>501</v>
      </c>
      <c r="C199" s="1295">
        <v>575</v>
      </c>
      <c r="D199" s="1297" t="s">
        <v>1412</v>
      </c>
      <c r="E199" s="1008"/>
      <c r="F199" s="1008"/>
      <c r="G199" s="1008"/>
      <c r="H199" s="108" t="s">
        <v>499</v>
      </c>
      <c r="I199" s="1299">
        <v>101623.37</v>
      </c>
      <c r="J199" s="1299">
        <v>77102.7</v>
      </c>
      <c r="K199" s="1295" t="s">
        <v>102</v>
      </c>
      <c r="L199" s="1295" t="s">
        <v>102</v>
      </c>
      <c r="M199" s="1295" t="s">
        <v>102</v>
      </c>
      <c r="N199" s="844"/>
      <c r="O199" s="844"/>
      <c r="P199" s="1296" t="s">
        <v>481</v>
      </c>
      <c r="Q199" s="1296" t="s">
        <v>481</v>
      </c>
      <c r="R199" s="1296">
        <v>25700.9</v>
      </c>
      <c r="S199" s="851"/>
      <c r="T199" s="851"/>
      <c r="U199" s="1295" t="s">
        <v>102</v>
      </c>
      <c r="V199" s="1295" t="s">
        <v>102</v>
      </c>
      <c r="W199" s="1295" t="s">
        <v>102</v>
      </c>
      <c r="X199" s="844"/>
      <c r="Y199" s="513"/>
    </row>
    <row r="200" spans="1:25" ht="21">
      <c r="A200" s="1298"/>
      <c r="B200" s="1300"/>
      <c r="C200" s="1295"/>
      <c r="D200" s="1297"/>
      <c r="E200" s="856"/>
      <c r="F200" s="856"/>
      <c r="G200" s="970"/>
      <c r="H200" s="109" t="s">
        <v>474</v>
      </c>
      <c r="I200" s="1299"/>
      <c r="J200" s="1299"/>
      <c r="K200" s="1295"/>
      <c r="L200" s="1295"/>
      <c r="M200" s="1295"/>
      <c r="N200" s="844"/>
      <c r="O200" s="844"/>
      <c r="P200" s="1296"/>
      <c r="Q200" s="1296"/>
      <c r="R200" s="1296"/>
      <c r="S200" s="851"/>
      <c r="T200" s="851"/>
      <c r="U200" s="1295"/>
      <c r="V200" s="1295"/>
      <c r="W200" s="1295"/>
      <c r="X200" s="844"/>
      <c r="Y200" s="513"/>
    </row>
    <row r="201" spans="1:25" ht="21">
      <c r="A201" s="1298">
        <v>8</v>
      </c>
      <c r="B201" s="1184" t="s">
        <v>482</v>
      </c>
      <c r="C201" s="1295">
        <v>40</v>
      </c>
      <c r="D201" s="1297" t="s">
        <v>1412</v>
      </c>
      <c r="E201" s="1008"/>
      <c r="F201" s="1008"/>
      <c r="G201" s="1008"/>
      <c r="H201" s="108" t="s">
        <v>499</v>
      </c>
      <c r="I201" s="1318">
        <v>16494.63</v>
      </c>
      <c r="J201" s="1318">
        <v>8600</v>
      </c>
      <c r="K201" s="1295" t="s">
        <v>102</v>
      </c>
      <c r="L201" s="1295" t="s">
        <v>102</v>
      </c>
      <c r="M201" s="1295" t="s">
        <v>102</v>
      </c>
      <c r="N201" s="844"/>
      <c r="O201" s="844"/>
      <c r="P201" s="1311">
        <v>8600</v>
      </c>
      <c r="Q201" s="1295" t="s">
        <v>102</v>
      </c>
      <c r="R201" s="1295" t="s">
        <v>102</v>
      </c>
      <c r="S201" s="844"/>
      <c r="T201" s="844"/>
      <c r="U201" s="1295" t="s">
        <v>102</v>
      </c>
      <c r="V201" s="1295" t="s">
        <v>102</v>
      </c>
      <c r="W201" s="1295" t="s">
        <v>102</v>
      </c>
      <c r="X201" s="844"/>
      <c r="Y201" s="513"/>
    </row>
    <row r="202" spans="1:25" ht="21">
      <c r="A202" s="1298"/>
      <c r="B202" s="1300"/>
      <c r="C202" s="1295"/>
      <c r="D202" s="1297"/>
      <c r="E202" s="856"/>
      <c r="F202" s="856"/>
      <c r="G202" s="970"/>
      <c r="H202" s="109" t="s">
        <v>474</v>
      </c>
      <c r="I202" s="1318"/>
      <c r="J202" s="1318"/>
      <c r="K202" s="1295"/>
      <c r="L202" s="1295"/>
      <c r="M202" s="1295"/>
      <c r="N202" s="844"/>
      <c r="O202" s="844"/>
      <c r="P202" s="1311"/>
      <c r="Q202" s="1295"/>
      <c r="R202" s="1295"/>
      <c r="S202" s="844"/>
      <c r="T202" s="844"/>
      <c r="U202" s="1295"/>
      <c r="V202" s="1295"/>
      <c r="W202" s="1295"/>
      <c r="X202" s="844"/>
      <c r="Y202" s="513"/>
    </row>
    <row r="203" spans="1:25" ht="63">
      <c r="A203" s="847">
        <v>9</v>
      </c>
      <c r="B203" s="111" t="s">
        <v>483</v>
      </c>
      <c r="C203" s="844">
        <v>116</v>
      </c>
      <c r="D203" s="849" t="s">
        <v>1412</v>
      </c>
      <c r="E203" s="849"/>
      <c r="F203" s="849"/>
      <c r="G203" s="952"/>
      <c r="H203" s="110" t="s">
        <v>502</v>
      </c>
      <c r="I203" s="846">
        <v>2055.88</v>
      </c>
      <c r="J203" s="846">
        <v>15000</v>
      </c>
      <c r="K203" s="844" t="s">
        <v>102</v>
      </c>
      <c r="L203" s="844" t="s">
        <v>102</v>
      </c>
      <c r="M203" s="844" t="s">
        <v>102</v>
      </c>
      <c r="N203" s="844"/>
      <c r="O203" s="844"/>
      <c r="P203" s="845">
        <v>15000</v>
      </c>
      <c r="Q203" s="844" t="s">
        <v>102</v>
      </c>
      <c r="R203" s="844" t="s">
        <v>102</v>
      </c>
      <c r="S203" s="844"/>
      <c r="T203" s="844"/>
      <c r="U203" s="844" t="s">
        <v>102</v>
      </c>
      <c r="V203" s="844" t="s">
        <v>102</v>
      </c>
      <c r="W203" s="844" t="s">
        <v>102</v>
      </c>
      <c r="X203" s="844"/>
      <c r="Y203" s="513"/>
    </row>
    <row r="204" spans="1:25" ht="21">
      <c r="A204" s="1298">
        <v>10</v>
      </c>
      <c r="B204" s="1184" t="s">
        <v>503</v>
      </c>
      <c r="C204" s="1295">
        <v>90</v>
      </c>
      <c r="D204" s="1297" t="s">
        <v>1412</v>
      </c>
      <c r="E204" s="1008"/>
      <c r="F204" s="1008"/>
      <c r="G204" s="1008"/>
      <c r="H204" s="108" t="s">
        <v>499</v>
      </c>
      <c r="I204" s="1316">
        <v>28459.03</v>
      </c>
      <c r="J204" s="1316">
        <v>15000</v>
      </c>
      <c r="K204" s="1312" t="s">
        <v>102</v>
      </c>
      <c r="L204" s="1312" t="s">
        <v>102</v>
      </c>
      <c r="M204" s="1312" t="s">
        <v>102</v>
      </c>
      <c r="N204" s="852"/>
      <c r="O204" s="852"/>
      <c r="P204" s="1314">
        <v>15000</v>
      </c>
      <c r="Q204" s="1312" t="s">
        <v>102</v>
      </c>
      <c r="R204" s="1312" t="s">
        <v>102</v>
      </c>
      <c r="S204" s="852"/>
      <c r="T204" s="852"/>
      <c r="U204" s="1312" t="s">
        <v>102</v>
      </c>
      <c r="V204" s="1312" t="s">
        <v>102</v>
      </c>
      <c r="W204" s="1312" t="s">
        <v>102</v>
      </c>
      <c r="X204" s="844"/>
      <c r="Y204" s="513"/>
    </row>
    <row r="205" spans="1:25" ht="21">
      <c r="A205" s="1298"/>
      <c r="B205" s="1300"/>
      <c r="C205" s="1295"/>
      <c r="D205" s="1297"/>
      <c r="E205" s="856"/>
      <c r="F205" s="856"/>
      <c r="G205" s="970"/>
      <c r="H205" s="109" t="s">
        <v>474</v>
      </c>
      <c r="I205" s="1317"/>
      <c r="J205" s="1317"/>
      <c r="K205" s="1313"/>
      <c r="L205" s="1313"/>
      <c r="M205" s="1313"/>
      <c r="N205" s="853"/>
      <c r="O205" s="853"/>
      <c r="P205" s="1315"/>
      <c r="Q205" s="1313"/>
      <c r="R205" s="1313"/>
      <c r="S205" s="853"/>
      <c r="T205" s="853"/>
      <c r="U205" s="1313"/>
      <c r="V205" s="1313"/>
      <c r="W205" s="1313"/>
      <c r="X205" s="844"/>
      <c r="Y205" s="513"/>
    </row>
    <row r="206" spans="1:25" ht="21">
      <c r="A206" s="1298">
        <v>11</v>
      </c>
      <c r="B206" s="1184" t="s">
        <v>504</v>
      </c>
      <c r="C206" s="1295">
        <v>201</v>
      </c>
      <c r="D206" s="1297" t="s">
        <v>1412</v>
      </c>
      <c r="E206" s="1008"/>
      <c r="F206" s="1008"/>
      <c r="G206" s="1008"/>
      <c r="H206" s="108" t="s">
        <v>499</v>
      </c>
      <c r="I206" s="1299">
        <v>39728.620000000003</v>
      </c>
      <c r="J206" s="1310">
        <f>SUM(P206:Q207)</f>
        <v>136372.99</v>
      </c>
      <c r="K206" s="1295" t="s">
        <v>102</v>
      </c>
      <c r="L206" s="1295" t="s">
        <v>102</v>
      </c>
      <c r="M206" s="1295" t="s">
        <v>102</v>
      </c>
      <c r="N206" s="844"/>
      <c r="O206" s="844"/>
      <c r="P206" s="1311">
        <v>34000</v>
      </c>
      <c r="Q206" s="1311">
        <v>102372.99</v>
      </c>
      <c r="R206" s="1295" t="s">
        <v>102</v>
      </c>
      <c r="S206" s="844"/>
      <c r="T206" s="844"/>
      <c r="U206" s="1295" t="s">
        <v>102</v>
      </c>
      <c r="V206" s="1295" t="s">
        <v>102</v>
      </c>
      <c r="W206" s="1295" t="s">
        <v>102</v>
      </c>
      <c r="X206" s="844"/>
      <c r="Y206" s="513"/>
    </row>
    <row r="207" spans="1:25" ht="21">
      <c r="A207" s="1298"/>
      <c r="B207" s="1300"/>
      <c r="C207" s="1295"/>
      <c r="D207" s="1297"/>
      <c r="E207" s="856"/>
      <c r="F207" s="856"/>
      <c r="G207" s="970"/>
      <c r="H207" s="109" t="s">
        <v>474</v>
      </c>
      <c r="I207" s="1299"/>
      <c r="J207" s="1310"/>
      <c r="K207" s="1295"/>
      <c r="L207" s="1295"/>
      <c r="M207" s="1295"/>
      <c r="N207" s="844"/>
      <c r="O207" s="844"/>
      <c r="P207" s="1311"/>
      <c r="Q207" s="1311"/>
      <c r="R207" s="1295"/>
      <c r="S207" s="844"/>
      <c r="T207" s="844"/>
      <c r="U207" s="1295"/>
      <c r="V207" s="1295"/>
      <c r="W207" s="1295"/>
      <c r="X207" s="844"/>
      <c r="Y207" s="513"/>
    </row>
    <row r="208" spans="1:25" ht="21">
      <c r="A208" s="1298">
        <v>12</v>
      </c>
      <c r="B208" s="1184" t="s">
        <v>484</v>
      </c>
      <c r="C208" s="1295">
        <v>325</v>
      </c>
      <c r="D208" s="1297" t="s">
        <v>1412</v>
      </c>
      <c r="E208" s="1008"/>
      <c r="F208" s="1008"/>
      <c r="G208" s="1008"/>
      <c r="H208" s="108" t="s">
        <v>499</v>
      </c>
      <c r="I208" s="1299">
        <v>29940.35</v>
      </c>
      <c r="J208" s="1310">
        <v>50840.4</v>
      </c>
      <c r="K208" s="1295" t="s">
        <v>102</v>
      </c>
      <c r="L208" s="1295" t="s">
        <v>102</v>
      </c>
      <c r="M208" s="1295" t="s">
        <v>102</v>
      </c>
      <c r="N208" s="844"/>
      <c r="O208" s="844"/>
      <c r="P208" s="1303" t="s">
        <v>485</v>
      </c>
      <c r="Q208" s="1303" t="s">
        <v>485</v>
      </c>
      <c r="R208" s="1303">
        <v>16946.8</v>
      </c>
      <c r="S208" s="851"/>
      <c r="T208" s="851"/>
      <c r="U208" s="1295" t="s">
        <v>102</v>
      </c>
      <c r="V208" s="1295" t="s">
        <v>102</v>
      </c>
      <c r="W208" s="1295" t="s">
        <v>102</v>
      </c>
      <c r="X208" s="844"/>
      <c r="Y208" s="513"/>
    </row>
    <row r="209" spans="1:25" ht="21">
      <c r="A209" s="1298"/>
      <c r="B209" s="1300"/>
      <c r="C209" s="1295"/>
      <c r="D209" s="1297"/>
      <c r="E209" s="856"/>
      <c r="F209" s="856"/>
      <c r="G209" s="970"/>
      <c r="H209" s="109" t="s">
        <v>474</v>
      </c>
      <c r="I209" s="1299"/>
      <c r="J209" s="1310"/>
      <c r="K209" s="1295"/>
      <c r="L209" s="1295"/>
      <c r="M209" s="1295"/>
      <c r="N209" s="844"/>
      <c r="O209" s="844"/>
      <c r="P209" s="1303"/>
      <c r="Q209" s="1303"/>
      <c r="R209" s="1303"/>
      <c r="S209" s="851"/>
      <c r="T209" s="851"/>
      <c r="U209" s="1295"/>
      <c r="V209" s="1295"/>
      <c r="W209" s="1295"/>
      <c r="X209" s="844"/>
      <c r="Y209" s="513"/>
    </row>
    <row r="210" spans="1:25" ht="21">
      <c r="A210" s="1298">
        <v>13</v>
      </c>
      <c r="B210" s="1184" t="s">
        <v>505</v>
      </c>
      <c r="C210" s="1295">
        <v>323</v>
      </c>
      <c r="D210" s="1297" t="s">
        <v>1412</v>
      </c>
      <c r="E210" s="1008"/>
      <c r="F210" s="1008"/>
      <c r="G210" s="1008"/>
      <c r="H210" s="108" t="s">
        <v>499</v>
      </c>
      <c r="I210" s="1299">
        <v>98505.600000000006</v>
      </c>
      <c r="J210" s="1310">
        <f>SUM(P210:R211)</f>
        <v>142372.99</v>
      </c>
      <c r="K210" s="1295" t="s">
        <v>102</v>
      </c>
      <c r="L210" s="1295" t="s">
        <v>102</v>
      </c>
      <c r="M210" s="1295" t="s">
        <v>102</v>
      </c>
      <c r="N210" s="844"/>
      <c r="O210" s="844"/>
      <c r="P210" s="1311">
        <v>40000</v>
      </c>
      <c r="Q210" s="1295" t="s">
        <v>102</v>
      </c>
      <c r="R210" s="1311">
        <v>102372.99</v>
      </c>
      <c r="S210" s="851"/>
      <c r="T210" s="851"/>
      <c r="U210" s="1295" t="s">
        <v>102</v>
      </c>
      <c r="V210" s="1295" t="s">
        <v>102</v>
      </c>
      <c r="W210" s="1295" t="s">
        <v>102</v>
      </c>
      <c r="X210" s="844"/>
      <c r="Y210" s="513"/>
    </row>
    <row r="211" spans="1:25" ht="21">
      <c r="A211" s="1298"/>
      <c r="B211" s="1300"/>
      <c r="C211" s="1295"/>
      <c r="D211" s="1297"/>
      <c r="E211" s="1007"/>
      <c r="F211" s="1007"/>
      <c r="G211" s="1007"/>
      <c r="H211" s="112" t="s">
        <v>474</v>
      </c>
      <c r="I211" s="1299"/>
      <c r="J211" s="1310"/>
      <c r="K211" s="1295"/>
      <c r="L211" s="1295"/>
      <c r="M211" s="1295"/>
      <c r="N211" s="844"/>
      <c r="O211" s="844"/>
      <c r="P211" s="1311"/>
      <c r="Q211" s="1295"/>
      <c r="R211" s="1311"/>
      <c r="S211" s="851"/>
      <c r="T211" s="851"/>
      <c r="U211" s="1295"/>
      <c r="V211" s="1295"/>
      <c r="W211" s="1295"/>
      <c r="X211" s="844"/>
      <c r="Y211" s="513"/>
    </row>
    <row r="212" spans="1:25">
      <c r="A212" s="1304">
        <v>14</v>
      </c>
      <c r="B212" s="104" t="s">
        <v>486</v>
      </c>
      <c r="C212" s="1307">
        <v>211</v>
      </c>
      <c r="D212" s="1308" t="s">
        <v>1412</v>
      </c>
      <c r="E212" s="1061"/>
      <c r="F212" s="1061"/>
      <c r="G212" s="1061"/>
      <c r="H212" s="103"/>
      <c r="I212" s="1309">
        <v>47706.22</v>
      </c>
      <c r="J212" s="1299">
        <v>66000</v>
      </c>
      <c r="K212" s="1295" t="s">
        <v>102</v>
      </c>
      <c r="L212" s="1295" t="s">
        <v>102</v>
      </c>
      <c r="M212" s="1295" t="s">
        <v>102</v>
      </c>
      <c r="N212" s="844"/>
      <c r="O212" s="844"/>
      <c r="P212" s="1303" t="s">
        <v>487</v>
      </c>
      <c r="Q212" s="1303" t="s">
        <v>487</v>
      </c>
      <c r="R212" s="1303">
        <v>22000</v>
      </c>
      <c r="S212" s="851"/>
      <c r="T212" s="851"/>
      <c r="U212" s="1295" t="s">
        <v>102</v>
      </c>
      <c r="V212" s="1295" t="s">
        <v>102</v>
      </c>
      <c r="W212" s="1295" t="s">
        <v>102</v>
      </c>
      <c r="X212" s="844"/>
      <c r="Y212" s="513"/>
    </row>
    <row r="213" spans="1:25" ht="52.5">
      <c r="A213" s="1305"/>
      <c r="B213" s="114" t="s">
        <v>488</v>
      </c>
      <c r="C213" s="1307"/>
      <c r="D213" s="1308"/>
      <c r="E213" s="1062"/>
      <c r="F213" s="1062"/>
      <c r="G213" s="1062"/>
      <c r="H213" s="115" t="s">
        <v>499</v>
      </c>
      <c r="I213" s="1309"/>
      <c r="J213" s="1299"/>
      <c r="K213" s="1295"/>
      <c r="L213" s="1295"/>
      <c r="M213" s="1295"/>
      <c r="N213" s="844"/>
      <c r="O213" s="844"/>
      <c r="P213" s="1303"/>
      <c r="Q213" s="1303"/>
      <c r="R213" s="1303"/>
      <c r="S213" s="851"/>
      <c r="T213" s="851"/>
      <c r="U213" s="1295"/>
      <c r="V213" s="1295"/>
      <c r="W213" s="1295"/>
      <c r="X213" s="844"/>
      <c r="Y213" s="513"/>
    </row>
    <row r="214" spans="1:25" ht="21">
      <c r="A214" s="1305"/>
      <c r="B214" s="114" t="s">
        <v>489</v>
      </c>
      <c r="C214" s="1307"/>
      <c r="D214" s="1308"/>
      <c r="E214" s="1062"/>
      <c r="F214" s="1062"/>
      <c r="G214" s="1062"/>
      <c r="H214" s="112" t="s">
        <v>474</v>
      </c>
      <c r="I214" s="1309"/>
      <c r="J214" s="1299"/>
      <c r="K214" s="1295"/>
      <c r="L214" s="1295"/>
      <c r="M214" s="1295"/>
      <c r="N214" s="844"/>
      <c r="O214" s="844"/>
      <c r="P214" s="1303"/>
      <c r="Q214" s="1303"/>
      <c r="R214" s="1303"/>
      <c r="S214" s="851"/>
      <c r="T214" s="851"/>
      <c r="U214" s="1295"/>
      <c r="V214" s="1295"/>
      <c r="W214" s="1295"/>
      <c r="X214" s="844"/>
      <c r="Y214" s="513"/>
    </row>
    <row r="215" spans="1:25" ht="21">
      <c r="A215" s="1306"/>
      <c r="B215" s="105" t="s">
        <v>490</v>
      </c>
      <c r="C215" s="1307"/>
      <c r="D215" s="1308"/>
      <c r="E215" s="1063"/>
      <c r="F215" s="1063"/>
      <c r="G215" s="1063"/>
      <c r="H215" s="113"/>
      <c r="I215" s="1309"/>
      <c r="J215" s="1299"/>
      <c r="K215" s="1295"/>
      <c r="L215" s="1295"/>
      <c r="M215" s="1295"/>
      <c r="N215" s="844"/>
      <c r="O215" s="844"/>
      <c r="P215" s="1303"/>
      <c r="Q215" s="1303"/>
      <c r="R215" s="1303"/>
      <c r="S215" s="851"/>
      <c r="T215" s="851"/>
      <c r="U215" s="1295"/>
      <c r="V215" s="1295"/>
      <c r="W215" s="1295"/>
      <c r="X215" s="844"/>
      <c r="Y215" s="513"/>
    </row>
    <row r="216" spans="1:25" ht="21">
      <c r="A216" s="1298">
        <v>15</v>
      </c>
      <c r="B216" s="1184" t="s">
        <v>491</v>
      </c>
      <c r="C216" s="1295">
        <v>425</v>
      </c>
      <c r="D216" s="1297" t="s">
        <v>1412</v>
      </c>
      <c r="E216" s="1008"/>
      <c r="F216" s="1008"/>
      <c r="G216" s="1008"/>
      <c r="H216" s="108" t="s">
        <v>499</v>
      </c>
      <c r="I216" s="1299">
        <v>177001.69</v>
      </c>
      <c r="J216" s="1299">
        <v>81900</v>
      </c>
      <c r="K216" s="1301" t="s">
        <v>102</v>
      </c>
      <c r="L216" s="1301" t="s">
        <v>102</v>
      </c>
      <c r="M216" s="1301" t="s">
        <v>102</v>
      </c>
      <c r="N216" s="850"/>
      <c r="O216" s="850"/>
      <c r="P216" s="1302" t="s">
        <v>492</v>
      </c>
      <c r="Q216" s="1302" t="s">
        <v>492</v>
      </c>
      <c r="R216" s="1302">
        <v>27300</v>
      </c>
      <c r="S216" s="278"/>
      <c r="T216" s="278"/>
      <c r="U216" s="1295"/>
      <c r="V216" s="1295"/>
      <c r="W216" s="1295"/>
      <c r="X216" s="844"/>
      <c r="Y216" s="513"/>
    </row>
    <row r="217" spans="1:25" ht="21">
      <c r="A217" s="1298"/>
      <c r="B217" s="1300"/>
      <c r="C217" s="1295"/>
      <c r="D217" s="1297"/>
      <c r="E217" s="1007"/>
      <c r="F217" s="1007"/>
      <c r="G217" s="1007"/>
      <c r="H217" s="112" t="s">
        <v>474</v>
      </c>
      <c r="I217" s="1299"/>
      <c r="J217" s="1299"/>
      <c r="K217" s="1301"/>
      <c r="L217" s="1301"/>
      <c r="M217" s="1301"/>
      <c r="N217" s="850"/>
      <c r="O217" s="850"/>
      <c r="P217" s="1302"/>
      <c r="Q217" s="1302"/>
      <c r="R217" s="1302"/>
      <c r="S217" s="278"/>
      <c r="T217" s="278"/>
      <c r="U217" s="1295"/>
      <c r="V217" s="1295"/>
      <c r="W217" s="1295"/>
      <c r="X217" s="844"/>
      <c r="Y217" s="513"/>
    </row>
    <row r="218" spans="1:25" ht="31.5">
      <c r="A218" s="1298">
        <v>17</v>
      </c>
      <c r="B218" s="1184" t="s">
        <v>495</v>
      </c>
      <c r="C218" s="1295">
        <v>198</v>
      </c>
      <c r="D218" s="1297" t="s">
        <v>1412</v>
      </c>
      <c r="E218" s="1008"/>
      <c r="F218" s="1008"/>
      <c r="G218" s="1008"/>
      <c r="H218" s="108" t="s">
        <v>473</v>
      </c>
      <c r="I218" s="1299">
        <v>28084.1</v>
      </c>
      <c r="J218" s="1299">
        <v>81000</v>
      </c>
      <c r="K218" s="1295" t="s">
        <v>102</v>
      </c>
      <c r="L218" s="1295" t="s">
        <v>102</v>
      </c>
      <c r="M218" s="1295" t="s">
        <v>102</v>
      </c>
      <c r="N218" s="844"/>
      <c r="O218" s="844"/>
      <c r="P218" s="1296" t="s">
        <v>496</v>
      </c>
      <c r="Q218" s="1296" t="s">
        <v>496</v>
      </c>
      <c r="R218" s="1296">
        <v>27000</v>
      </c>
      <c r="S218" s="845"/>
      <c r="T218" s="845"/>
      <c r="U218" s="1295" t="s">
        <v>102</v>
      </c>
      <c r="V218" s="1295" t="s">
        <v>102</v>
      </c>
      <c r="W218" s="1295" t="s">
        <v>102</v>
      </c>
      <c r="X218" s="844"/>
      <c r="Y218" s="513"/>
    </row>
    <row r="219" spans="1:25" ht="21">
      <c r="A219" s="1298"/>
      <c r="B219" s="1300"/>
      <c r="C219" s="1295"/>
      <c r="D219" s="1297"/>
      <c r="E219" s="1007"/>
      <c r="F219" s="1007"/>
      <c r="G219" s="1007"/>
      <c r="H219" s="112" t="s">
        <v>474</v>
      </c>
      <c r="I219" s="1299"/>
      <c r="J219" s="1299"/>
      <c r="K219" s="1295"/>
      <c r="L219" s="1295"/>
      <c r="M219" s="1295"/>
      <c r="N219" s="844"/>
      <c r="O219" s="844"/>
      <c r="P219" s="1296"/>
      <c r="Q219" s="1296"/>
      <c r="R219" s="1296"/>
      <c r="S219" s="845"/>
      <c r="T219" s="845"/>
      <c r="U219" s="1295"/>
      <c r="V219" s="1295"/>
      <c r="W219" s="1295"/>
      <c r="X219" s="844"/>
      <c r="Y219" s="513"/>
    </row>
    <row r="220" spans="1:25" ht="31.5">
      <c r="A220" s="1298">
        <v>18</v>
      </c>
      <c r="B220" s="1184" t="s">
        <v>497</v>
      </c>
      <c r="C220" s="1295"/>
      <c r="D220" s="1297" t="s">
        <v>1412</v>
      </c>
      <c r="E220" s="1008"/>
      <c r="F220" s="1008"/>
      <c r="G220" s="1008"/>
      <c r="H220" s="108" t="s">
        <v>473</v>
      </c>
      <c r="I220" s="1299">
        <v>87177.41</v>
      </c>
      <c r="J220" s="1299">
        <v>800</v>
      </c>
      <c r="K220" s="1295" t="s">
        <v>102</v>
      </c>
      <c r="L220" s="1295" t="s">
        <v>102</v>
      </c>
      <c r="M220" s="1295" t="s">
        <v>102</v>
      </c>
      <c r="N220" s="844"/>
      <c r="O220" s="844"/>
      <c r="P220" s="1296">
        <v>800</v>
      </c>
      <c r="Q220" s="1296" t="s">
        <v>102</v>
      </c>
      <c r="R220" s="1296" t="s">
        <v>102</v>
      </c>
      <c r="S220" s="845"/>
      <c r="T220" s="845"/>
      <c r="U220" s="1295" t="s">
        <v>102</v>
      </c>
      <c r="V220" s="1295" t="s">
        <v>102</v>
      </c>
      <c r="W220" s="1295" t="s">
        <v>102</v>
      </c>
      <c r="X220" s="844"/>
      <c r="Y220" s="513"/>
    </row>
    <row r="221" spans="1:25" ht="21">
      <c r="A221" s="1298"/>
      <c r="B221" s="1185"/>
      <c r="C221" s="1295">
        <v>50</v>
      </c>
      <c r="D221" s="1297"/>
      <c r="E221" s="856"/>
      <c r="F221" s="856"/>
      <c r="G221" s="970"/>
      <c r="H221" s="109" t="s">
        <v>474</v>
      </c>
      <c r="I221" s="1299"/>
      <c r="J221" s="1299"/>
      <c r="K221" s="1295"/>
      <c r="L221" s="1295"/>
      <c r="M221" s="1295"/>
      <c r="N221" s="844"/>
      <c r="O221" s="844"/>
      <c r="P221" s="1296"/>
      <c r="Q221" s="1296"/>
      <c r="R221" s="1296"/>
      <c r="S221" s="845"/>
      <c r="T221" s="845"/>
      <c r="U221" s="1295"/>
      <c r="V221" s="1295"/>
      <c r="W221" s="1295"/>
      <c r="X221" s="844"/>
      <c r="Y221" s="513"/>
    </row>
    <row r="222" spans="1:25">
      <c r="A222" s="715"/>
      <c r="B222" s="728" t="s">
        <v>693</v>
      </c>
      <c r="C222" s="716"/>
      <c r="D222" s="717"/>
      <c r="E222" s="717"/>
      <c r="F222" s="717"/>
      <c r="G222" s="717"/>
      <c r="H222" s="716"/>
      <c r="I222" s="716"/>
      <c r="J222" s="718">
        <v>1039344.28</v>
      </c>
      <c r="K222" s="719">
        <f t="shared" ref="K222:O222" si="29">SUM(K186:K221)</f>
        <v>0</v>
      </c>
      <c r="L222" s="719">
        <f t="shared" si="29"/>
        <v>0</v>
      </c>
      <c r="M222" s="719">
        <f t="shared" si="29"/>
        <v>0</v>
      </c>
      <c r="N222" s="719">
        <f t="shared" si="29"/>
        <v>0</v>
      </c>
      <c r="O222" s="726">
        <f t="shared" si="29"/>
        <v>0</v>
      </c>
      <c r="P222" s="726">
        <v>314884.09999999998</v>
      </c>
      <c r="Q222" s="718">
        <v>362230.09</v>
      </c>
      <c r="R222" s="718">
        <v>362230.09</v>
      </c>
      <c r="S222" s="719">
        <f t="shared" ref="S222:Y222" si="30">SUM(S186:S221)</f>
        <v>0</v>
      </c>
      <c r="T222" s="719">
        <f t="shared" si="30"/>
        <v>0</v>
      </c>
      <c r="U222" s="719">
        <f t="shared" si="30"/>
        <v>0</v>
      </c>
      <c r="V222" s="719">
        <f t="shared" si="30"/>
        <v>0</v>
      </c>
      <c r="W222" s="719">
        <f t="shared" si="30"/>
        <v>0</v>
      </c>
      <c r="X222" s="719">
        <f t="shared" si="30"/>
        <v>0</v>
      </c>
      <c r="Y222" s="720">
        <f t="shared" si="30"/>
        <v>0</v>
      </c>
    </row>
    <row r="223" spans="1:25" ht="13.5" thickBot="1">
      <c r="A223" s="339"/>
      <c r="B223" s="363" t="s">
        <v>1373</v>
      </c>
      <c r="C223" s="340"/>
      <c r="D223" s="1105" t="s">
        <v>1372</v>
      </c>
      <c r="E223" s="1105"/>
      <c r="F223" s="1105"/>
      <c r="G223" s="1105"/>
      <c r="H223" s="1105"/>
      <c r="I223" s="1105"/>
      <c r="J223" s="753">
        <v>1039344.28</v>
      </c>
      <c r="K223" s="345">
        <f>SUM(K186:K217,K218,K220)</f>
        <v>0</v>
      </c>
      <c r="L223" s="345">
        <f>SUM(L186:L217,L218,L220)</f>
        <v>0</v>
      </c>
      <c r="M223" s="345">
        <f>SUM(M186:M217,M218,M220)</f>
        <v>0</v>
      </c>
      <c r="N223" s="345">
        <f>SUM(N186:N217,N218,N220)</f>
        <v>0</v>
      </c>
      <c r="O223" s="345">
        <f>SUM(O186:O217,O218,O220)</f>
        <v>0</v>
      </c>
      <c r="P223" s="345">
        <v>314884.09999999998</v>
      </c>
      <c r="Q223" s="754">
        <v>362230.09</v>
      </c>
      <c r="R223" s="754">
        <v>362230.09</v>
      </c>
      <c r="S223" s="345">
        <f t="shared" ref="S223:Y223" si="31">SUM(S186:S217,S218,S220)</f>
        <v>0</v>
      </c>
      <c r="T223" s="345">
        <f t="shared" si="31"/>
        <v>0</v>
      </c>
      <c r="U223" s="345">
        <f t="shared" si="31"/>
        <v>0</v>
      </c>
      <c r="V223" s="345">
        <f t="shared" si="31"/>
        <v>0</v>
      </c>
      <c r="W223" s="345">
        <f t="shared" si="31"/>
        <v>0</v>
      </c>
      <c r="X223" s="345">
        <f t="shared" si="31"/>
        <v>0</v>
      </c>
      <c r="Y223" s="518">
        <f t="shared" si="31"/>
        <v>0</v>
      </c>
    </row>
    <row r="224" spans="1:25" ht="15.75" thickBot="1">
      <c r="A224" s="1120" t="s">
        <v>506</v>
      </c>
      <c r="B224" s="1121"/>
      <c r="C224" s="608"/>
      <c r="D224" s="624"/>
      <c r="E224" s="624"/>
      <c r="F224" s="624"/>
      <c r="G224" s="624"/>
      <c r="H224" s="608"/>
      <c r="I224" s="608"/>
      <c r="J224" s="608"/>
      <c r="K224" s="608"/>
      <c r="L224" s="608"/>
      <c r="M224" s="608"/>
      <c r="N224" s="608"/>
      <c r="O224" s="608"/>
      <c r="P224" s="608"/>
      <c r="Q224" s="608"/>
      <c r="R224" s="608"/>
      <c r="S224" s="608"/>
      <c r="T224" s="608"/>
      <c r="U224" s="608"/>
      <c r="V224" s="608"/>
      <c r="W224" s="608"/>
      <c r="X224" s="608"/>
      <c r="Y224" s="609"/>
    </row>
    <row r="225" spans="1:26" ht="84">
      <c r="A225" s="795">
        <v>1</v>
      </c>
      <c r="B225" s="355" t="s">
        <v>507</v>
      </c>
      <c r="C225" s="889">
        <v>200</v>
      </c>
      <c r="D225" s="1297" t="s">
        <v>1412</v>
      </c>
      <c r="E225" s="652"/>
      <c r="F225" s="652"/>
      <c r="G225" s="652"/>
      <c r="H225" s="867"/>
      <c r="I225" s="867"/>
      <c r="J225" s="867">
        <f t="shared" ref="J225:J235" si="32">SUM(K225:Y225)</f>
        <v>9500</v>
      </c>
      <c r="K225" s="867">
        <v>1750</v>
      </c>
      <c r="L225" s="867">
        <v>3000</v>
      </c>
      <c r="M225" s="867">
        <v>0</v>
      </c>
      <c r="N225" s="867"/>
      <c r="O225" s="867"/>
      <c r="P225" s="867">
        <v>1750</v>
      </c>
      <c r="Q225" s="867">
        <v>3000</v>
      </c>
      <c r="R225" s="867">
        <v>0</v>
      </c>
      <c r="S225" s="867"/>
      <c r="T225" s="867"/>
      <c r="U225" s="867">
        <v>0</v>
      </c>
      <c r="V225" s="866">
        <v>0</v>
      </c>
      <c r="W225" s="867">
        <v>0</v>
      </c>
      <c r="X225" s="867"/>
      <c r="Y225" s="511"/>
    </row>
    <row r="226" spans="1:26" ht="84">
      <c r="A226" s="785">
        <v>2</v>
      </c>
      <c r="B226" s="34" t="s">
        <v>508</v>
      </c>
      <c r="C226" s="76">
        <v>205</v>
      </c>
      <c r="D226" s="1297"/>
      <c r="E226" s="653"/>
      <c r="F226" s="653"/>
      <c r="G226" s="653"/>
      <c r="H226" s="116"/>
      <c r="I226" s="117"/>
      <c r="J226" s="867">
        <f t="shared" si="32"/>
        <v>5650</v>
      </c>
      <c r="K226" s="874">
        <v>2650</v>
      </c>
      <c r="L226" s="874">
        <v>0</v>
      </c>
      <c r="M226" s="874">
        <v>0</v>
      </c>
      <c r="N226" s="874"/>
      <c r="O226" s="874"/>
      <c r="P226" s="874">
        <v>3000</v>
      </c>
      <c r="Q226" s="874">
        <v>0</v>
      </c>
      <c r="R226" s="874">
        <v>0</v>
      </c>
      <c r="S226" s="874"/>
      <c r="T226" s="874"/>
      <c r="U226" s="874">
        <v>0</v>
      </c>
      <c r="V226" s="865">
        <v>0</v>
      </c>
      <c r="W226" s="874">
        <v>0</v>
      </c>
      <c r="X226" s="874"/>
      <c r="Y226" s="513"/>
    </row>
    <row r="227" spans="1:26" ht="73.5">
      <c r="A227" s="785">
        <v>3</v>
      </c>
      <c r="B227" s="34" t="s">
        <v>509</v>
      </c>
      <c r="C227" s="76">
        <v>247</v>
      </c>
      <c r="D227" s="1297" t="s">
        <v>1412</v>
      </c>
      <c r="E227" s="653"/>
      <c r="F227" s="653"/>
      <c r="G227" s="653"/>
      <c r="H227" s="116"/>
      <c r="I227" s="117"/>
      <c r="J227" s="867">
        <f t="shared" si="32"/>
        <v>5600</v>
      </c>
      <c r="K227" s="874">
        <v>2000</v>
      </c>
      <c r="L227" s="874">
        <v>0</v>
      </c>
      <c r="M227" s="874">
        <v>800</v>
      </c>
      <c r="N227" s="874"/>
      <c r="O227" s="874"/>
      <c r="P227" s="874">
        <v>2000</v>
      </c>
      <c r="Q227" s="874">
        <v>0</v>
      </c>
      <c r="R227" s="874">
        <f>800</f>
        <v>800</v>
      </c>
      <c r="S227" s="874"/>
      <c r="T227" s="874"/>
      <c r="U227" s="874">
        <v>0</v>
      </c>
      <c r="V227" s="865">
        <v>0</v>
      </c>
      <c r="W227" s="874">
        <v>0</v>
      </c>
      <c r="X227" s="874"/>
      <c r="Y227" s="513"/>
    </row>
    <row r="228" spans="1:26" ht="12.75" customHeight="1">
      <c r="A228" s="887">
        <v>4</v>
      </c>
      <c r="B228" s="1033" t="s">
        <v>510</v>
      </c>
      <c r="C228" s="888">
        <v>241</v>
      </c>
      <c r="D228" s="1297"/>
      <c r="E228" s="653"/>
      <c r="F228" s="653"/>
      <c r="G228" s="653"/>
      <c r="H228" s="36"/>
      <c r="I228" s="47"/>
      <c r="J228" s="867">
        <f t="shared" si="32"/>
        <v>32093</v>
      </c>
      <c r="K228" s="874">
        <v>6500</v>
      </c>
      <c r="L228" s="874">
        <v>6500</v>
      </c>
      <c r="M228" s="874">
        <v>3000</v>
      </c>
      <c r="N228" s="874"/>
      <c r="O228" s="874"/>
      <c r="P228" s="874">
        <v>3500</v>
      </c>
      <c r="Q228" s="874">
        <v>3593</v>
      </c>
      <c r="R228" s="874">
        <v>0</v>
      </c>
      <c r="S228" s="874"/>
      <c r="T228" s="874"/>
      <c r="U228" s="874">
        <v>3000</v>
      </c>
      <c r="V228" s="865">
        <v>3000</v>
      </c>
      <c r="W228" s="874">
        <v>3000</v>
      </c>
      <c r="X228" s="874"/>
      <c r="Y228" s="513"/>
    </row>
    <row r="229" spans="1:26" ht="73.5">
      <c r="A229" s="785">
        <v>5</v>
      </c>
      <c r="B229" s="34" t="s">
        <v>512</v>
      </c>
      <c r="C229" s="76">
        <v>72</v>
      </c>
      <c r="D229" s="1297" t="s">
        <v>1412</v>
      </c>
      <c r="E229" s="653"/>
      <c r="F229" s="653"/>
      <c r="G229" s="653"/>
      <c r="H229" s="116"/>
      <c r="I229" s="117"/>
      <c r="J229" s="867">
        <f t="shared" si="32"/>
        <v>5610.95</v>
      </c>
      <c r="K229" s="874">
        <v>900</v>
      </c>
      <c r="L229" s="874">
        <v>800</v>
      </c>
      <c r="M229" s="874">
        <v>600</v>
      </c>
      <c r="N229" s="874"/>
      <c r="O229" s="874"/>
      <c r="P229" s="874">
        <v>0</v>
      </c>
      <c r="Q229" s="874">
        <v>0</v>
      </c>
      <c r="R229" s="874">
        <v>0</v>
      </c>
      <c r="S229" s="874"/>
      <c r="T229" s="874"/>
      <c r="U229" s="874">
        <v>1713.36</v>
      </c>
      <c r="V229" s="865">
        <v>997.49</v>
      </c>
      <c r="W229" s="874">
        <v>600.1</v>
      </c>
      <c r="X229" s="874"/>
      <c r="Y229" s="513"/>
    </row>
    <row r="230" spans="1:26" ht="73.5">
      <c r="A230" s="785">
        <v>6</v>
      </c>
      <c r="B230" s="34" t="s">
        <v>513</v>
      </c>
      <c r="C230" s="76">
        <v>20</v>
      </c>
      <c r="D230" s="1297"/>
      <c r="E230" s="653"/>
      <c r="F230" s="653"/>
      <c r="G230" s="653"/>
      <c r="H230" s="116"/>
      <c r="I230" s="117"/>
      <c r="J230" s="867">
        <f t="shared" si="32"/>
        <v>3727.59</v>
      </c>
      <c r="K230" s="874">
        <v>800</v>
      </c>
      <c r="L230" s="874">
        <v>700</v>
      </c>
      <c r="M230" s="874">
        <v>0</v>
      </c>
      <c r="N230" s="874"/>
      <c r="O230" s="874"/>
      <c r="P230" s="874">
        <v>0</v>
      </c>
      <c r="Q230" s="874">
        <v>0</v>
      </c>
      <c r="R230" s="874">
        <v>0</v>
      </c>
      <c r="S230" s="874"/>
      <c r="T230" s="874"/>
      <c r="U230" s="874">
        <v>800</v>
      </c>
      <c r="V230" s="865">
        <v>1427.59</v>
      </c>
      <c r="W230" s="874">
        <v>0</v>
      </c>
      <c r="X230" s="874"/>
      <c r="Y230" s="513"/>
    </row>
    <row r="231" spans="1:26" ht="73.5">
      <c r="A231" s="785">
        <v>7</v>
      </c>
      <c r="B231" s="34" t="s">
        <v>514</v>
      </c>
      <c r="C231" s="76">
        <v>23</v>
      </c>
      <c r="D231" s="1297" t="s">
        <v>1412</v>
      </c>
      <c r="E231" s="653"/>
      <c r="F231" s="653"/>
      <c r="G231" s="653"/>
      <c r="H231" s="116"/>
      <c r="I231" s="117"/>
      <c r="J231" s="867">
        <f t="shared" si="32"/>
        <v>3918.8</v>
      </c>
      <c r="K231" s="874">
        <v>380</v>
      </c>
      <c r="L231" s="874">
        <v>0</v>
      </c>
      <c r="M231" s="874">
        <v>600</v>
      </c>
      <c r="N231" s="874"/>
      <c r="O231" s="874"/>
      <c r="P231" s="874">
        <v>0</v>
      </c>
      <c r="Q231" s="874">
        <v>0</v>
      </c>
      <c r="R231" s="874">
        <v>1878.8</v>
      </c>
      <c r="S231" s="874"/>
      <c r="T231" s="874"/>
      <c r="U231" s="874">
        <v>380</v>
      </c>
      <c r="V231" s="865">
        <v>0</v>
      </c>
      <c r="W231" s="874">
        <v>680</v>
      </c>
      <c r="X231" s="874"/>
      <c r="Y231" s="513"/>
    </row>
    <row r="232" spans="1:26" ht="73.5">
      <c r="A232" s="785">
        <v>8</v>
      </c>
      <c r="B232" s="34" t="s">
        <v>515</v>
      </c>
      <c r="C232" s="76">
        <v>32</v>
      </c>
      <c r="D232" s="1297"/>
      <c r="E232" s="653"/>
      <c r="F232" s="653"/>
      <c r="G232" s="653"/>
      <c r="H232" s="116"/>
      <c r="I232" s="117"/>
      <c r="J232" s="867">
        <f t="shared" si="32"/>
        <v>5600</v>
      </c>
      <c r="K232" s="874">
        <v>0</v>
      </c>
      <c r="L232" s="874">
        <v>200</v>
      </c>
      <c r="M232" s="874">
        <v>2600</v>
      </c>
      <c r="N232" s="874"/>
      <c r="O232" s="874"/>
      <c r="P232" s="874">
        <v>0</v>
      </c>
      <c r="Q232" s="874">
        <v>0</v>
      </c>
      <c r="R232" s="874">
        <v>0</v>
      </c>
      <c r="S232" s="874"/>
      <c r="T232" s="874"/>
      <c r="U232" s="874">
        <v>0</v>
      </c>
      <c r="V232" s="865">
        <v>200</v>
      </c>
      <c r="W232" s="874">
        <v>2600</v>
      </c>
      <c r="X232" s="874"/>
      <c r="Y232" s="513"/>
    </row>
    <row r="233" spans="1:26" ht="73.5">
      <c r="A233" s="785">
        <v>9</v>
      </c>
      <c r="B233" s="34" t="s">
        <v>516</v>
      </c>
      <c r="C233" s="76">
        <v>136</v>
      </c>
      <c r="D233" s="1297" t="s">
        <v>1412</v>
      </c>
      <c r="E233" s="653"/>
      <c r="F233" s="653"/>
      <c r="G233" s="653"/>
      <c r="H233" s="116"/>
      <c r="I233" s="117"/>
      <c r="J233" s="867">
        <f t="shared" si="32"/>
        <v>0</v>
      </c>
      <c r="K233" s="874">
        <v>0</v>
      </c>
      <c r="L233" s="874">
        <v>0</v>
      </c>
      <c r="M233" s="874">
        <v>0</v>
      </c>
      <c r="N233" s="874"/>
      <c r="O233" s="874"/>
      <c r="P233" s="874">
        <v>0</v>
      </c>
      <c r="Q233" s="874">
        <v>0</v>
      </c>
      <c r="R233" s="874">
        <v>0</v>
      </c>
      <c r="S233" s="874"/>
      <c r="T233" s="874"/>
      <c r="U233" s="874">
        <v>0</v>
      </c>
      <c r="V233" s="865">
        <v>0</v>
      </c>
      <c r="W233" s="874">
        <v>0</v>
      </c>
      <c r="X233" s="874"/>
      <c r="Y233" s="513"/>
    </row>
    <row r="234" spans="1:26" ht="73.5">
      <c r="A234" s="785">
        <v>13</v>
      </c>
      <c r="B234" s="34" t="s">
        <v>520</v>
      </c>
      <c r="C234" s="76">
        <v>50</v>
      </c>
      <c r="D234" s="1297"/>
      <c r="E234" s="653"/>
      <c r="F234" s="653"/>
      <c r="G234" s="653"/>
      <c r="H234" s="116"/>
      <c r="I234" s="117"/>
      <c r="J234" s="867">
        <f t="shared" si="32"/>
        <v>0</v>
      </c>
      <c r="K234" s="874">
        <v>0</v>
      </c>
      <c r="L234" s="874">
        <v>0</v>
      </c>
      <c r="M234" s="874">
        <v>0</v>
      </c>
      <c r="N234" s="874"/>
      <c r="O234" s="874"/>
      <c r="P234" s="874">
        <v>0</v>
      </c>
      <c r="Q234" s="874">
        <v>0</v>
      </c>
      <c r="R234" s="874">
        <v>0</v>
      </c>
      <c r="S234" s="874"/>
      <c r="T234" s="874"/>
      <c r="U234" s="874">
        <v>0</v>
      </c>
      <c r="V234" s="865">
        <v>0</v>
      </c>
      <c r="W234" s="874">
        <v>0</v>
      </c>
      <c r="X234" s="874"/>
      <c r="Y234" s="513"/>
    </row>
    <row r="235" spans="1:26" ht="73.5">
      <c r="A235" s="785">
        <v>14</v>
      </c>
      <c r="B235" s="34" t="s">
        <v>521</v>
      </c>
      <c r="C235" s="76">
        <v>155</v>
      </c>
      <c r="D235" s="1066" t="s">
        <v>1412</v>
      </c>
      <c r="E235" s="653"/>
      <c r="F235" s="653"/>
      <c r="G235" s="653"/>
      <c r="H235" s="116"/>
      <c r="I235" s="117"/>
      <c r="J235" s="867">
        <f t="shared" si="32"/>
        <v>0</v>
      </c>
      <c r="K235" s="874">
        <v>0</v>
      </c>
      <c r="L235" s="874">
        <v>0</v>
      </c>
      <c r="M235" s="874">
        <v>0</v>
      </c>
      <c r="N235" s="874"/>
      <c r="O235" s="874"/>
      <c r="P235" s="874">
        <v>0</v>
      </c>
      <c r="Q235" s="874">
        <v>0</v>
      </c>
      <c r="R235" s="874">
        <v>0</v>
      </c>
      <c r="S235" s="874"/>
      <c r="T235" s="874"/>
      <c r="U235" s="874">
        <v>0</v>
      </c>
      <c r="V235" s="865">
        <v>0</v>
      </c>
      <c r="W235" s="874">
        <v>0</v>
      </c>
      <c r="X235" s="874"/>
      <c r="Y235" s="513"/>
    </row>
    <row r="236" spans="1:26">
      <c r="A236" s="729"/>
      <c r="B236" s="728" t="s">
        <v>693</v>
      </c>
      <c r="C236" s="716"/>
      <c r="D236" s="1067"/>
      <c r="E236" s="717"/>
      <c r="F236" s="717"/>
      <c r="G236" s="717"/>
      <c r="H236" s="716"/>
      <c r="I236" s="716"/>
      <c r="J236" s="718">
        <f>SUM(J225:J235)</f>
        <v>71700.34</v>
      </c>
      <c r="K236" s="719">
        <f t="shared" ref="K236:Y236" si="33">SUM(K225:K235)</f>
        <v>14980</v>
      </c>
      <c r="L236" s="719">
        <f t="shared" si="33"/>
        <v>11200</v>
      </c>
      <c r="M236" s="719">
        <f t="shared" si="33"/>
        <v>7600</v>
      </c>
      <c r="N236" s="719">
        <f t="shared" si="33"/>
        <v>0</v>
      </c>
      <c r="O236" s="726">
        <f t="shared" si="33"/>
        <v>0</v>
      </c>
      <c r="P236" s="726">
        <f t="shared" si="33"/>
        <v>10250</v>
      </c>
      <c r="Q236" s="719">
        <f t="shared" si="33"/>
        <v>6593</v>
      </c>
      <c r="R236" s="719">
        <f t="shared" si="33"/>
        <v>2678.8</v>
      </c>
      <c r="S236" s="719">
        <f t="shared" si="33"/>
        <v>0</v>
      </c>
      <c r="T236" s="719">
        <f t="shared" si="33"/>
        <v>0</v>
      </c>
      <c r="U236" s="719">
        <f t="shared" si="33"/>
        <v>5893.36</v>
      </c>
      <c r="V236" s="719">
        <f t="shared" si="33"/>
        <v>5625.08</v>
      </c>
      <c r="W236" s="719">
        <f t="shared" si="33"/>
        <v>6880.1</v>
      </c>
      <c r="X236" s="719">
        <f t="shared" si="33"/>
        <v>0</v>
      </c>
      <c r="Y236" s="720">
        <f t="shared" si="33"/>
        <v>0</v>
      </c>
      <c r="Z236" s="89">
        <f>SUM(K236:Y236)</f>
        <v>71700.340000000011</v>
      </c>
    </row>
    <row r="237" spans="1:26" ht="13.5" thickBot="1">
      <c r="A237" s="339"/>
      <c r="B237" s="367" t="s">
        <v>1373</v>
      </c>
      <c r="C237" s="340"/>
      <c r="D237" s="1105" t="s">
        <v>1412</v>
      </c>
      <c r="E237" s="1105"/>
      <c r="F237" s="1105"/>
      <c r="G237" s="1105"/>
      <c r="H237" s="1105"/>
      <c r="I237" s="1105"/>
      <c r="J237" s="299">
        <f t="shared" ref="J237:Y237" si="34">SUM(J225:J233,J234:J235)</f>
        <v>71700.34</v>
      </c>
      <c r="K237" s="345">
        <f t="shared" si="34"/>
        <v>14980</v>
      </c>
      <c r="L237" s="345">
        <f t="shared" si="34"/>
        <v>11200</v>
      </c>
      <c r="M237" s="345">
        <f t="shared" si="34"/>
        <v>7600</v>
      </c>
      <c r="N237" s="345">
        <f t="shared" si="34"/>
        <v>0</v>
      </c>
      <c r="O237" s="345">
        <f t="shared" si="34"/>
        <v>0</v>
      </c>
      <c r="P237" s="345">
        <f t="shared" si="34"/>
        <v>10250</v>
      </c>
      <c r="Q237" s="345">
        <f t="shared" si="34"/>
        <v>6593</v>
      </c>
      <c r="R237" s="345">
        <f t="shared" si="34"/>
        <v>2678.8</v>
      </c>
      <c r="S237" s="345">
        <f t="shared" si="34"/>
        <v>0</v>
      </c>
      <c r="T237" s="345">
        <f t="shared" si="34"/>
        <v>0</v>
      </c>
      <c r="U237" s="345">
        <f t="shared" si="34"/>
        <v>5893.36</v>
      </c>
      <c r="V237" s="345">
        <f t="shared" si="34"/>
        <v>5625.08</v>
      </c>
      <c r="W237" s="345">
        <f t="shared" si="34"/>
        <v>6880.1</v>
      </c>
      <c r="X237" s="345">
        <f t="shared" si="34"/>
        <v>0</v>
      </c>
      <c r="Y237" s="518">
        <f t="shared" si="34"/>
        <v>0</v>
      </c>
    </row>
    <row r="238" spans="1:26" ht="15.75" thickBot="1">
      <c r="A238" s="1120" t="s">
        <v>523</v>
      </c>
      <c r="B238" s="1121"/>
      <c r="C238" s="608"/>
      <c r="D238" s="624"/>
      <c r="E238" s="624"/>
      <c r="F238" s="624"/>
      <c r="G238" s="624"/>
      <c r="H238" s="608"/>
      <c r="I238" s="608"/>
      <c r="J238" s="608"/>
      <c r="K238" s="608"/>
      <c r="L238" s="608"/>
      <c r="M238" s="608"/>
      <c r="N238" s="608"/>
      <c r="O238" s="608"/>
      <c r="P238" s="608"/>
      <c r="Q238" s="608"/>
      <c r="R238" s="608"/>
      <c r="S238" s="608"/>
      <c r="T238" s="608"/>
      <c r="U238" s="608"/>
      <c r="V238" s="608"/>
      <c r="W238" s="608"/>
      <c r="X238" s="608"/>
      <c r="Y238" s="609"/>
    </row>
    <row r="239" spans="1:26" ht="82.5">
      <c r="A239" s="785">
        <v>6</v>
      </c>
      <c r="B239" s="121" t="s">
        <v>527</v>
      </c>
      <c r="C239" s="76">
        <v>255</v>
      </c>
      <c r="D239" s="1066" t="s">
        <v>1412</v>
      </c>
      <c r="E239" s="653"/>
      <c r="F239" s="653"/>
      <c r="G239" s="653"/>
      <c r="H239" s="118">
        <v>2016</v>
      </c>
      <c r="I239" s="122">
        <v>3048.2</v>
      </c>
      <c r="J239" s="874">
        <f t="shared" ref="J239:J249" si="35">SUM(K239:Y239)</f>
        <v>0</v>
      </c>
      <c r="K239" s="874"/>
      <c r="L239" s="874"/>
      <c r="M239" s="874"/>
      <c r="N239" s="874"/>
      <c r="O239" s="874"/>
      <c r="P239" s="874"/>
      <c r="Q239" s="874"/>
      <c r="R239" s="874"/>
      <c r="S239" s="874"/>
      <c r="T239" s="874"/>
      <c r="U239" s="874"/>
      <c r="V239" s="865"/>
      <c r="W239" s="874"/>
      <c r="X239" s="874"/>
      <c r="Y239" s="550"/>
    </row>
    <row r="240" spans="1:26" ht="57.75">
      <c r="A240" s="785">
        <v>7</v>
      </c>
      <c r="B240" s="121" t="s">
        <v>528</v>
      </c>
      <c r="C240" s="76">
        <v>50</v>
      </c>
      <c r="D240" s="1066" t="s">
        <v>1412</v>
      </c>
      <c r="E240" s="653"/>
      <c r="F240" s="653"/>
      <c r="G240" s="653"/>
      <c r="H240" s="118">
        <v>2016</v>
      </c>
      <c r="I240" s="122">
        <v>921</v>
      </c>
      <c r="J240" s="874">
        <f t="shared" si="35"/>
        <v>0</v>
      </c>
      <c r="K240" s="874"/>
      <c r="L240" s="874"/>
      <c r="M240" s="874"/>
      <c r="N240" s="874"/>
      <c r="O240" s="874"/>
      <c r="P240" s="874"/>
      <c r="Q240" s="874"/>
      <c r="R240" s="874"/>
      <c r="S240" s="874"/>
      <c r="T240" s="874"/>
      <c r="U240" s="874"/>
      <c r="V240" s="865"/>
      <c r="W240" s="874"/>
      <c r="X240" s="874"/>
      <c r="Y240" s="550"/>
    </row>
    <row r="241" spans="1:25" ht="49.5">
      <c r="A241" s="785">
        <v>8</v>
      </c>
      <c r="B241" s="121" t="s">
        <v>529</v>
      </c>
      <c r="C241" s="76">
        <v>501</v>
      </c>
      <c r="D241" s="1066" t="s">
        <v>1412</v>
      </c>
      <c r="E241" s="653"/>
      <c r="F241" s="653"/>
      <c r="G241" s="653"/>
      <c r="H241" s="118" t="s">
        <v>469</v>
      </c>
      <c r="I241" s="122">
        <v>2300</v>
      </c>
      <c r="J241" s="874">
        <f t="shared" si="35"/>
        <v>1300</v>
      </c>
      <c r="K241" s="874"/>
      <c r="L241" s="874"/>
      <c r="M241" s="874"/>
      <c r="N241" s="874"/>
      <c r="O241" s="874"/>
      <c r="P241" s="874">
        <v>1300</v>
      </c>
      <c r="Q241" s="874"/>
      <c r="R241" s="874"/>
      <c r="S241" s="874"/>
      <c r="T241" s="874"/>
      <c r="U241" s="874"/>
      <c r="V241" s="865"/>
      <c r="W241" s="874"/>
      <c r="X241" s="874"/>
      <c r="Y241" s="550"/>
    </row>
    <row r="242" spans="1:25" ht="57.75">
      <c r="A242" s="785">
        <v>9</v>
      </c>
      <c r="B242" s="121" t="s">
        <v>530</v>
      </c>
      <c r="C242" s="76">
        <v>136</v>
      </c>
      <c r="D242" s="1066" t="s">
        <v>1412</v>
      </c>
      <c r="E242" s="653"/>
      <c r="F242" s="653"/>
      <c r="G242" s="653"/>
      <c r="H242" s="118">
        <v>2017</v>
      </c>
      <c r="I242" s="122">
        <v>3000</v>
      </c>
      <c r="J242" s="874">
        <f t="shared" si="35"/>
        <v>0</v>
      </c>
      <c r="K242" s="874"/>
      <c r="L242" s="874"/>
      <c r="M242" s="874"/>
      <c r="N242" s="874"/>
      <c r="O242" s="874"/>
      <c r="P242" s="874"/>
      <c r="Q242" s="874"/>
      <c r="R242" s="874"/>
      <c r="S242" s="874"/>
      <c r="T242" s="874"/>
      <c r="U242" s="874"/>
      <c r="V242" s="865"/>
      <c r="W242" s="874"/>
      <c r="X242" s="874"/>
      <c r="Y242" s="550"/>
    </row>
    <row r="243" spans="1:25" ht="123.75">
      <c r="A243" s="785">
        <v>10</v>
      </c>
      <c r="B243" s="121" t="s">
        <v>531</v>
      </c>
      <c r="C243" s="76">
        <v>64</v>
      </c>
      <c r="D243" s="1066" t="s">
        <v>1412</v>
      </c>
      <c r="E243" s="653"/>
      <c r="F243" s="653"/>
      <c r="G243" s="653"/>
      <c r="H243" s="118" t="s">
        <v>469</v>
      </c>
      <c r="I243" s="122">
        <v>900</v>
      </c>
      <c r="J243" s="874">
        <f t="shared" si="35"/>
        <v>500</v>
      </c>
      <c r="K243" s="874"/>
      <c r="L243" s="874"/>
      <c r="M243" s="874"/>
      <c r="N243" s="874"/>
      <c r="O243" s="874"/>
      <c r="P243" s="874">
        <v>500</v>
      </c>
      <c r="Q243" s="874"/>
      <c r="R243" s="874"/>
      <c r="S243" s="874"/>
      <c r="T243" s="874"/>
      <c r="U243" s="874"/>
      <c r="V243" s="865"/>
      <c r="W243" s="874"/>
      <c r="X243" s="874"/>
      <c r="Y243" s="550"/>
    </row>
    <row r="244" spans="1:25" ht="107.25">
      <c r="A244" s="785">
        <v>11</v>
      </c>
      <c r="B244" s="121" t="s">
        <v>536</v>
      </c>
      <c r="C244" s="76">
        <v>41</v>
      </c>
      <c r="D244" s="1066" t="s">
        <v>1412</v>
      </c>
      <c r="E244" s="653"/>
      <c r="F244" s="653"/>
      <c r="G244" s="653"/>
      <c r="H244" s="118">
        <v>2017</v>
      </c>
      <c r="I244" s="122">
        <v>1600</v>
      </c>
      <c r="J244" s="874">
        <f t="shared" si="35"/>
        <v>0</v>
      </c>
      <c r="K244" s="874"/>
      <c r="L244" s="874"/>
      <c r="M244" s="874"/>
      <c r="N244" s="874"/>
      <c r="O244" s="874"/>
      <c r="P244" s="874"/>
      <c r="Q244" s="874"/>
      <c r="R244" s="874"/>
      <c r="S244" s="874"/>
      <c r="T244" s="874"/>
      <c r="U244" s="874"/>
      <c r="V244" s="865"/>
      <c r="W244" s="874"/>
      <c r="X244" s="874"/>
      <c r="Y244" s="550"/>
    </row>
    <row r="245" spans="1:25" ht="66">
      <c r="A245" s="785">
        <v>12</v>
      </c>
      <c r="B245" s="121" t="s">
        <v>537</v>
      </c>
      <c r="C245" s="76">
        <v>15</v>
      </c>
      <c r="D245" s="1066" t="s">
        <v>1412</v>
      </c>
      <c r="E245" s="653"/>
      <c r="F245" s="653"/>
      <c r="G245" s="653"/>
      <c r="H245" s="118" t="s">
        <v>532</v>
      </c>
      <c r="I245" s="122">
        <v>840.9</v>
      </c>
      <c r="J245" s="874">
        <f t="shared" si="35"/>
        <v>0</v>
      </c>
      <c r="K245" s="874"/>
      <c r="L245" s="874"/>
      <c r="M245" s="874"/>
      <c r="N245" s="874"/>
      <c r="O245" s="874"/>
      <c r="P245" s="874"/>
      <c r="Q245" s="874"/>
      <c r="R245" s="874"/>
      <c r="S245" s="874"/>
      <c r="T245" s="874"/>
      <c r="U245" s="874"/>
      <c r="V245" s="865"/>
      <c r="W245" s="874"/>
      <c r="X245" s="874"/>
      <c r="Y245" s="550"/>
    </row>
    <row r="246" spans="1:25" ht="57.75">
      <c r="A246" s="785">
        <v>13</v>
      </c>
      <c r="B246" s="121" t="s">
        <v>533</v>
      </c>
      <c r="C246" s="76">
        <v>140</v>
      </c>
      <c r="D246" s="1066" t="s">
        <v>1412</v>
      </c>
      <c r="E246" s="653"/>
      <c r="F246" s="653"/>
      <c r="G246" s="653"/>
      <c r="H246" s="118" t="s">
        <v>469</v>
      </c>
      <c r="I246" s="122">
        <v>21740</v>
      </c>
      <c r="J246" s="874">
        <f t="shared" si="35"/>
        <v>1300</v>
      </c>
      <c r="K246" s="874"/>
      <c r="L246" s="874"/>
      <c r="M246" s="874"/>
      <c r="N246" s="874"/>
      <c r="O246" s="874"/>
      <c r="P246" s="874">
        <v>1300</v>
      </c>
      <c r="Q246" s="874"/>
      <c r="R246" s="874"/>
      <c r="S246" s="874"/>
      <c r="T246" s="874"/>
      <c r="U246" s="874"/>
      <c r="V246" s="865"/>
      <c r="W246" s="874"/>
      <c r="X246" s="874"/>
      <c r="Y246" s="550"/>
    </row>
    <row r="247" spans="1:25" ht="57.75">
      <c r="A247" s="785">
        <v>14</v>
      </c>
      <c r="B247" s="121" t="s">
        <v>534</v>
      </c>
      <c r="C247" s="76">
        <v>136</v>
      </c>
      <c r="D247" s="1066" t="s">
        <v>1412</v>
      </c>
      <c r="E247" s="653"/>
      <c r="F247" s="653"/>
      <c r="G247" s="653"/>
      <c r="H247" s="118">
        <v>2018</v>
      </c>
      <c r="I247" s="122">
        <v>500</v>
      </c>
      <c r="J247" s="874">
        <f t="shared" si="35"/>
        <v>500</v>
      </c>
      <c r="K247" s="874"/>
      <c r="L247" s="874"/>
      <c r="M247" s="874"/>
      <c r="N247" s="874"/>
      <c r="O247" s="874"/>
      <c r="P247" s="874">
        <v>500</v>
      </c>
      <c r="Q247" s="874"/>
      <c r="R247" s="874"/>
      <c r="S247" s="874"/>
      <c r="T247" s="874"/>
      <c r="U247" s="874"/>
      <c r="V247" s="865"/>
      <c r="W247" s="874"/>
      <c r="X247" s="874"/>
      <c r="Y247" s="550"/>
    </row>
    <row r="248" spans="1:25" ht="82.5">
      <c r="A248" s="785">
        <v>15</v>
      </c>
      <c r="B248" s="121" t="s">
        <v>538</v>
      </c>
      <c r="C248" s="76">
        <v>27</v>
      </c>
      <c r="D248" s="1066" t="s">
        <v>1412</v>
      </c>
      <c r="E248" s="653"/>
      <c r="F248" s="653"/>
      <c r="G248" s="653"/>
      <c r="H248" s="118">
        <v>2018</v>
      </c>
      <c r="I248" s="122">
        <v>200</v>
      </c>
      <c r="J248" s="874">
        <f t="shared" si="35"/>
        <v>200</v>
      </c>
      <c r="K248" s="874"/>
      <c r="L248" s="874"/>
      <c r="M248" s="874"/>
      <c r="N248" s="874"/>
      <c r="O248" s="874"/>
      <c r="P248" s="874">
        <v>200</v>
      </c>
      <c r="Q248" s="874"/>
      <c r="R248" s="874"/>
      <c r="S248" s="874"/>
      <c r="T248" s="874"/>
      <c r="U248" s="874"/>
      <c r="V248" s="865"/>
      <c r="W248" s="874"/>
      <c r="X248" s="874"/>
      <c r="Y248" s="550"/>
    </row>
    <row r="249" spans="1:25" ht="74.25">
      <c r="A249" s="785">
        <v>16</v>
      </c>
      <c r="B249" s="121" t="s">
        <v>535</v>
      </c>
      <c r="C249" s="76">
        <v>27</v>
      </c>
      <c r="D249" s="1066" t="s">
        <v>1412</v>
      </c>
      <c r="E249" s="653"/>
      <c r="F249" s="653"/>
      <c r="G249" s="653"/>
      <c r="H249" s="118">
        <v>2018</v>
      </c>
      <c r="I249" s="122">
        <v>300</v>
      </c>
      <c r="J249" s="874">
        <f t="shared" si="35"/>
        <v>300</v>
      </c>
      <c r="K249" s="874"/>
      <c r="L249" s="874"/>
      <c r="M249" s="874"/>
      <c r="N249" s="874"/>
      <c r="O249" s="874"/>
      <c r="P249" s="874">
        <v>300</v>
      </c>
      <c r="Q249" s="874"/>
      <c r="R249" s="874"/>
      <c r="S249" s="874"/>
      <c r="T249" s="874"/>
      <c r="U249" s="874"/>
      <c r="V249" s="865"/>
      <c r="W249" s="874"/>
      <c r="X249" s="874"/>
      <c r="Y249" s="550"/>
    </row>
    <row r="250" spans="1:25">
      <c r="A250" s="715"/>
      <c r="B250" s="728" t="s">
        <v>693</v>
      </c>
      <c r="C250" s="716"/>
      <c r="D250" s="717"/>
      <c r="E250" s="717"/>
      <c r="F250" s="717"/>
      <c r="G250" s="717"/>
      <c r="H250" s="716"/>
      <c r="I250" s="716"/>
      <c r="J250" s="718">
        <f t="shared" ref="J250:Y250" si="36">SUM(J239:J249)</f>
        <v>4100</v>
      </c>
      <c r="K250" s="719">
        <f t="shared" si="36"/>
        <v>0</v>
      </c>
      <c r="L250" s="719">
        <f t="shared" si="36"/>
        <v>0</v>
      </c>
      <c r="M250" s="719">
        <f t="shared" si="36"/>
        <v>0</v>
      </c>
      <c r="N250" s="719">
        <f t="shared" si="36"/>
        <v>0</v>
      </c>
      <c r="O250" s="726">
        <f t="shared" si="36"/>
        <v>0</v>
      </c>
      <c r="P250" s="726">
        <f t="shared" si="36"/>
        <v>4100</v>
      </c>
      <c r="Q250" s="719">
        <f t="shared" si="36"/>
        <v>0</v>
      </c>
      <c r="R250" s="719">
        <f t="shared" si="36"/>
        <v>0</v>
      </c>
      <c r="S250" s="719">
        <f t="shared" si="36"/>
        <v>0</v>
      </c>
      <c r="T250" s="719">
        <f t="shared" si="36"/>
        <v>0</v>
      </c>
      <c r="U250" s="719">
        <f t="shared" si="36"/>
        <v>0</v>
      </c>
      <c r="V250" s="719">
        <f t="shared" si="36"/>
        <v>0</v>
      </c>
      <c r="W250" s="719">
        <f t="shared" si="36"/>
        <v>0</v>
      </c>
      <c r="X250" s="719">
        <f t="shared" si="36"/>
        <v>0</v>
      </c>
      <c r="Y250" s="720">
        <f t="shared" si="36"/>
        <v>0</v>
      </c>
    </row>
    <row r="251" spans="1:25" ht="13.5" thickBot="1">
      <c r="A251" s="339"/>
      <c r="B251" s="363" t="s">
        <v>1373</v>
      </c>
      <c r="C251" s="340"/>
      <c r="D251" s="1105" t="s">
        <v>1412</v>
      </c>
      <c r="E251" s="1105"/>
      <c r="F251" s="1105"/>
      <c r="G251" s="1105"/>
      <c r="H251" s="1105"/>
      <c r="I251" s="1105"/>
      <c r="J251" s="299">
        <v>4100</v>
      </c>
      <c r="K251" s="345">
        <v>0</v>
      </c>
      <c r="L251" s="345">
        <v>0</v>
      </c>
      <c r="M251" s="345">
        <v>0</v>
      </c>
      <c r="N251" s="345">
        <v>0</v>
      </c>
      <c r="O251" s="345">
        <v>0</v>
      </c>
      <c r="P251" s="345">
        <v>4100</v>
      </c>
      <c r="Q251" s="345">
        <v>0</v>
      </c>
      <c r="R251" s="345">
        <v>0</v>
      </c>
      <c r="S251" s="345">
        <v>0</v>
      </c>
      <c r="T251" s="345">
        <v>0</v>
      </c>
      <c r="U251" s="345">
        <v>0</v>
      </c>
      <c r="V251" s="345">
        <v>0</v>
      </c>
      <c r="W251" s="345">
        <v>0</v>
      </c>
      <c r="X251" s="345">
        <v>0</v>
      </c>
      <c r="Y251" s="518">
        <v>0</v>
      </c>
    </row>
    <row r="252" spans="1:25" ht="15.75" thickBot="1">
      <c r="A252" s="1120" t="s">
        <v>539</v>
      </c>
      <c r="B252" s="1121"/>
      <c r="C252" s="608"/>
      <c r="D252" s="624"/>
      <c r="E252" s="624"/>
      <c r="F252" s="624"/>
      <c r="G252" s="624"/>
      <c r="H252" s="608"/>
      <c r="I252" s="608"/>
      <c r="J252" s="608"/>
      <c r="K252" s="608"/>
      <c r="L252" s="608"/>
      <c r="M252" s="608"/>
      <c r="N252" s="608"/>
      <c r="O252" s="608"/>
      <c r="P252" s="608"/>
      <c r="Q252" s="608"/>
      <c r="R252" s="608"/>
      <c r="S252" s="608"/>
      <c r="T252" s="608"/>
      <c r="U252" s="608"/>
      <c r="V252" s="608"/>
      <c r="W252" s="608"/>
      <c r="X252" s="608"/>
      <c r="Y252" s="609"/>
    </row>
    <row r="253" spans="1:25">
      <c r="A253" s="715"/>
      <c r="B253" s="728" t="s">
        <v>693</v>
      </c>
      <c r="C253" s="716"/>
      <c r="D253" s="717"/>
      <c r="E253" s="717"/>
      <c r="F253" s="717"/>
      <c r="G253" s="717"/>
      <c r="H253" s="716"/>
      <c r="I253" s="716"/>
      <c r="J253" s="718">
        <v>0</v>
      </c>
      <c r="K253" s="719">
        <v>0</v>
      </c>
      <c r="L253" s="719">
        <v>0</v>
      </c>
      <c r="M253" s="719">
        <v>0</v>
      </c>
      <c r="N253" s="719">
        <v>0</v>
      </c>
      <c r="O253" s="726">
        <v>0</v>
      </c>
      <c r="P253" s="726">
        <v>0</v>
      </c>
      <c r="Q253" s="719">
        <v>0</v>
      </c>
      <c r="R253" s="719">
        <v>0</v>
      </c>
      <c r="S253" s="719">
        <v>0</v>
      </c>
      <c r="T253" s="719">
        <v>0</v>
      </c>
      <c r="U253" s="719">
        <v>0</v>
      </c>
      <c r="V253" s="719">
        <v>0</v>
      </c>
      <c r="W253" s="719">
        <v>0</v>
      </c>
      <c r="X253" s="719">
        <v>0</v>
      </c>
      <c r="Y253" s="720">
        <v>0</v>
      </c>
    </row>
    <row r="254" spans="1:25" ht="13.5" thickBot="1">
      <c r="A254" s="548"/>
      <c r="B254" s="367" t="s">
        <v>1373</v>
      </c>
      <c r="C254" s="340"/>
      <c r="D254" s="1105" t="s">
        <v>1412</v>
      </c>
      <c r="E254" s="1105"/>
      <c r="F254" s="1105"/>
      <c r="G254" s="1105"/>
      <c r="H254" s="1105"/>
      <c r="I254" s="1105"/>
      <c r="J254" s="299">
        <v>0</v>
      </c>
      <c r="K254" s="345">
        <v>0</v>
      </c>
      <c r="L254" s="345">
        <v>0</v>
      </c>
      <c r="M254" s="345">
        <v>0</v>
      </c>
      <c r="N254" s="345">
        <v>0</v>
      </c>
      <c r="O254" s="345">
        <v>0</v>
      </c>
      <c r="P254" s="345">
        <v>0</v>
      </c>
      <c r="Q254" s="345">
        <v>0</v>
      </c>
      <c r="R254" s="345">
        <v>0</v>
      </c>
      <c r="S254" s="345">
        <v>0</v>
      </c>
      <c r="T254" s="345">
        <v>0</v>
      </c>
      <c r="U254" s="345">
        <v>0</v>
      </c>
      <c r="V254" s="345">
        <v>0</v>
      </c>
      <c r="W254" s="345">
        <v>0</v>
      </c>
      <c r="X254" s="345">
        <v>0</v>
      </c>
      <c r="Y254" s="518">
        <v>0</v>
      </c>
    </row>
    <row r="255" spans="1:25" ht="15.75" thickBot="1">
      <c r="A255" s="1120" t="s">
        <v>543</v>
      </c>
      <c r="B255" s="1121"/>
      <c r="C255" s="608"/>
      <c r="D255" s="624"/>
      <c r="E255" s="624"/>
      <c r="F255" s="624"/>
      <c r="G255" s="624"/>
      <c r="H255" s="608"/>
      <c r="I255" s="608"/>
      <c r="J255" s="608"/>
      <c r="K255" s="608"/>
      <c r="L255" s="608"/>
      <c r="M255" s="608"/>
      <c r="N255" s="608"/>
      <c r="O255" s="608"/>
      <c r="P255" s="608"/>
      <c r="Q255" s="608"/>
      <c r="R255" s="608"/>
      <c r="S255" s="608"/>
      <c r="T255" s="608"/>
      <c r="U255" s="608"/>
      <c r="V255" s="608"/>
      <c r="W255" s="608"/>
      <c r="X255" s="608"/>
      <c r="Y255" s="609"/>
    </row>
    <row r="256" spans="1:25">
      <c r="A256" s="715"/>
      <c r="B256" s="728" t="s">
        <v>693</v>
      </c>
      <c r="C256" s="716"/>
      <c r="D256" s="717"/>
      <c r="E256" s="717"/>
      <c r="F256" s="717"/>
      <c r="G256" s="717"/>
      <c r="H256" s="716"/>
      <c r="I256" s="716"/>
      <c r="J256" s="718">
        <v>0</v>
      </c>
      <c r="K256" s="719">
        <v>0</v>
      </c>
      <c r="L256" s="719">
        <v>0</v>
      </c>
      <c r="M256" s="719">
        <v>0</v>
      </c>
      <c r="N256" s="719">
        <v>0</v>
      </c>
      <c r="O256" s="719">
        <v>0</v>
      </c>
      <c r="P256" s="726">
        <v>0</v>
      </c>
      <c r="Q256" s="719">
        <v>0</v>
      </c>
      <c r="R256" s="719">
        <v>0</v>
      </c>
      <c r="S256" s="719">
        <v>0</v>
      </c>
      <c r="T256" s="719">
        <v>0</v>
      </c>
      <c r="U256" s="719">
        <v>0</v>
      </c>
      <c r="V256" s="719">
        <v>0</v>
      </c>
      <c r="W256" s="719">
        <v>0</v>
      </c>
      <c r="X256" s="719">
        <v>0</v>
      </c>
      <c r="Y256" s="720">
        <v>0</v>
      </c>
    </row>
    <row r="257" spans="1:25" ht="13.5" thickBot="1">
      <c r="A257" s="548"/>
      <c r="B257" s="367" t="s">
        <v>1373</v>
      </c>
      <c r="C257" s="340"/>
      <c r="D257" s="1105" t="s">
        <v>1412</v>
      </c>
      <c r="E257" s="1105"/>
      <c r="F257" s="1105"/>
      <c r="G257" s="1105"/>
      <c r="H257" s="1105"/>
      <c r="I257" s="1105"/>
      <c r="J257" s="299">
        <v>0</v>
      </c>
      <c r="K257" s="345">
        <v>0</v>
      </c>
      <c r="L257" s="345">
        <v>0</v>
      </c>
      <c r="M257" s="345">
        <v>0</v>
      </c>
      <c r="N257" s="345">
        <v>0</v>
      </c>
      <c r="O257" s="345">
        <v>0</v>
      </c>
      <c r="P257" s="345">
        <v>0</v>
      </c>
      <c r="Q257" s="345">
        <v>0</v>
      </c>
      <c r="R257" s="345">
        <v>0</v>
      </c>
      <c r="S257" s="345">
        <v>0</v>
      </c>
      <c r="T257" s="345">
        <v>0</v>
      </c>
      <c r="U257" s="345">
        <v>0</v>
      </c>
      <c r="V257" s="345">
        <v>0</v>
      </c>
      <c r="W257" s="345">
        <v>0</v>
      </c>
      <c r="X257" s="345">
        <v>0</v>
      </c>
      <c r="Y257" s="518">
        <v>0</v>
      </c>
    </row>
    <row r="258" spans="1:25" ht="15.75" thickBot="1">
      <c r="A258" s="1120" t="s">
        <v>463</v>
      </c>
      <c r="B258" s="1121"/>
      <c r="C258" s="608"/>
      <c r="D258" s="624"/>
      <c r="E258" s="624"/>
      <c r="F258" s="624"/>
      <c r="G258" s="624"/>
      <c r="H258" s="608"/>
      <c r="I258" s="608"/>
      <c r="J258" s="608"/>
      <c r="K258" s="608"/>
      <c r="L258" s="608"/>
      <c r="M258" s="608"/>
      <c r="N258" s="608"/>
      <c r="O258" s="608"/>
      <c r="P258" s="608"/>
      <c r="Q258" s="608"/>
      <c r="R258" s="608"/>
      <c r="S258" s="608"/>
      <c r="T258" s="608"/>
      <c r="U258" s="608"/>
      <c r="V258" s="608"/>
      <c r="W258" s="608"/>
      <c r="X258" s="608"/>
      <c r="Y258" s="609"/>
    </row>
    <row r="259" spans="1:25" s="722" customFormat="1">
      <c r="A259" s="715"/>
      <c r="B259" s="728" t="s">
        <v>693</v>
      </c>
      <c r="C259" s="716"/>
      <c r="D259" s="717"/>
      <c r="E259" s="717"/>
      <c r="F259" s="717"/>
      <c r="G259" s="717"/>
      <c r="H259" s="716"/>
      <c r="I259" s="716"/>
      <c r="J259" s="718">
        <v>0</v>
      </c>
      <c r="K259" s="719">
        <v>0</v>
      </c>
      <c r="L259" s="719">
        <v>0</v>
      </c>
      <c r="M259" s="719">
        <v>0</v>
      </c>
      <c r="N259" s="719">
        <v>0</v>
      </c>
      <c r="O259" s="719">
        <v>0</v>
      </c>
      <c r="P259" s="726">
        <v>0</v>
      </c>
      <c r="Q259" s="719">
        <v>0</v>
      </c>
      <c r="R259" s="719">
        <v>0</v>
      </c>
      <c r="S259" s="719">
        <v>0</v>
      </c>
      <c r="T259" s="719">
        <v>0</v>
      </c>
      <c r="U259" s="719">
        <v>0</v>
      </c>
      <c r="V259" s="719">
        <v>0</v>
      </c>
      <c r="W259" s="719">
        <v>0</v>
      </c>
      <c r="X259" s="719">
        <v>0</v>
      </c>
      <c r="Y259" s="720">
        <v>0</v>
      </c>
    </row>
    <row r="260" spans="1:25" ht="13.5" thickBot="1">
      <c r="A260" s="548"/>
      <c r="B260" s="367" t="s">
        <v>1373</v>
      </c>
      <c r="C260" s="340"/>
      <c r="D260" s="1105" t="s">
        <v>1412</v>
      </c>
      <c r="E260" s="1105"/>
      <c r="F260" s="1105"/>
      <c r="G260" s="1105"/>
      <c r="H260" s="1105"/>
      <c r="I260" s="1105"/>
      <c r="J260" s="299">
        <v>0</v>
      </c>
      <c r="K260" s="345">
        <v>0</v>
      </c>
      <c r="L260" s="345">
        <v>0</v>
      </c>
      <c r="M260" s="345">
        <v>0</v>
      </c>
      <c r="N260" s="345">
        <v>0</v>
      </c>
      <c r="O260" s="345">
        <v>0</v>
      </c>
      <c r="P260" s="345">
        <v>0</v>
      </c>
      <c r="Q260" s="345">
        <v>0</v>
      </c>
      <c r="R260" s="345">
        <v>0</v>
      </c>
      <c r="S260" s="345">
        <v>0</v>
      </c>
      <c r="T260" s="345">
        <v>0</v>
      </c>
      <c r="U260" s="345">
        <v>0</v>
      </c>
      <c r="V260" s="345">
        <v>0</v>
      </c>
      <c r="W260" s="345">
        <v>0</v>
      </c>
      <c r="X260" s="345">
        <v>0</v>
      </c>
      <c r="Y260" s="518">
        <v>0</v>
      </c>
    </row>
    <row r="261" spans="1:25" ht="15.75" thickBot="1">
      <c r="A261" s="1204" t="s">
        <v>307</v>
      </c>
      <c r="B261" s="1205"/>
      <c r="C261" s="1205"/>
      <c r="D261" s="1205"/>
      <c r="E261" s="1205"/>
      <c r="F261" s="1205"/>
      <c r="G261" s="1205"/>
      <c r="H261" s="1205"/>
      <c r="I261" s="1205"/>
      <c r="J261" s="730">
        <f t="shared" ref="J261:Y261" si="37">SUM(J264,J269,J272,J275,J278,J281,J319,J322)</f>
        <v>32822.600000000006</v>
      </c>
      <c r="K261" s="730">
        <f t="shared" si="37"/>
        <v>0</v>
      </c>
      <c r="L261" s="730">
        <f t="shared" si="37"/>
        <v>5000</v>
      </c>
      <c r="M261" s="730">
        <f t="shared" si="37"/>
        <v>0</v>
      </c>
      <c r="N261" s="730">
        <f t="shared" si="37"/>
        <v>0</v>
      </c>
      <c r="O261" s="730">
        <f t="shared" si="37"/>
        <v>0</v>
      </c>
      <c r="P261" s="730">
        <f t="shared" si="37"/>
        <v>14276</v>
      </c>
      <c r="Q261" s="730">
        <f t="shared" si="37"/>
        <v>13546.6</v>
      </c>
      <c r="R261" s="730">
        <f t="shared" si="37"/>
        <v>0</v>
      </c>
      <c r="S261" s="730">
        <f t="shared" si="37"/>
        <v>0</v>
      </c>
      <c r="T261" s="730">
        <f t="shared" si="37"/>
        <v>0</v>
      </c>
      <c r="U261" s="730">
        <f t="shared" si="37"/>
        <v>0</v>
      </c>
      <c r="V261" s="730">
        <f t="shared" si="37"/>
        <v>0</v>
      </c>
      <c r="W261" s="730">
        <f t="shared" si="37"/>
        <v>0</v>
      </c>
      <c r="X261" s="730">
        <f t="shared" si="37"/>
        <v>0</v>
      </c>
      <c r="Y261" s="731">
        <f t="shared" si="37"/>
        <v>0</v>
      </c>
    </row>
    <row r="262" spans="1:25">
      <c r="A262" s="551"/>
      <c r="B262" s="447" t="s">
        <v>1373</v>
      </c>
      <c r="C262" s="448"/>
      <c r="D262" s="1129" t="s">
        <v>1412</v>
      </c>
      <c r="E262" s="1129"/>
      <c r="F262" s="1129"/>
      <c r="G262" s="1129"/>
      <c r="H262" s="1129"/>
      <c r="I262" s="1129"/>
      <c r="J262" s="452">
        <f t="shared" ref="J262:Y262" si="38">SUM(J265,J270,J273,J276,J279,J282,J320,J323)</f>
        <v>32822.6</v>
      </c>
      <c r="K262" s="452">
        <f t="shared" si="38"/>
        <v>0</v>
      </c>
      <c r="L262" s="452">
        <f t="shared" si="38"/>
        <v>5000</v>
      </c>
      <c r="M262" s="452">
        <f t="shared" si="38"/>
        <v>0</v>
      </c>
      <c r="N262" s="452">
        <f t="shared" si="38"/>
        <v>0</v>
      </c>
      <c r="O262" s="452">
        <f t="shared" si="38"/>
        <v>0</v>
      </c>
      <c r="P262" s="452">
        <f t="shared" si="38"/>
        <v>14276</v>
      </c>
      <c r="Q262" s="452">
        <f t="shared" si="38"/>
        <v>13546.6</v>
      </c>
      <c r="R262" s="452">
        <f t="shared" si="38"/>
        <v>0</v>
      </c>
      <c r="S262" s="452">
        <f t="shared" si="38"/>
        <v>0</v>
      </c>
      <c r="T262" s="452">
        <f t="shared" si="38"/>
        <v>0</v>
      </c>
      <c r="U262" s="452">
        <f t="shared" si="38"/>
        <v>0</v>
      </c>
      <c r="V262" s="452">
        <f t="shared" si="38"/>
        <v>0</v>
      </c>
      <c r="W262" s="452">
        <f t="shared" si="38"/>
        <v>0</v>
      </c>
      <c r="X262" s="452">
        <f t="shared" si="38"/>
        <v>0</v>
      </c>
      <c r="Y262" s="545">
        <f t="shared" si="38"/>
        <v>0</v>
      </c>
    </row>
    <row r="263" spans="1:25" ht="15.75" thickBot="1">
      <c r="A263" s="1118" t="s">
        <v>569</v>
      </c>
      <c r="B263" s="1119"/>
      <c r="C263" s="614"/>
      <c r="D263" s="656"/>
      <c r="E263" s="656"/>
      <c r="F263" s="656"/>
      <c r="G263" s="656"/>
      <c r="H263" s="614"/>
      <c r="I263" s="614"/>
      <c r="J263" s="614"/>
      <c r="K263" s="614"/>
      <c r="L263" s="614"/>
      <c r="M263" s="614"/>
      <c r="N263" s="614"/>
      <c r="O263" s="614"/>
      <c r="P263" s="614"/>
      <c r="Q263" s="614"/>
      <c r="R263" s="614"/>
      <c r="S263" s="614"/>
      <c r="T263" s="614"/>
      <c r="U263" s="614"/>
      <c r="V263" s="614"/>
      <c r="W263" s="614"/>
      <c r="X263" s="614"/>
      <c r="Y263" s="615"/>
    </row>
    <row r="264" spans="1:25">
      <c r="A264" s="715"/>
      <c r="B264" s="728" t="s">
        <v>693</v>
      </c>
      <c r="C264" s="716"/>
      <c r="D264" s="717"/>
      <c r="E264" s="717"/>
      <c r="F264" s="717"/>
      <c r="G264" s="717"/>
      <c r="H264" s="716"/>
      <c r="I264" s="716"/>
      <c r="J264" s="718">
        <v>0</v>
      </c>
      <c r="K264" s="719">
        <v>0</v>
      </c>
      <c r="L264" s="719">
        <v>0</v>
      </c>
      <c r="M264" s="719">
        <v>0</v>
      </c>
      <c r="N264" s="719">
        <v>0</v>
      </c>
      <c r="O264" s="719">
        <v>0</v>
      </c>
      <c r="P264" s="726">
        <v>0</v>
      </c>
      <c r="Q264" s="719">
        <v>0</v>
      </c>
      <c r="R264" s="719">
        <v>0</v>
      </c>
      <c r="S264" s="719">
        <v>0</v>
      </c>
      <c r="T264" s="719">
        <v>0</v>
      </c>
      <c r="U264" s="719">
        <v>0</v>
      </c>
      <c r="V264" s="719">
        <v>0</v>
      </c>
      <c r="W264" s="719">
        <v>0</v>
      </c>
      <c r="X264" s="719">
        <v>0</v>
      </c>
      <c r="Y264" s="720">
        <v>0</v>
      </c>
    </row>
    <row r="265" spans="1:25" ht="13.5" thickBot="1">
      <c r="A265" s="548"/>
      <c r="B265" s="367" t="s">
        <v>1373</v>
      </c>
      <c r="C265" s="340"/>
      <c r="D265" s="1105" t="s">
        <v>1372</v>
      </c>
      <c r="E265" s="1105"/>
      <c r="F265" s="1105"/>
      <c r="G265" s="1105"/>
      <c r="H265" s="1105"/>
      <c r="I265" s="1105"/>
      <c r="J265" s="299">
        <v>0</v>
      </c>
      <c r="K265" s="345">
        <v>0</v>
      </c>
      <c r="L265" s="345">
        <v>0</v>
      </c>
      <c r="M265" s="345">
        <v>0</v>
      </c>
      <c r="N265" s="345">
        <v>0</v>
      </c>
      <c r="O265" s="345">
        <v>0</v>
      </c>
      <c r="P265" s="345">
        <v>0</v>
      </c>
      <c r="Q265" s="345">
        <v>0</v>
      </c>
      <c r="R265" s="345">
        <v>0</v>
      </c>
      <c r="S265" s="345">
        <v>0</v>
      </c>
      <c r="T265" s="345">
        <v>0</v>
      </c>
      <c r="U265" s="345">
        <v>0</v>
      </c>
      <c r="V265" s="345">
        <v>0</v>
      </c>
      <c r="W265" s="345">
        <v>0</v>
      </c>
      <c r="X265" s="345">
        <v>0</v>
      </c>
      <c r="Y265" s="518">
        <v>0</v>
      </c>
    </row>
    <row r="266" spans="1:25" ht="15.75" thickBot="1">
      <c r="A266" s="1120" t="s">
        <v>755</v>
      </c>
      <c r="B266" s="1121"/>
      <c r="C266" s="608"/>
      <c r="D266" s="624"/>
      <c r="E266" s="624"/>
      <c r="F266" s="624"/>
      <c r="G266" s="624"/>
      <c r="H266" s="608"/>
      <c r="I266" s="608"/>
      <c r="J266" s="608"/>
      <c r="K266" s="608"/>
      <c r="L266" s="608"/>
      <c r="M266" s="608"/>
      <c r="N266" s="608"/>
      <c r="O266" s="608"/>
      <c r="P266" s="608"/>
      <c r="Q266" s="608"/>
      <c r="R266" s="608"/>
      <c r="S266" s="608"/>
      <c r="T266" s="608"/>
      <c r="U266" s="608"/>
      <c r="V266" s="608"/>
      <c r="W266" s="608"/>
      <c r="X266" s="608"/>
      <c r="Y266" s="609"/>
    </row>
    <row r="267" spans="1:25" ht="73.5">
      <c r="A267" s="1015">
        <v>5</v>
      </c>
      <c r="B267" s="126" t="s">
        <v>760</v>
      </c>
      <c r="C267" s="870">
        <v>80</v>
      </c>
      <c r="D267" s="873"/>
      <c r="E267" s="873"/>
      <c r="F267" s="873"/>
      <c r="G267" s="947"/>
      <c r="H267" s="870"/>
      <c r="I267" s="874"/>
      <c r="J267" s="867"/>
      <c r="K267" s="874"/>
      <c r="L267" s="874"/>
      <c r="M267" s="874"/>
      <c r="N267" s="874"/>
      <c r="O267" s="874"/>
      <c r="P267" s="874"/>
      <c r="Q267" s="874"/>
      <c r="R267" s="874"/>
      <c r="S267" s="874"/>
      <c r="T267" s="874"/>
      <c r="U267" s="874"/>
      <c r="V267" s="874"/>
      <c r="W267" s="874"/>
      <c r="X267" s="874"/>
      <c r="Y267" s="513"/>
    </row>
    <row r="268" spans="1:25" ht="24">
      <c r="A268" s="1034"/>
      <c r="B268" s="30" t="s">
        <v>761</v>
      </c>
      <c r="C268" s="870"/>
      <c r="D268" s="1066" t="s">
        <v>1412</v>
      </c>
      <c r="E268" s="873"/>
      <c r="F268" s="873"/>
      <c r="G268" s="947"/>
      <c r="H268" s="870">
        <v>2019</v>
      </c>
      <c r="I268" s="874">
        <v>5000</v>
      </c>
      <c r="J268" s="867">
        <f t="shared" ref="J268" si="39">SUM(K268:Y268)</f>
        <v>5000</v>
      </c>
      <c r="K268" s="555">
        <v>0</v>
      </c>
      <c r="L268" s="874">
        <v>5000</v>
      </c>
      <c r="M268" s="21">
        <v>0</v>
      </c>
      <c r="N268" s="21"/>
      <c r="O268" s="21"/>
      <c r="P268" s="21">
        <v>0</v>
      </c>
      <c r="Q268" s="21">
        <v>0</v>
      </c>
      <c r="R268" s="21">
        <v>0</v>
      </c>
      <c r="S268" s="21"/>
      <c r="T268" s="21"/>
      <c r="U268" s="21">
        <v>0</v>
      </c>
      <c r="V268" s="21">
        <v>0</v>
      </c>
      <c r="W268" s="21">
        <v>0</v>
      </c>
      <c r="X268" s="21"/>
      <c r="Y268" s="513"/>
    </row>
    <row r="269" spans="1:25">
      <c r="A269" s="715"/>
      <c r="B269" s="728" t="s">
        <v>693</v>
      </c>
      <c r="C269" s="716"/>
      <c r="D269" s="717"/>
      <c r="E269" s="717"/>
      <c r="F269" s="717"/>
      <c r="G269" s="717"/>
      <c r="H269" s="716"/>
      <c r="I269" s="716"/>
      <c r="J269" s="718">
        <v>5000</v>
      </c>
      <c r="K269" s="719">
        <v>0</v>
      </c>
      <c r="L269" s="719">
        <v>5000</v>
      </c>
      <c r="M269" s="719">
        <v>0</v>
      </c>
      <c r="N269" s="719">
        <v>0</v>
      </c>
      <c r="O269" s="719">
        <v>0</v>
      </c>
      <c r="P269" s="726">
        <v>0</v>
      </c>
      <c r="Q269" s="719">
        <v>0</v>
      </c>
      <c r="R269" s="719">
        <v>0</v>
      </c>
      <c r="S269" s="719">
        <v>0</v>
      </c>
      <c r="T269" s="719">
        <v>0</v>
      </c>
      <c r="U269" s="719">
        <v>0</v>
      </c>
      <c r="V269" s="719">
        <v>0</v>
      </c>
      <c r="W269" s="719">
        <v>0</v>
      </c>
      <c r="X269" s="719">
        <v>0</v>
      </c>
      <c r="Y269" s="720">
        <v>0</v>
      </c>
    </row>
    <row r="270" spans="1:25" ht="13.5" thickBot="1">
      <c r="A270" s="548"/>
      <c r="B270" s="367" t="s">
        <v>1373</v>
      </c>
      <c r="C270" s="340"/>
      <c r="D270" s="1105" t="s">
        <v>1412</v>
      </c>
      <c r="E270" s="1105"/>
      <c r="F270" s="1105"/>
      <c r="G270" s="1105"/>
      <c r="H270" s="1105"/>
      <c r="I270" s="1105"/>
      <c r="J270" s="299">
        <f>SUM(J268:J268,)</f>
        <v>5000</v>
      </c>
      <c r="K270" s="299">
        <f t="shared" ref="K270:Y270" si="40">SUM(K268:K268,)</f>
        <v>0</v>
      </c>
      <c r="L270" s="299">
        <f t="shared" si="40"/>
        <v>5000</v>
      </c>
      <c r="M270" s="299">
        <f t="shared" si="40"/>
        <v>0</v>
      </c>
      <c r="N270" s="299">
        <f t="shared" si="40"/>
        <v>0</v>
      </c>
      <c r="O270" s="299">
        <f t="shared" si="40"/>
        <v>0</v>
      </c>
      <c r="P270" s="299">
        <f t="shared" si="40"/>
        <v>0</v>
      </c>
      <c r="Q270" s="299">
        <f t="shared" si="40"/>
        <v>0</v>
      </c>
      <c r="R270" s="299">
        <f t="shared" si="40"/>
        <v>0</v>
      </c>
      <c r="S270" s="299">
        <f t="shared" si="40"/>
        <v>0</v>
      </c>
      <c r="T270" s="299">
        <f t="shared" si="40"/>
        <v>0</v>
      </c>
      <c r="U270" s="299">
        <f t="shared" si="40"/>
        <v>0</v>
      </c>
      <c r="V270" s="299">
        <f t="shared" si="40"/>
        <v>0</v>
      </c>
      <c r="W270" s="299">
        <f t="shared" si="40"/>
        <v>0</v>
      </c>
      <c r="X270" s="299">
        <f t="shared" si="40"/>
        <v>0</v>
      </c>
      <c r="Y270" s="299">
        <f t="shared" si="40"/>
        <v>0</v>
      </c>
    </row>
    <row r="271" spans="1:25" ht="15.75" customHeight="1" thickBot="1">
      <c r="A271" s="1120" t="s">
        <v>305</v>
      </c>
      <c r="B271" s="1121"/>
      <c r="C271" s="608"/>
      <c r="D271" s="624"/>
      <c r="E271" s="624"/>
      <c r="F271" s="624"/>
      <c r="G271" s="624"/>
      <c r="H271" s="608"/>
      <c r="I271" s="608"/>
      <c r="J271" s="608"/>
      <c r="K271" s="608"/>
      <c r="L271" s="608"/>
      <c r="M271" s="608"/>
      <c r="N271" s="608"/>
      <c r="O271" s="608"/>
      <c r="P271" s="608"/>
      <c r="Q271" s="608"/>
      <c r="R271" s="608"/>
      <c r="S271" s="608"/>
      <c r="T271" s="608"/>
      <c r="U271" s="608"/>
      <c r="V271" s="608"/>
      <c r="W271" s="608"/>
      <c r="X271" s="608"/>
      <c r="Y271" s="609"/>
    </row>
    <row r="272" spans="1:25">
      <c r="A272" s="715"/>
      <c r="B272" s="728" t="s">
        <v>693</v>
      </c>
      <c r="C272" s="716"/>
      <c r="D272" s="717"/>
      <c r="E272" s="717"/>
      <c r="F272" s="717"/>
      <c r="G272" s="717"/>
      <c r="H272" s="716"/>
      <c r="I272" s="716"/>
      <c r="J272" s="718">
        <v>0</v>
      </c>
      <c r="K272" s="719">
        <v>0</v>
      </c>
      <c r="L272" s="719">
        <v>0</v>
      </c>
      <c r="M272" s="719">
        <v>0</v>
      </c>
      <c r="N272" s="719">
        <v>0</v>
      </c>
      <c r="O272" s="719">
        <v>0</v>
      </c>
      <c r="P272" s="726">
        <v>0</v>
      </c>
      <c r="Q272" s="719">
        <v>0</v>
      </c>
      <c r="R272" s="719">
        <v>0</v>
      </c>
      <c r="S272" s="719">
        <v>0</v>
      </c>
      <c r="T272" s="719">
        <v>0</v>
      </c>
      <c r="U272" s="719">
        <v>0</v>
      </c>
      <c r="V272" s="719">
        <v>0</v>
      </c>
      <c r="W272" s="719">
        <v>0</v>
      </c>
      <c r="X272" s="719">
        <v>0</v>
      </c>
      <c r="Y272" s="720">
        <v>0</v>
      </c>
    </row>
    <row r="273" spans="1:25" ht="13.5" thickBot="1">
      <c r="A273" s="548"/>
      <c r="B273" s="367" t="s">
        <v>1373</v>
      </c>
      <c r="C273" s="340"/>
      <c r="D273" s="1105" t="s">
        <v>1412</v>
      </c>
      <c r="E273" s="1105"/>
      <c r="F273" s="1105"/>
      <c r="G273" s="1105"/>
      <c r="H273" s="1105"/>
      <c r="I273" s="1105"/>
      <c r="J273" s="299">
        <v>0</v>
      </c>
      <c r="K273" s="345">
        <v>0</v>
      </c>
      <c r="L273" s="345">
        <v>0</v>
      </c>
      <c r="M273" s="345">
        <v>0</v>
      </c>
      <c r="N273" s="345">
        <v>0</v>
      </c>
      <c r="O273" s="345">
        <v>0</v>
      </c>
      <c r="P273" s="345">
        <v>0</v>
      </c>
      <c r="Q273" s="345">
        <v>0</v>
      </c>
      <c r="R273" s="345">
        <v>0</v>
      </c>
      <c r="S273" s="345">
        <v>0</v>
      </c>
      <c r="T273" s="345">
        <v>0</v>
      </c>
      <c r="U273" s="345">
        <v>0</v>
      </c>
      <c r="V273" s="345">
        <v>0</v>
      </c>
      <c r="W273" s="345">
        <v>0</v>
      </c>
      <c r="X273" s="345">
        <v>0</v>
      </c>
      <c r="Y273" s="518">
        <v>0</v>
      </c>
    </row>
    <row r="274" spans="1:25" ht="15.75" customHeight="1" thickBot="1">
      <c r="A274" s="1120" t="s">
        <v>595</v>
      </c>
      <c r="B274" s="1121"/>
      <c r="C274" s="608"/>
      <c r="D274" s="624"/>
      <c r="E274" s="624"/>
      <c r="F274" s="624"/>
      <c r="G274" s="624"/>
      <c r="H274" s="608"/>
      <c r="I274" s="608"/>
      <c r="J274" s="608"/>
      <c r="K274" s="608"/>
      <c r="L274" s="608"/>
      <c r="M274" s="608"/>
      <c r="N274" s="608"/>
      <c r="O274" s="608"/>
      <c r="P274" s="608"/>
      <c r="Q274" s="608"/>
      <c r="R274" s="608"/>
      <c r="S274" s="608"/>
      <c r="T274" s="608"/>
      <c r="U274" s="608"/>
      <c r="V274" s="608"/>
      <c r="W274" s="608"/>
      <c r="X274" s="608"/>
      <c r="Y274" s="609"/>
    </row>
    <row r="275" spans="1:25">
      <c r="A275" s="715"/>
      <c r="B275" s="728" t="s">
        <v>693</v>
      </c>
      <c r="C275" s="716"/>
      <c r="D275" s="717"/>
      <c r="E275" s="717"/>
      <c r="F275" s="717"/>
      <c r="G275" s="717"/>
      <c r="H275" s="716"/>
      <c r="I275" s="716"/>
      <c r="J275" s="718">
        <v>0</v>
      </c>
      <c r="K275" s="719">
        <v>0</v>
      </c>
      <c r="L275" s="719">
        <v>0</v>
      </c>
      <c r="M275" s="719">
        <v>0</v>
      </c>
      <c r="N275" s="719">
        <v>0</v>
      </c>
      <c r="O275" s="719">
        <v>0</v>
      </c>
      <c r="P275" s="726">
        <v>0</v>
      </c>
      <c r="Q275" s="719">
        <v>0</v>
      </c>
      <c r="R275" s="719">
        <v>0</v>
      </c>
      <c r="S275" s="719">
        <v>0</v>
      </c>
      <c r="T275" s="719">
        <v>0</v>
      </c>
      <c r="U275" s="719">
        <v>0</v>
      </c>
      <c r="V275" s="719">
        <v>0</v>
      </c>
      <c r="W275" s="719">
        <v>0</v>
      </c>
      <c r="X275" s="719">
        <v>0</v>
      </c>
      <c r="Y275" s="720">
        <v>0</v>
      </c>
    </row>
    <row r="276" spans="1:25" ht="13.5" thickBot="1">
      <c r="A276" s="548"/>
      <c r="B276" s="367" t="s">
        <v>1373</v>
      </c>
      <c r="C276" s="340"/>
      <c r="D276" s="1105" t="s">
        <v>1412</v>
      </c>
      <c r="E276" s="1105"/>
      <c r="F276" s="1105"/>
      <c r="G276" s="1105"/>
      <c r="H276" s="1105"/>
      <c r="I276" s="1105"/>
      <c r="J276" s="299">
        <v>0</v>
      </c>
      <c r="K276" s="345">
        <v>0</v>
      </c>
      <c r="L276" s="345">
        <v>0</v>
      </c>
      <c r="M276" s="345">
        <v>0</v>
      </c>
      <c r="N276" s="345">
        <v>0</v>
      </c>
      <c r="O276" s="345">
        <v>0</v>
      </c>
      <c r="P276" s="345">
        <v>0</v>
      </c>
      <c r="Q276" s="345">
        <v>0</v>
      </c>
      <c r="R276" s="345">
        <v>0</v>
      </c>
      <c r="S276" s="345">
        <v>0</v>
      </c>
      <c r="T276" s="345">
        <v>0</v>
      </c>
      <c r="U276" s="345">
        <v>0</v>
      </c>
      <c r="V276" s="345">
        <v>0</v>
      </c>
      <c r="W276" s="345">
        <v>0</v>
      </c>
      <c r="X276" s="345">
        <v>0</v>
      </c>
      <c r="Y276" s="518">
        <v>0</v>
      </c>
    </row>
    <row r="277" spans="1:25" ht="15.75" customHeight="1" thickBot="1">
      <c r="A277" s="1120" t="s">
        <v>613</v>
      </c>
      <c r="B277" s="1121"/>
      <c r="C277" s="608"/>
      <c r="D277" s="624"/>
      <c r="E277" s="624"/>
      <c r="F277" s="624"/>
      <c r="G277" s="624"/>
      <c r="H277" s="608"/>
      <c r="I277" s="608"/>
      <c r="J277" s="608"/>
      <c r="K277" s="608"/>
      <c r="L277" s="608"/>
      <c r="M277" s="608"/>
      <c r="N277" s="608"/>
      <c r="O277" s="608"/>
      <c r="P277" s="608"/>
      <c r="Q277" s="608"/>
      <c r="R277" s="608"/>
      <c r="S277" s="608"/>
      <c r="T277" s="608"/>
      <c r="U277" s="608"/>
      <c r="V277" s="608"/>
      <c r="W277" s="608"/>
      <c r="X277" s="608"/>
      <c r="Y277" s="609"/>
    </row>
    <row r="278" spans="1:25">
      <c r="A278" s="715"/>
      <c r="B278" s="728" t="s">
        <v>693</v>
      </c>
      <c r="C278" s="716"/>
      <c r="D278" s="717"/>
      <c r="E278" s="717"/>
      <c r="F278" s="717"/>
      <c r="G278" s="717"/>
      <c r="H278" s="716"/>
      <c r="I278" s="716"/>
      <c r="J278" s="718">
        <v>0</v>
      </c>
      <c r="K278" s="718">
        <v>0</v>
      </c>
      <c r="L278" s="768">
        <v>0</v>
      </c>
      <c r="M278" s="718">
        <v>0</v>
      </c>
      <c r="N278" s="719">
        <v>0</v>
      </c>
      <c r="O278" s="719">
        <v>0</v>
      </c>
      <c r="P278" s="769">
        <v>0</v>
      </c>
      <c r="Q278" s="768">
        <v>0</v>
      </c>
      <c r="R278" s="718">
        <v>0</v>
      </c>
      <c r="S278" s="719">
        <v>0</v>
      </c>
      <c r="T278" s="719">
        <v>0</v>
      </c>
      <c r="U278" s="719">
        <v>0</v>
      </c>
      <c r="V278" s="719">
        <v>0</v>
      </c>
      <c r="W278" s="719">
        <v>0</v>
      </c>
      <c r="X278" s="719">
        <v>0</v>
      </c>
      <c r="Y278" s="720">
        <v>0</v>
      </c>
    </row>
    <row r="279" spans="1:25" ht="13.5" thickBot="1">
      <c r="A279" s="548"/>
      <c r="B279" s="367" t="s">
        <v>1373</v>
      </c>
      <c r="C279" s="340"/>
      <c r="D279" s="1105" t="s">
        <v>1412</v>
      </c>
      <c r="E279" s="1105"/>
      <c r="F279" s="1105"/>
      <c r="G279" s="1105"/>
      <c r="H279" s="1105"/>
      <c r="I279" s="1105"/>
      <c r="J279" s="299">
        <v>0</v>
      </c>
      <c r="K279" s="345">
        <v>0</v>
      </c>
      <c r="L279" s="345">
        <v>0</v>
      </c>
      <c r="M279" s="345">
        <v>0</v>
      </c>
      <c r="N279" s="345">
        <v>0</v>
      </c>
      <c r="O279" s="345">
        <v>0</v>
      </c>
      <c r="P279" s="345">
        <v>0</v>
      </c>
      <c r="Q279" s="345">
        <v>0</v>
      </c>
      <c r="R279" s="345">
        <v>0</v>
      </c>
      <c r="S279" s="345">
        <v>0</v>
      </c>
      <c r="T279" s="345">
        <v>0</v>
      </c>
      <c r="U279" s="345">
        <v>0</v>
      </c>
      <c r="V279" s="345">
        <v>0</v>
      </c>
      <c r="W279" s="345">
        <v>0</v>
      </c>
      <c r="X279" s="345">
        <v>0</v>
      </c>
      <c r="Y279" s="518">
        <v>0</v>
      </c>
    </row>
    <row r="280" spans="1:25" ht="15.75" customHeight="1" thickBot="1">
      <c r="A280" s="1120" t="s">
        <v>737</v>
      </c>
      <c r="B280" s="1121"/>
      <c r="C280" s="608"/>
      <c r="D280" s="624"/>
      <c r="E280" s="624"/>
      <c r="F280" s="624"/>
      <c r="G280" s="624"/>
      <c r="H280" s="608"/>
      <c r="I280" s="608"/>
      <c r="J280" s="608"/>
      <c r="K280" s="608"/>
      <c r="L280" s="608"/>
      <c r="M280" s="608"/>
      <c r="N280" s="608"/>
      <c r="O280" s="608"/>
      <c r="P280" s="608"/>
      <c r="Q280" s="608"/>
      <c r="R280" s="608"/>
      <c r="S280" s="608"/>
      <c r="T280" s="608"/>
      <c r="U280" s="608"/>
      <c r="V280" s="608"/>
      <c r="W280" s="608"/>
      <c r="X280" s="608"/>
      <c r="Y280" s="609"/>
    </row>
    <row r="281" spans="1:25">
      <c r="A281" s="715"/>
      <c r="B281" s="728" t="s">
        <v>693</v>
      </c>
      <c r="C281" s="716"/>
      <c r="D281" s="717"/>
      <c r="E281" s="717"/>
      <c r="F281" s="717"/>
      <c r="G281" s="717"/>
      <c r="H281" s="716"/>
      <c r="I281" s="716"/>
      <c r="J281" s="718">
        <v>0</v>
      </c>
      <c r="K281" s="718">
        <v>0</v>
      </c>
      <c r="L281" s="718">
        <v>0</v>
      </c>
      <c r="M281" s="718">
        <v>0</v>
      </c>
      <c r="N281" s="718">
        <v>0</v>
      </c>
      <c r="O281" s="718">
        <v>0</v>
      </c>
      <c r="P281" s="718">
        <v>0</v>
      </c>
      <c r="Q281" s="718">
        <v>0</v>
      </c>
      <c r="R281" s="718">
        <v>0</v>
      </c>
      <c r="S281" s="718">
        <v>0</v>
      </c>
      <c r="T281" s="718">
        <v>0</v>
      </c>
      <c r="U281" s="718">
        <v>0</v>
      </c>
      <c r="V281" s="718">
        <v>0</v>
      </c>
      <c r="W281" s="718">
        <v>0</v>
      </c>
      <c r="X281" s="718">
        <v>0</v>
      </c>
      <c r="Y281" s="718">
        <v>0</v>
      </c>
    </row>
    <row r="282" spans="1:25" ht="13.5" thickBot="1">
      <c r="A282" s="548"/>
      <c r="B282" s="367" t="s">
        <v>1373</v>
      </c>
      <c r="C282" s="340"/>
      <c r="D282" s="1105" t="s">
        <v>1372</v>
      </c>
      <c r="E282" s="1105"/>
      <c r="F282" s="1105"/>
      <c r="G282" s="1105"/>
      <c r="H282" s="1105"/>
      <c r="I282" s="1105"/>
      <c r="J282" s="299">
        <v>0</v>
      </c>
      <c r="K282" s="299">
        <v>0</v>
      </c>
      <c r="L282" s="299">
        <v>0</v>
      </c>
      <c r="M282" s="299">
        <v>0</v>
      </c>
      <c r="N282" s="299">
        <v>0</v>
      </c>
      <c r="O282" s="299">
        <v>0</v>
      </c>
      <c r="P282" s="299">
        <v>0</v>
      </c>
      <c r="Q282" s="299">
        <v>0</v>
      </c>
      <c r="R282" s="299">
        <v>0</v>
      </c>
      <c r="S282" s="299">
        <v>0</v>
      </c>
      <c r="T282" s="299">
        <v>0</v>
      </c>
      <c r="U282" s="299">
        <v>0</v>
      </c>
      <c r="V282" s="299">
        <v>0</v>
      </c>
      <c r="W282" s="299">
        <v>0</v>
      </c>
      <c r="X282" s="299">
        <v>0</v>
      </c>
      <c r="Y282" s="299">
        <v>0</v>
      </c>
    </row>
    <row r="283" spans="1:25" ht="33" customHeight="1" thickBot="1">
      <c r="A283" s="1120" t="s">
        <v>766</v>
      </c>
      <c r="B283" s="1121"/>
      <c r="C283" s="608"/>
      <c r="D283" s="624"/>
      <c r="E283" s="624"/>
      <c r="F283" s="624"/>
      <c r="G283" s="624"/>
      <c r="H283" s="608"/>
      <c r="I283" s="608"/>
      <c r="J283" s="608"/>
      <c r="K283" s="608"/>
      <c r="L283" s="608"/>
      <c r="M283" s="608"/>
      <c r="N283" s="608"/>
      <c r="O283" s="608"/>
      <c r="P283" s="608"/>
      <c r="Q283" s="608"/>
      <c r="R283" s="608"/>
      <c r="S283" s="608"/>
      <c r="T283" s="608"/>
      <c r="U283" s="608"/>
      <c r="V283" s="608"/>
      <c r="W283" s="608"/>
      <c r="X283" s="608"/>
      <c r="Y283" s="609"/>
    </row>
    <row r="284" spans="1:25" ht="94.5">
      <c r="A284" s="834"/>
      <c r="B284" s="1035" t="s">
        <v>806</v>
      </c>
      <c r="C284" s="797"/>
      <c r="D284" s="1066" t="s">
        <v>1412</v>
      </c>
      <c r="E284" s="664"/>
      <c r="F284" s="664"/>
      <c r="G284" s="664"/>
      <c r="H284" s="797"/>
      <c r="I284" s="290"/>
      <c r="J284" s="53">
        <f>SUM(K284:Y284)</f>
        <v>1599.6</v>
      </c>
      <c r="K284" s="90"/>
      <c r="L284" s="90"/>
      <c r="M284" s="90"/>
      <c r="N284" s="90"/>
      <c r="O284" s="90"/>
      <c r="P284" s="756">
        <v>799.7</v>
      </c>
      <c r="Q284" s="755">
        <v>799.9</v>
      </c>
      <c r="R284" s="90"/>
      <c r="S284" s="90"/>
      <c r="T284" s="90"/>
      <c r="U284" s="90"/>
      <c r="V284" s="90"/>
      <c r="W284" s="90"/>
      <c r="X284" s="90"/>
      <c r="Y284" s="513"/>
    </row>
    <row r="285" spans="1:25" ht="84">
      <c r="A285" s="557" t="s">
        <v>155</v>
      </c>
      <c r="B285" s="131" t="s">
        <v>823</v>
      </c>
      <c r="C285" s="141">
        <v>105</v>
      </c>
      <c r="D285" s="1066" t="s">
        <v>1412</v>
      </c>
      <c r="E285" s="663"/>
      <c r="F285" s="663"/>
      <c r="G285" s="663"/>
      <c r="H285" s="135"/>
      <c r="I285" s="90"/>
      <c r="J285" s="53">
        <f>SUM(K285:Y285)</f>
        <v>584.4</v>
      </c>
      <c r="K285" s="90"/>
      <c r="L285" s="90"/>
      <c r="M285" s="90"/>
      <c r="N285" s="90"/>
      <c r="O285" s="90"/>
      <c r="P285" s="756">
        <v>484.4</v>
      </c>
      <c r="Q285" s="755">
        <v>100</v>
      </c>
      <c r="R285" s="90"/>
      <c r="S285" s="90"/>
      <c r="T285" s="90"/>
      <c r="U285" s="90"/>
      <c r="V285" s="90"/>
      <c r="W285" s="90"/>
      <c r="X285" s="90"/>
      <c r="Y285" s="513"/>
    </row>
    <row r="286" spans="1:25" ht="94.5">
      <c r="A286" s="557" t="s">
        <v>159</v>
      </c>
      <c r="B286" s="131" t="s">
        <v>824</v>
      </c>
      <c r="C286" s="141">
        <v>25</v>
      </c>
      <c r="D286" s="1066" t="s">
        <v>1412</v>
      </c>
      <c r="E286" s="663"/>
      <c r="F286" s="663"/>
      <c r="G286" s="663"/>
      <c r="H286" s="135"/>
      <c r="I286" s="90"/>
      <c r="J286" s="53">
        <f>SUM(K286:Y286)</f>
        <v>400</v>
      </c>
      <c r="K286" s="90"/>
      <c r="L286" s="90"/>
      <c r="M286" s="90"/>
      <c r="N286" s="90"/>
      <c r="O286" s="90"/>
      <c r="P286" s="756">
        <v>300</v>
      </c>
      <c r="Q286" s="755">
        <v>100</v>
      </c>
      <c r="R286" s="90"/>
      <c r="S286" s="90"/>
      <c r="T286" s="90"/>
      <c r="U286" s="90"/>
      <c r="V286" s="90"/>
      <c r="W286" s="90"/>
      <c r="X286" s="90"/>
      <c r="Y286" s="513"/>
    </row>
    <row r="287" spans="1:25" ht="105">
      <c r="A287" s="557" t="s">
        <v>128</v>
      </c>
      <c r="B287" s="131" t="s">
        <v>92</v>
      </c>
      <c r="C287" s="141">
        <v>60</v>
      </c>
      <c r="D287" s="1066" t="s">
        <v>1412</v>
      </c>
      <c r="E287" s="663"/>
      <c r="F287" s="663"/>
      <c r="G287" s="663"/>
      <c r="H287" s="135"/>
      <c r="I287" s="90"/>
      <c r="J287" s="53">
        <f>SUM(K287:Y287)</f>
        <v>400</v>
      </c>
      <c r="K287" s="90"/>
      <c r="L287" s="90"/>
      <c r="M287" s="90"/>
      <c r="N287" s="90"/>
      <c r="O287" s="90"/>
      <c r="P287" s="756">
        <v>200</v>
      </c>
      <c r="Q287" s="755">
        <v>200</v>
      </c>
      <c r="R287" s="90"/>
      <c r="S287" s="90"/>
      <c r="T287" s="90"/>
      <c r="U287" s="90"/>
      <c r="V287" s="90"/>
      <c r="W287" s="90"/>
      <c r="X287" s="90"/>
      <c r="Y287" s="513"/>
    </row>
    <row r="288" spans="1:25" ht="94.5">
      <c r="A288" s="557" t="s">
        <v>133</v>
      </c>
      <c r="B288" s="131" t="s">
        <v>91</v>
      </c>
      <c r="C288" s="141">
        <v>35</v>
      </c>
      <c r="D288" s="1066" t="s">
        <v>1412</v>
      </c>
      <c r="E288" s="663"/>
      <c r="F288" s="663"/>
      <c r="G288" s="663"/>
      <c r="H288" s="135"/>
      <c r="I288" s="90"/>
      <c r="J288" s="53">
        <f>SUM(K288:Y288)</f>
        <v>559.70000000000005</v>
      </c>
      <c r="K288" s="90"/>
      <c r="L288" s="90"/>
      <c r="M288" s="90"/>
      <c r="N288" s="90"/>
      <c r="O288" s="90"/>
      <c r="P288" s="756">
        <v>359.7</v>
      </c>
      <c r="Q288" s="755">
        <v>200</v>
      </c>
      <c r="R288" s="90"/>
      <c r="S288" s="90"/>
      <c r="T288" s="90"/>
      <c r="U288" s="90"/>
      <c r="V288" s="90"/>
      <c r="W288" s="90"/>
      <c r="X288" s="90"/>
      <c r="Y288" s="513"/>
    </row>
    <row r="289" spans="1:25" ht="22.5" customHeight="1">
      <c r="A289" s="1036" t="s">
        <v>138</v>
      </c>
      <c r="B289" s="1033" t="s">
        <v>825</v>
      </c>
      <c r="C289" s="1037">
        <v>630</v>
      </c>
      <c r="D289" s="1066" t="s">
        <v>1412</v>
      </c>
      <c r="E289" s="665"/>
      <c r="F289" s="665"/>
      <c r="G289" s="665"/>
      <c r="H289" s="291" t="s">
        <v>785</v>
      </c>
      <c r="I289" s="291" t="s">
        <v>805</v>
      </c>
      <c r="J289" s="53">
        <v>1034.5999999999999</v>
      </c>
      <c r="K289" s="143"/>
      <c r="L289" s="144" t="s">
        <v>805</v>
      </c>
      <c r="M289" s="143"/>
      <c r="N289" s="143"/>
      <c r="O289" s="143"/>
      <c r="P289" s="1043">
        <v>584.6</v>
      </c>
      <c r="Q289" s="1040">
        <v>450</v>
      </c>
      <c r="R289" s="143"/>
      <c r="S289" s="143"/>
      <c r="T289" s="143"/>
      <c r="U289" s="143"/>
      <c r="V289" s="142"/>
      <c r="W289" s="143"/>
      <c r="X289" s="143"/>
      <c r="Y289" s="513"/>
    </row>
    <row r="290" spans="1:25" ht="94.5">
      <c r="A290" s="557" t="s">
        <v>767</v>
      </c>
      <c r="B290" s="131" t="s">
        <v>826</v>
      </c>
      <c r="C290" s="141">
        <v>40</v>
      </c>
      <c r="D290" s="1066" t="s">
        <v>1412</v>
      </c>
      <c r="E290" s="663"/>
      <c r="F290" s="663"/>
      <c r="G290" s="663"/>
      <c r="H290" s="135"/>
      <c r="I290" s="90"/>
      <c r="J290" s="53">
        <f t="shared" ref="J290:J300" si="41">SUM(K290:W290)</f>
        <v>500</v>
      </c>
      <c r="K290" s="90"/>
      <c r="L290" s="90"/>
      <c r="M290" s="90"/>
      <c r="N290" s="90"/>
      <c r="O290" s="90"/>
      <c r="P290" s="756">
        <v>200</v>
      </c>
      <c r="Q290" s="755">
        <v>300</v>
      </c>
      <c r="R290" s="90"/>
      <c r="S290" s="90"/>
      <c r="T290" s="90"/>
      <c r="U290" s="90"/>
      <c r="V290" s="90"/>
      <c r="W290" s="90"/>
      <c r="X290" s="90"/>
      <c r="Y290" s="513"/>
    </row>
    <row r="291" spans="1:25" ht="84">
      <c r="A291" s="557" t="s">
        <v>768</v>
      </c>
      <c r="B291" s="131" t="s">
        <v>827</v>
      </c>
      <c r="C291" s="141">
        <v>350</v>
      </c>
      <c r="D291" s="1066" t="s">
        <v>1412</v>
      </c>
      <c r="E291" s="663"/>
      <c r="F291" s="663"/>
      <c r="G291" s="663"/>
      <c r="H291" s="135"/>
      <c r="I291" s="90"/>
      <c r="J291" s="53">
        <f t="shared" si="41"/>
        <v>1200</v>
      </c>
      <c r="K291" s="90"/>
      <c r="L291" s="90"/>
      <c r="M291" s="90"/>
      <c r="N291" s="90"/>
      <c r="O291" s="90"/>
      <c r="P291" s="756">
        <v>700</v>
      </c>
      <c r="Q291" s="755">
        <v>500</v>
      </c>
      <c r="R291" s="90"/>
      <c r="S291" s="90"/>
      <c r="T291" s="90"/>
      <c r="U291" s="90"/>
      <c r="V291" s="90"/>
      <c r="W291" s="90"/>
      <c r="X291" s="90"/>
      <c r="Y291" s="513"/>
    </row>
    <row r="292" spans="1:25" ht="105">
      <c r="A292" s="557" t="s">
        <v>769</v>
      </c>
      <c r="B292" s="131" t="s">
        <v>828</v>
      </c>
      <c r="C292" s="141">
        <v>30</v>
      </c>
      <c r="D292" s="1066" t="s">
        <v>1412</v>
      </c>
      <c r="E292" s="663"/>
      <c r="F292" s="663"/>
      <c r="G292" s="663"/>
      <c r="H292" s="135"/>
      <c r="I292" s="90"/>
      <c r="J292" s="53">
        <f t="shared" si="41"/>
        <v>400</v>
      </c>
      <c r="K292" s="90"/>
      <c r="L292" s="90"/>
      <c r="M292" s="90"/>
      <c r="N292" s="90"/>
      <c r="O292" s="90"/>
      <c r="P292" s="756">
        <v>200</v>
      </c>
      <c r="Q292" s="755">
        <v>200</v>
      </c>
      <c r="R292" s="90"/>
      <c r="S292" s="90"/>
      <c r="T292" s="90"/>
      <c r="U292" s="90"/>
      <c r="V292" s="90"/>
      <c r="W292" s="90"/>
      <c r="X292" s="90"/>
      <c r="Y292" s="513"/>
    </row>
    <row r="293" spans="1:25" ht="94.5">
      <c r="A293" s="557" t="s">
        <v>770</v>
      </c>
      <c r="B293" s="131" t="s">
        <v>829</v>
      </c>
      <c r="C293" s="141">
        <v>50</v>
      </c>
      <c r="D293" s="1066" t="s">
        <v>1412</v>
      </c>
      <c r="E293" s="663"/>
      <c r="F293" s="663"/>
      <c r="G293" s="663"/>
      <c r="H293" s="135"/>
      <c r="I293" s="90"/>
      <c r="J293" s="53">
        <f t="shared" si="41"/>
        <v>400</v>
      </c>
      <c r="K293" s="90"/>
      <c r="L293" s="90"/>
      <c r="M293" s="90"/>
      <c r="N293" s="90"/>
      <c r="O293" s="90"/>
      <c r="P293" s="756">
        <v>200</v>
      </c>
      <c r="Q293" s="755">
        <v>200</v>
      </c>
      <c r="R293" s="90"/>
      <c r="S293" s="90"/>
      <c r="T293" s="90"/>
      <c r="U293" s="90"/>
      <c r="V293" s="90"/>
      <c r="W293" s="90"/>
      <c r="X293" s="90"/>
      <c r="Y293" s="513"/>
    </row>
    <row r="294" spans="1:25" ht="105">
      <c r="A294" s="557" t="s">
        <v>771</v>
      </c>
      <c r="B294" s="131" t="s">
        <v>830</v>
      </c>
      <c r="C294" s="141">
        <v>55</v>
      </c>
      <c r="D294" s="1066" t="s">
        <v>1412</v>
      </c>
      <c r="E294" s="663"/>
      <c r="F294" s="663"/>
      <c r="G294" s="663"/>
      <c r="H294" s="135"/>
      <c r="I294" s="90"/>
      <c r="J294" s="53">
        <f t="shared" si="41"/>
        <v>554</v>
      </c>
      <c r="K294" s="90"/>
      <c r="L294" s="90"/>
      <c r="M294" s="90"/>
      <c r="N294" s="90"/>
      <c r="O294" s="90"/>
      <c r="P294" s="756">
        <v>200</v>
      </c>
      <c r="Q294" s="755">
        <v>354</v>
      </c>
      <c r="R294" s="90"/>
      <c r="S294" s="90"/>
      <c r="T294" s="90"/>
      <c r="U294" s="90"/>
      <c r="V294" s="90"/>
      <c r="W294" s="90"/>
      <c r="X294" s="90"/>
      <c r="Y294" s="513"/>
    </row>
    <row r="295" spans="1:25" ht="105">
      <c r="A295" s="557" t="s">
        <v>772</v>
      </c>
      <c r="B295" s="131" t="s">
        <v>831</v>
      </c>
      <c r="C295" s="141">
        <v>35</v>
      </c>
      <c r="D295" s="1066" t="s">
        <v>1412</v>
      </c>
      <c r="E295" s="663"/>
      <c r="F295" s="663"/>
      <c r="G295" s="663"/>
      <c r="H295" s="135"/>
      <c r="I295" s="90"/>
      <c r="J295" s="53">
        <f t="shared" si="41"/>
        <v>400</v>
      </c>
      <c r="K295" s="90"/>
      <c r="L295" s="90"/>
      <c r="M295" s="90"/>
      <c r="N295" s="90"/>
      <c r="O295" s="90"/>
      <c r="P295" s="756">
        <v>200</v>
      </c>
      <c r="Q295" s="755">
        <v>200</v>
      </c>
      <c r="R295" s="90"/>
      <c r="S295" s="90"/>
      <c r="T295" s="90"/>
      <c r="U295" s="90"/>
      <c r="V295" s="90"/>
      <c r="W295" s="90"/>
      <c r="X295" s="90"/>
      <c r="Y295" s="513"/>
    </row>
    <row r="296" spans="1:25" ht="115.5">
      <c r="A296" s="557" t="s">
        <v>773</v>
      </c>
      <c r="B296" s="131" t="s">
        <v>832</v>
      </c>
      <c r="C296" s="141">
        <v>45</v>
      </c>
      <c r="D296" s="1066" t="s">
        <v>1412</v>
      </c>
      <c r="E296" s="663"/>
      <c r="F296" s="663"/>
      <c r="G296" s="663"/>
      <c r="H296" s="135"/>
      <c r="I296" s="90"/>
      <c r="J296" s="53">
        <f t="shared" si="41"/>
        <v>500</v>
      </c>
      <c r="K296" s="90"/>
      <c r="L296" s="90"/>
      <c r="M296" s="90"/>
      <c r="N296" s="90"/>
      <c r="O296" s="90"/>
      <c r="P296" s="756">
        <v>200</v>
      </c>
      <c r="Q296" s="755">
        <v>300</v>
      </c>
      <c r="R296" s="90"/>
      <c r="S296" s="90"/>
      <c r="T296" s="90"/>
      <c r="U296" s="90"/>
      <c r="V296" s="90"/>
      <c r="W296" s="90"/>
      <c r="X296" s="90"/>
      <c r="Y296" s="513"/>
    </row>
    <row r="297" spans="1:25" ht="115.5">
      <c r="A297" s="557" t="s">
        <v>774</v>
      </c>
      <c r="B297" s="131" t="s">
        <v>833</v>
      </c>
      <c r="C297" s="141">
        <v>59</v>
      </c>
      <c r="D297" s="1066" t="s">
        <v>1412</v>
      </c>
      <c r="E297" s="663"/>
      <c r="F297" s="663"/>
      <c r="G297" s="663"/>
      <c r="H297" s="135"/>
      <c r="I297" s="90"/>
      <c r="J297" s="53">
        <f t="shared" si="41"/>
        <v>332.9</v>
      </c>
      <c r="K297" s="90"/>
      <c r="L297" s="90"/>
      <c r="M297" s="90"/>
      <c r="N297" s="90"/>
      <c r="O297" s="90"/>
      <c r="P297" s="756">
        <v>132.9</v>
      </c>
      <c r="Q297" s="755">
        <v>200</v>
      </c>
      <c r="R297" s="90"/>
      <c r="S297" s="90"/>
      <c r="T297" s="90"/>
      <c r="U297" s="90"/>
      <c r="V297" s="90"/>
      <c r="W297" s="90"/>
      <c r="X297" s="90"/>
      <c r="Y297" s="513"/>
    </row>
    <row r="298" spans="1:25" ht="105">
      <c r="A298" s="557" t="s">
        <v>775</v>
      </c>
      <c r="B298" s="131" t="s">
        <v>834</v>
      </c>
      <c r="C298" s="141">
        <v>30</v>
      </c>
      <c r="D298" s="1066" t="s">
        <v>1412</v>
      </c>
      <c r="E298" s="663"/>
      <c r="F298" s="663"/>
      <c r="G298" s="663"/>
      <c r="H298" s="135"/>
      <c r="I298" s="90"/>
      <c r="J298" s="53">
        <f t="shared" si="41"/>
        <v>400</v>
      </c>
      <c r="K298" s="90"/>
      <c r="L298" s="90"/>
      <c r="M298" s="90"/>
      <c r="N298" s="90"/>
      <c r="O298" s="90"/>
      <c r="P298" s="756">
        <v>200</v>
      </c>
      <c r="Q298" s="755">
        <v>200</v>
      </c>
      <c r="R298" s="90"/>
      <c r="S298" s="90"/>
      <c r="T298" s="90"/>
      <c r="U298" s="90"/>
      <c r="V298" s="90"/>
      <c r="W298" s="90"/>
      <c r="X298" s="90"/>
      <c r="Y298" s="513"/>
    </row>
    <row r="299" spans="1:25" ht="115.5">
      <c r="A299" s="557" t="s">
        <v>776</v>
      </c>
      <c r="B299" s="131" t="s">
        <v>835</v>
      </c>
      <c r="C299" s="141">
        <v>50</v>
      </c>
      <c r="D299" s="1066" t="s">
        <v>1412</v>
      </c>
      <c r="E299" s="663"/>
      <c r="F299" s="663"/>
      <c r="G299" s="663"/>
      <c r="H299" s="135"/>
      <c r="I299" s="90"/>
      <c r="J299" s="53">
        <f t="shared" si="41"/>
        <v>347.5</v>
      </c>
      <c r="K299" s="90"/>
      <c r="L299" s="90"/>
      <c r="M299" s="90"/>
      <c r="N299" s="90"/>
      <c r="O299" s="90"/>
      <c r="P299" s="756">
        <v>147.5</v>
      </c>
      <c r="Q299" s="755">
        <v>200</v>
      </c>
      <c r="R299" s="90"/>
      <c r="S299" s="90"/>
      <c r="T299" s="90"/>
      <c r="U299" s="90"/>
      <c r="V299" s="90"/>
      <c r="W299" s="90"/>
      <c r="X299" s="90"/>
      <c r="Y299" s="513"/>
    </row>
    <row r="300" spans="1:25" ht="105">
      <c r="A300" s="557" t="s">
        <v>777</v>
      </c>
      <c r="B300" s="131" t="s">
        <v>836</v>
      </c>
      <c r="C300" s="141">
        <v>510</v>
      </c>
      <c r="D300" s="1066" t="s">
        <v>1412</v>
      </c>
      <c r="E300" s="663"/>
      <c r="F300" s="663"/>
      <c r="G300" s="663"/>
      <c r="H300" s="135"/>
      <c r="I300" s="90"/>
      <c r="J300" s="53">
        <f t="shared" si="41"/>
        <v>500</v>
      </c>
      <c r="K300" s="90"/>
      <c r="L300" s="90"/>
      <c r="M300" s="90"/>
      <c r="N300" s="90"/>
      <c r="O300" s="90"/>
      <c r="P300" s="756">
        <v>200</v>
      </c>
      <c r="Q300" s="755">
        <v>300</v>
      </c>
      <c r="R300" s="90"/>
      <c r="S300" s="90"/>
      <c r="T300" s="90"/>
      <c r="U300" s="90"/>
      <c r="V300" s="90"/>
      <c r="W300" s="90"/>
      <c r="X300" s="90"/>
      <c r="Y300" s="513"/>
    </row>
    <row r="301" spans="1:25" ht="22.5" customHeight="1">
      <c r="A301" s="1036" t="s">
        <v>778</v>
      </c>
      <c r="B301" s="1033" t="s">
        <v>837</v>
      </c>
      <c r="C301" s="1038">
        <v>150</v>
      </c>
      <c r="D301" s="1066" t="s">
        <v>1412</v>
      </c>
      <c r="E301" s="1064"/>
      <c r="F301" s="1064"/>
      <c r="G301" s="1064"/>
      <c r="H301" s="1038" t="s">
        <v>779</v>
      </c>
      <c r="I301" s="224" t="s">
        <v>805</v>
      </c>
      <c r="J301" s="53">
        <v>1025</v>
      </c>
      <c r="K301" s="47"/>
      <c r="L301" s="90"/>
      <c r="M301" s="90"/>
      <c r="N301" s="90"/>
      <c r="O301" s="90"/>
      <c r="P301" s="1044">
        <v>675</v>
      </c>
      <c r="Q301" s="755">
        <v>350</v>
      </c>
      <c r="R301" s="90"/>
      <c r="S301" s="90"/>
      <c r="T301" s="90"/>
      <c r="U301" s="90"/>
      <c r="V301" s="90"/>
      <c r="W301" s="90"/>
      <c r="X301" s="90"/>
      <c r="Y301" s="513"/>
    </row>
    <row r="302" spans="1:25" ht="22.5" customHeight="1">
      <c r="A302" s="1036" t="s">
        <v>780</v>
      </c>
      <c r="B302" s="1033" t="s">
        <v>838</v>
      </c>
      <c r="C302" s="1038">
        <v>110</v>
      </c>
      <c r="D302" s="1066" t="s">
        <v>1412</v>
      </c>
      <c r="E302" s="1064"/>
      <c r="F302" s="1064"/>
      <c r="G302" s="1064"/>
      <c r="H302" s="1038" t="s">
        <v>779</v>
      </c>
      <c r="I302" s="267"/>
      <c r="J302" s="53">
        <v>900</v>
      </c>
      <c r="K302" s="47"/>
      <c r="L302" s="90"/>
      <c r="M302" s="90"/>
      <c r="N302" s="90"/>
      <c r="O302" s="90"/>
      <c r="P302" s="1044">
        <v>500</v>
      </c>
      <c r="Q302" s="755">
        <v>400</v>
      </c>
      <c r="R302" s="90"/>
      <c r="S302" s="90"/>
      <c r="T302" s="90"/>
      <c r="U302" s="90"/>
      <c r="V302" s="90"/>
      <c r="W302" s="90"/>
      <c r="X302" s="90"/>
      <c r="Y302" s="513"/>
    </row>
    <row r="303" spans="1:25" ht="126">
      <c r="A303" s="557" t="s">
        <v>782</v>
      </c>
      <c r="B303" s="131" t="s">
        <v>839</v>
      </c>
      <c r="C303" s="141">
        <v>110</v>
      </c>
      <c r="D303" s="1066" t="s">
        <v>1412</v>
      </c>
      <c r="E303" s="663"/>
      <c r="F303" s="663"/>
      <c r="G303" s="663"/>
      <c r="H303" s="135"/>
      <c r="I303" s="90"/>
      <c r="J303" s="53">
        <f>SUM(K303:W303)</f>
        <v>1262.8</v>
      </c>
      <c r="K303" s="90"/>
      <c r="L303" s="90"/>
      <c r="M303" s="90"/>
      <c r="N303" s="90"/>
      <c r="O303" s="90"/>
      <c r="P303" s="756">
        <v>862.8</v>
      </c>
      <c r="Q303" s="755">
        <v>400</v>
      </c>
      <c r="R303" s="90"/>
      <c r="S303" s="90"/>
      <c r="T303" s="90"/>
      <c r="U303" s="90"/>
      <c r="V303" s="90"/>
      <c r="W303" s="90"/>
      <c r="X303" s="90"/>
      <c r="Y303" s="513"/>
    </row>
    <row r="304" spans="1:25" ht="115.5">
      <c r="A304" s="557" t="s">
        <v>783</v>
      </c>
      <c r="B304" s="131" t="s">
        <v>840</v>
      </c>
      <c r="C304" s="141">
        <v>280</v>
      </c>
      <c r="D304" s="1066" t="s">
        <v>1412</v>
      </c>
      <c r="E304" s="663"/>
      <c r="F304" s="663"/>
      <c r="G304" s="663"/>
      <c r="H304" s="135"/>
      <c r="I304" s="90"/>
      <c r="J304" s="53">
        <f>SUM(K304:W304)</f>
        <v>2400</v>
      </c>
      <c r="K304" s="90"/>
      <c r="L304" s="90"/>
      <c r="M304" s="90"/>
      <c r="N304" s="90"/>
      <c r="O304" s="90"/>
      <c r="P304" s="756">
        <v>1000</v>
      </c>
      <c r="Q304" s="755">
        <v>1400</v>
      </c>
      <c r="R304" s="90"/>
      <c r="S304" s="90"/>
      <c r="T304" s="90"/>
      <c r="U304" s="90"/>
      <c r="V304" s="90"/>
      <c r="W304" s="90"/>
      <c r="X304" s="90"/>
      <c r="Y304" s="513"/>
    </row>
    <row r="305" spans="1:25" ht="12.75" customHeight="1">
      <c r="A305" s="1036" t="s">
        <v>784</v>
      </c>
      <c r="B305" s="1033" t="s">
        <v>841</v>
      </c>
      <c r="C305" s="1038">
        <v>20</v>
      </c>
      <c r="D305" s="1066" t="s">
        <v>1412</v>
      </c>
      <c r="E305" s="1064"/>
      <c r="F305" s="1064"/>
      <c r="G305" s="1064"/>
      <c r="H305" s="1038" t="s">
        <v>785</v>
      </c>
      <c r="I305" s="47"/>
      <c r="J305" s="53">
        <v>600</v>
      </c>
      <c r="K305" s="47"/>
      <c r="L305" s="90"/>
      <c r="M305" s="90"/>
      <c r="N305" s="90"/>
      <c r="O305" s="90"/>
      <c r="P305" s="1044">
        <v>300</v>
      </c>
      <c r="Q305" s="755">
        <v>300</v>
      </c>
      <c r="R305" s="90"/>
      <c r="S305" s="90"/>
      <c r="T305" s="90"/>
      <c r="U305" s="90"/>
      <c r="V305" s="90"/>
      <c r="W305" s="90"/>
      <c r="X305" s="90"/>
      <c r="Y305" s="513"/>
    </row>
    <row r="306" spans="1:25" ht="105">
      <c r="A306" s="557" t="s">
        <v>786</v>
      </c>
      <c r="B306" s="131" t="s">
        <v>842</v>
      </c>
      <c r="C306" s="141">
        <v>44</v>
      </c>
      <c r="D306" s="1066" t="s">
        <v>1412</v>
      </c>
      <c r="E306" s="663"/>
      <c r="F306" s="663"/>
      <c r="G306" s="663"/>
      <c r="H306" s="135"/>
      <c r="I306" s="145"/>
      <c r="J306" s="53">
        <f>SUM(K306:W306)</f>
        <v>400</v>
      </c>
      <c r="K306" s="90"/>
      <c r="L306" s="90"/>
      <c r="M306" s="90"/>
      <c r="N306" s="90"/>
      <c r="O306" s="90"/>
      <c r="P306" s="756">
        <v>200</v>
      </c>
      <c r="Q306" s="755">
        <v>200</v>
      </c>
      <c r="R306" s="90"/>
      <c r="S306" s="90"/>
      <c r="T306" s="90"/>
      <c r="U306" s="90"/>
      <c r="V306" s="90"/>
      <c r="W306" s="90"/>
      <c r="X306" s="90"/>
      <c r="Y306" s="513"/>
    </row>
    <row r="307" spans="1:25" ht="105">
      <c r="A307" s="557" t="s">
        <v>787</v>
      </c>
      <c r="B307" s="131" t="s">
        <v>843</v>
      </c>
      <c r="C307" s="141">
        <v>210</v>
      </c>
      <c r="D307" s="1066" t="s">
        <v>1412</v>
      </c>
      <c r="E307" s="663"/>
      <c r="F307" s="663"/>
      <c r="G307" s="663"/>
      <c r="H307" s="135"/>
      <c r="I307" s="145"/>
      <c r="J307" s="53">
        <f>SUM(K307:W307)</f>
        <v>1224.9000000000001</v>
      </c>
      <c r="K307" s="90"/>
      <c r="L307" s="90"/>
      <c r="M307" s="90"/>
      <c r="N307" s="90"/>
      <c r="O307" s="90"/>
      <c r="P307" s="756">
        <v>643.9</v>
      </c>
      <c r="Q307" s="755">
        <v>581</v>
      </c>
      <c r="R307" s="90"/>
      <c r="S307" s="90"/>
      <c r="T307" s="90"/>
      <c r="U307" s="90"/>
      <c r="V307" s="90"/>
      <c r="W307" s="90"/>
      <c r="X307" s="90"/>
      <c r="Y307" s="513"/>
    </row>
    <row r="308" spans="1:25" ht="12.75" customHeight="1">
      <c r="A308" s="1036" t="s">
        <v>788</v>
      </c>
      <c r="B308" s="1033" t="s">
        <v>844</v>
      </c>
      <c r="C308" s="1038">
        <v>430</v>
      </c>
      <c r="D308" s="1066" t="s">
        <v>1412</v>
      </c>
      <c r="E308" s="1064"/>
      <c r="F308" s="1064"/>
      <c r="G308" s="1064"/>
      <c r="H308" s="1038" t="s">
        <v>789</v>
      </c>
      <c r="I308" s="560"/>
      <c r="J308" s="53">
        <v>600</v>
      </c>
      <c r="K308" s="47"/>
      <c r="L308" s="90"/>
      <c r="M308" s="90"/>
      <c r="N308" s="90"/>
      <c r="O308" s="90"/>
      <c r="P308" s="1044">
        <v>300</v>
      </c>
      <c r="Q308" s="755">
        <v>300</v>
      </c>
      <c r="R308" s="90"/>
      <c r="S308" s="90"/>
      <c r="T308" s="90"/>
      <c r="U308" s="90"/>
      <c r="V308" s="90"/>
      <c r="W308" s="90"/>
      <c r="X308" s="90"/>
      <c r="Y308" s="513"/>
    </row>
    <row r="309" spans="1:25" ht="94.5">
      <c r="A309" s="557" t="s">
        <v>791</v>
      </c>
      <c r="B309" s="131" t="s">
        <v>845</v>
      </c>
      <c r="C309" s="141">
        <v>110</v>
      </c>
      <c r="D309" s="1066" t="s">
        <v>1412</v>
      </c>
      <c r="E309" s="663"/>
      <c r="F309" s="663"/>
      <c r="G309" s="663"/>
      <c r="H309" s="135"/>
      <c r="I309" s="145"/>
      <c r="J309" s="53">
        <f>SUM(K309:W309)</f>
        <v>1372.3000000000002</v>
      </c>
      <c r="K309" s="90"/>
      <c r="L309" s="90"/>
      <c r="M309" s="90"/>
      <c r="N309" s="90"/>
      <c r="O309" s="90"/>
      <c r="P309" s="756">
        <v>775.6</v>
      </c>
      <c r="Q309" s="755">
        <v>596.70000000000005</v>
      </c>
      <c r="R309" s="90"/>
      <c r="S309" s="90"/>
      <c r="T309" s="90"/>
      <c r="U309" s="90"/>
      <c r="V309" s="90"/>
      <c r="W309" s="90"/>
      <c r="X309" s="90"/>
      <c r="Y309" s="513"/>
    </row>
    <row r="310" spans="1:25" ht="94.5">
      <c r="A310" s="557" t="s">
        <v>792</v>
      </c>
      <c r="B310" s="131" t="s">
        <v>846</v>
      </c>
      <c r="C310" s="141">
        <v>315</v>
      </c>
      <c r="D310" s="1066" t="s">
        <v>1412</v>
      </c>
      <c r="E310" s="663"/>
      <c r="F310" s="663"/>
      <c r="G310" s="663"/>
      <c r="H310" s="135"/>
      <c r="I310" s="145"/>
      <c r="J310" s="53">
        <f>SUM(K310:W310)</f>
        <v>1082</v>
      </c>
      <c r="K310" s="90"/>
      <c r="L310" s="90"/>
      <c r="M310" s="90"/>
      <c r="N310" s="90"/>
      <c r="O310" s="90"/>
      <c r="P310" s="756">
        <v>233.2</v>
      </c>
      <c r="Q310" s="755">
        <v>848.8</v>
      </c>
      <c r="R310" s="90"/>
      <c r="S310" s="90"/>
      <c r="T310" s="90"/>
      <c r="U310" s="90"/>
      <c r="V310" s="90"/>
      <c r="W310" s="90"/>
      <c r="X310" s="90"/>
      <c r="Y310" s="513"/>
    </row>
    <row r="311" spans="1:25" ht="105">
      <c r="A311" s="557" t="s">
        <v>793</v>
      </c>
      <c r="B311" s="131" t="s">
        <v>847</v>
      </c>
      <c r="C311" s="141">
        <v>50</v>
      </c>
      <c r="D311" s="1066" t="s">
        <v>1412</v>
      </c>
      <c r="E311" s="663"/>
      <c r="F311" s="663"/>
      <c r="G311" s="663"/>
      <c r="H311" s="135"/>
      <c r="I311" s="145"/>
      <c r="J311" s="53">
        <f>SUM(K311:W311)</f>
        <v>400</v>
      </c>
      <c r="K311" s="90"/>
      <c r="L311" s="90"/>
      <c r="M311" s="90"/>
      <c r="N311" s="90"/>
      <c r="O311" s="90"/>
      <c r="P311" s="756">
        <v>200</v>
      </c>
      <c r="Q311" s="755">
        <v>200</v>
      </c>
      <c r="R311" s="90"/>
      <c r="S311" s="90"/>
      <c r="T311" s="90"/>
      <c r="U311" s="90"/>
      <c r="V311" s="90"/>
      <c r="W311" s="90"/>
      <c r="X311" s="90"/>
      <c r="Y311" s="513"/>
    </row>
    <row r="312" spans="1:25" ht="12.75" customHeight="1">
      <c r="A312" s="1036" t="s">
        <v>794</v>
      </c>
      <c r="B312" s="1033" t="s">
        <v>848</v>
      </c>
      <c r="C312" s="1039">
        <v>590</v>
      </c>
      <c r="D312" s="1066" t="s">
        <v>1412</v>
      </c>
      <c r="E312" s="1064"/>
      <c r="F312" s="1064"/>
      <c r="G312" s="1064"/>
      <c r="H312" s="1038" t="s">
        <v>785</v>
      </c>
      <c r="I312" s="267"/>
      <c r="J312" s="224">
        <v>410.9</v>
      </c>
      <c r="K312" s="90"/>
      <c r="L312" s="90"/>
      <c r="M312" s="90"/>
      <c r="N312" s="90"/>
      <c r="O312" s="90"/>
      <c r="P312" s="756">
        <v>210.9</v>
      </c>
      <c r="Q312" s="755">
        <v>200</v>
      </c>
      <c r="R312" s="90"/>
      <c r="S312" s="90"/>
      <c r="T312" s="90"/>
      <c r="U312" s="90"/>
      <c r="V312" s="90"/>
      <c r="W312" s="90"/>
      <c r="X312" s="90"/>
      <c r="Y312" s="513"/>
    </row>
    <row r="313" spans="1:25" ht="22.5" customHeight="1">
      <c r="A313" s="1036" t="s">
        <v>795</v>
      </c>
      <c r="B313" s="1033" t="s">
        <v>849</v>
      </c>
      <c r="C313" s="1037">
        <v>420</v>
      </c>
      <c r="D313" s="1066" t="s">
        <v>1412</v>
      </c>
      <c r="E313" s="1064"/>
      <c r="F313" s="1064"/>
      <c r="G313" s="1064"/>
      <c r="H313" s="146">
        <v>2016</v>
      </c>
      <c r="I313" s="562">
        <v>13338.8</v>
      </c>
      <c r="J313" s="290">
        <v>520.1</v>
      </c>
      <c r="K313" s="90"/>
      <c r="L313" s="90"/>
      <c r="M313" s="90"/>
      <c r="N313" s="90"/>
      <c r="O313" s="90"/>
      <c r="P313" s="1044">
        <v>520.1</v>
      </c>
      <c r="Q313" s="1041" t="s">
        <v>805</v>
      </c>
      <c r="R313" s="90"/>
      <c r="S313" s="90"/>
      <c r="T313" s="90"/>
      <c r="U313" s="90"/>
      <c r="V313" s="90"/>
      <c r="W313" s="90"/>
      <c r="X313" s="90"/>
      <c r="Y313" s="513"/>
    </row>
    <row r="314" spans="1:25" ht="22.5" customHeight="1">
      <c r="A314" s="1036" t="s">
        <v>796</v>
      </c>
      <c r="B314" s="1033" t="s">
        <v>850</v>
      </c>
      <c r="C314" s="1037">
        <v>50</v>
      </c>
      <c r="D314" s="1066" t="s">
        <v>1412</v>
      </c>
      <c r="E314" s="1064"/>
      <c r="F314" s="1064"/>
      <c r="G314" s="1064"/>
      <c r="H314" s="146" t="s">
        <v>797</v>
      </c>
      <c r="I314" s="267"/>
      <c r="J314" s="224">
        <v>400</v>
      </c>
      <c r="K314" s="90"/>
      <c r="L314" s="90"/>
      <c r="M314" s="90"/>
      <c r="N314" s="90"/>
      <c r="O314" s="90"/>
      <c r="P314" s="1044">
        <v>200</v>
      </c>
      <c r="Q314" s="1041">
        <v>200</v>
      </c>
      <c r="R314" s="90"/>
      <c r="S314" s="90"/>
      <c r="T314" s="90"/>
      <c r="U314" s="90"/>
      <c r="V314" s="90"/>
      <c r="W314" s="90"/>
      <c r="X314" s="90"/>
      <c r="Y314" s="513"/>
    </row>
    <row r="315" spans="1:25" ht="94.5">
      <c r="A315" s="557" t="s">
        <v>798</v>
      </c>
      <c r="B315" s="131" t="s">
        <v>851</v>
      </c>
      <c r="C315" s="141">
        <v>110</v>
      </c>
      <c r="D315" s="1066" t="s">
        <v>1412</v>
      </c>
      <c r="E315" s="663"/>
      <c r="F315" s="663"/>
      <c r="G315" s="663"/>
      <c r="H315" s="135"/>
      <c r="I315" s="145"/>
      <c r="J315" s="53">
        <f>SUM(P315:Q315)</f>
        <v>1686.7</v>
      </c>
      <c r="K315" s="90"/>
      <c r="L315" s="90"/>
      <c r="M315" s="90"/>
      <c r="N315" s="90"/>
      <c r="O315" s="90"/>
      <c r="P315" s="756">
        <v>836.5</v>
      </c>
      <c r="Q315" s="755">
        <v>850.2</v>
      </c>
      <c r="R315" s="90"/>
      <c r="S315" s="90"/>
      <c r="T315" s="90"/>
      <c r="U315" s="90"/>
      <c r="V315" s="90"/>
      <c r="W315" s="90"/>
      <c r="X315" s="90"/>
      <c r="Y315" s="513"/>
    </row>
    <row r="316" spans="1:25" ht="25.5" customHeight="1">
      <c r="A316" s="1036" t="s">
        <v>799</v>
      </c>
      <c r="B316" s="1033" t="s">
        <v>852</v>
      </c>
      <c r="C316" s="1037">
        <v>555</v>
      </c>
      <c r="D316" s="1066" t="s">
        <v>1412</v>
      </c>
      <c r="E316" s="1064"/>
      <c r="F316" s="1064"/>
      <c r="G316" s="1064"/>
      <c r="H316" s="146" t="s">
        <v>797</v>
      </c>
      <c r="I316" s="148" t="s">
        <v>805</v>
      </c>
      <c r="J316" s="53">
        <v>2425.1999999999998</v>
      </c>
      <c r="K316" s="90"/>
      <c r="L316" s="90"/>
      <c r="M316" s="90"/>
      <c r="N316" s="90"/>
      <c r="O316" s="90"/>
      <c r="P316" s="1044">
        <v>1009.2</v>
      </c>
      <c r="Q316" s="1041">
        <v>1416</v>
      </c>
      <c r="R316" s="90"/>
      <c r="S316" s="90"/>
      <c r="T316" s="90"/>
      <c r="U316" s="90"/>
      <c r="V316" s="90"/>
      <c r="W316" s="90"/>
      <c r="X316" s="90"/>
      <c r="Y316" s="513"/>
    </row>
    <row r="317" spans="1:25" ht="73.5">
      <c r="A317" s="557" t="s">
        <v>800</v>
      </c>
      <c r="B317" s="131" t="s">
        <v>853</v>
      </c>
      <c r="C317" s="141">
        <v>25</v>
      </c>
      <c r="D317" s="1066" t="s">
        <v>1412</v>
      </c>
      <c r="E317" s="663"/>
      <c r="F317" s="663"/>
      <c r="G317" s="663"/>
      <c r="H317" s="135"/>
      <c r="I317" s="145"/>
      <c r="J317" s="53">
        <v>400</v>
      </c>
      <c r="K317" s="90"/>
      <c r="L317" s="90"/>
      <c r="M317" s="90"/>
      <c r="N317" s="90"/>
      <c r="O317" s="90"/>
      <c r="P317" s="756">
        <v>200</v>
      </c>
      <c r="Q317" s="755">
        <v>200</v>
      </c>
      <c r="R317" s="90"/>
      <c r="S317" s="90"/>
      <c r="T317" s="90"/>
      <c r="U317" s="90"/>
      <c r="V317" s="90"/>
      <c r="W317" s="90"/>
      <c r="X317" s="90"/>
      <c r="Y317" s="513"/>
    </row>
    <row r="318" spans="1:25" ht="22.5" customHeight="1">
      <c r="A318" s="1036" t="s">
        <v>801</v>
      </c>
      <c r="B318" s="1033" t="s">
        <v>854</v>
      </c>
      <c r="C318" s="1037">
        <v>105</v>
      </c>
      <c r="D318" s="1066" t="s">
        <v>1412</v>
      </c>
      <c r="E318" s="1064"/>
      <c r="F318" s="1064"/>
      <c r="G318" s="1064"/>
      <c r="H318" s="146" t="s">
        <v>802</v>
      </c>
      <c r="I318" s="47"/>
      <c r="J318" s="53">
        <v>600</v>
      </c>
      <c r="K318" s="53" t="s">
        <v>805</v>
      </c>
      <c r="L318" s="90"/>
      <c r="M318" s="90"/>
      <c r="N318" s="90"/>
      <c r="O318" s="90"/>
      <c r="P318">
        <v>300</v>
      </c>
      <c r="Q318" s="1041">
        <v>300</v>
      </c>
      <c r="R318" s="90"/>
      <c r="S318" s="90"/>
      <c r="T318" s="90"/>
      <c r="U318" s="90"/>
      <c r="V318" s="90"/>
      <c r="W318" s="90"/>
      <c r="X318" s="90"/>
      <c r="Y318" s="513"/>
    </row>
    <row r="319" spans="1:25">
      <c r="A319" s="715"/>
      <c r="B319" s="728" t="s">
        <v>693</v>
      </c>
      <c r="C319" s="716"/>
      <c r="D319" s="717"/>
      <c r="E319" s="717"/>
      <c r="F319" s="717"/>
      <c r="G319" s="717"/>
      <c r="H319" s="716"/>
      <c r="I319" s="716"/>
      <c r="J319" s="718">
        <f>SUM(J284:J318)</f>
        <v>27822.600000000002</v>
      </c>
      <c r="K319" s="719">
        <v>0</v>
      </c>
      <c r="L319" s="719">
        <f t="shared" ref="L319:Y319" si="42">SUM(L284:L318)</f>
        <v>0</v>
      </c>
      <c r="M319" s="719">
        <f t="shared" si="42"/>
        <v>0</v>
      </c>
      <c r="N319" s="719">
        <f t="shared" si="42"/>
        <v>0</v>
      </c>
      <c r="O319" s="719">
        <f t="shared" si="42"/>
        <v>0</v>
      </c>
      <c r="P319" s="726">
        <f t="shared" si="42"/>
        <v>14276</v>
      </c>
      <c r="Q319" s="719">
        <f t="shared" si="42"/>
        <v>13546.6</v>
      </c>
      <c r="R319" s="719">
        <f t="shared" si="42"/>
        <v>0</v>
      </c>
      <c r="S319" s="719">
        <f t="shared" si="42"/>
        <v>0</v>
      </c>
      <c r="T319" s="719">
        <f t="shared" si="42"/>
        <v>0</v>
      </c>
      <c r="U319" s="719">
        <f t="shared" si="42"/>
        <v>0</v>
      </c>
      <c r="V319" s="719">
        <f t="shared" si="42"/>
        <v>0</v>
      </c>
      <c r="W319" s="719">
        <f t="shared" si="42"/>
        <v>0</v>
      </c>
      <c r="X319" s="719">
        <f t="shared" si="42"/>
        <v>0</v>
      </c>
      <c r="Y319" s="720">
        <f t="shared" si="42"/>
        <v>0</v>
      </c>
    </row>
    <row r="320" spans="1:25" ht="13.5" thickBot="1">
      <c r="A320" s="548"/>
      <c r="B320" s="367" t="s">
        <v>1373</v>
      </c>
      <c r="C320" s="340"/>
      <c r="D320" s="1105" t="s">
        <v>1412</v>
      </c>
      <c r="E320" s="1105"/>
      <c r="F320" s="1105"/>
      <c r="G320" s="1105"/>
      <c r="H320" s="1105"/>
      <c r="I320" s="1105"/>
      <c r="J320" s="299">
        <f>SUM(K320:R320)</f>
        <v>27822.6</v>
      </c>
      <c r="K320" s="345">
        <v>0</v>
      </c>
      <c r="L320" s="345">
        <v>0</v>
      </c>
      <c r="M320" s="345">
        <f>SUM(M284,M285:M318)</f>
        <v>0</v>
      </c>
      <c r="N320" s="345">
        <f>SUM(N284,N285:N318)</f>
        <v>0</v>
      </c>
      <c r="O320" s="345">
        <f>SUM(O284,O285:O318)</f>
        <v>0</v>
      </c>
      <c r="P320" s="345">
        <f>SUM(P284:P318)</f>
        <v>14276</v>
      </c>
      <c r="Q320" s="345">
        <f>SUM(Q284:Q318)</f>
        <v>13546.6</v>
      </c>
      <c r="R320" s="345">
        <f t="shared" ref="R320:Y320" si="43">SUM(R284,R285:R318)</f>
        <v>0</v>
      </c>
      <c r="S320" s="345">
        <f t="shared" si="43"/>
        <v>0</v>
      </c>
      <c r="T320" s="345">
        <f t="shared" si="43"/>
        <v>0</v>
      </c>
      <c r="U320" s="345">
        <f t="shared" si="43"/>
        <v>0</v>
      </c>
      <c r="V320" s="345">
        <f t="shared" si="43"/>
        <v>0</v>
      </c>
      <c r="W320" s="345">
        <f t="shared" si="43"/>
        <v>0</v>
      </c>
      <c r="X320" s="345">
        <f t="shared" si="43"/>
        <v>0</v>
      </c>
      <c r="Y320" s="518">
        <f t="shared" si="43"/>
        <v>0</v>
      </c>
    </row>
    <row r="321" spans="1:25" ht="15.75" customHeight="1" thickBot="1">
      <c r="A321" s="1120" t="s">
        <v>856</v>
      </c>
      <c r="B321" s="1121"/>
      <c r="C321" s="608"/>
      <c r="D321" s="624"/>
      <c r="E321" s="624"/>
      <c r="F321" s="624"/>
      <c r="G321" s="624"/>
      <c r="H321" s="608"/>
      <c r="I321" s="608"/>
      <c r="J321" s="608"/>
      <c r="K321" s="608"/>
      <c r="L321" s="608"/>
      <c r="M321" s="608"/>
      <c r="N321" s="608"/>
      <c r="O321" s="608"/>
      <c r="P321" s="608"/>
      <c r="Q321" s="608"/>
      <c r="R321" s="608"/>
      <c r="S321" s="608"/>
      <c r="T321" s="608"/>
      <c r="U321" s="608"/>
      <c r="V321" s="608"/>
      <c r="W321" s="608"/>
      <c r="X321" s="608"/>
      <c r="Y321" s="609"/>
    </row>
    <row r="322" spans="1:25" s="722" customFormat="1">
      <c r="A322" s="715"/>
      <c r="B322" s="728" t="s">
        <v>693</v>
      </c>
      <c r="C322" s="716"/>
      <c r="D322" s="717"/>
      <c r="E322" s="717"/>
      <c r="F322" s="717"/>
      <c r="G322" s="717"/>
      <c r="H322" s="716"/>
      <c r="I322" s="716"/>
      <c r="J322" s="718">
        <v>0</v>
      </c>
      <c r="K322" s="719">
        <v>0</v>
      </c>
      <c r="L322" s="719">
        <v>0</v>
      </c>
      <c r="M322" s="719">
        <v>0</v>
      </c>
      <c r="N322" s="719">
        <v>0</v>
      </c>
      <c r="O322" s="719">
        <v>0</v>
      </c>
      <c r="P322" s="726">
        <v>0</v>
      </c>
      <c r="Q322" s="719">
        <v>0</v>
      </c>
      <c r="R322" s="719">
        <v>0</v>
      </c>
      <c r="S322" s="719">
        <v>0</v>
      </c>
      <c r="T322" s="719">
        <v>0</v>
      </c>
      <c r="U322" s="719">
        <v>0</v>
      </c>
      <c r="V322" s="719">
        <v>0</v>
      </c>
      <c r="W322" s="719">
        <v>0</v>
      </c>
      <c r="X322" s="719">
        <v>0</v>
      </c>
      <c r="Y322" s="720">
        <v>0</v>
      </c>
    </row>
    <row r="323" spans="1:25" ht="13.5" thickBot="1">
      <c r="A323" s="548"/>
      <c r="B323" s="367" t="s">
        <v>1373</v>
      </c>
      <c r="C323" s="340"/>
      <c r="D323" s="1105" t="s">
        <v>1412</v>
      </c>
      <c r="E323" s="1105"/>
      <c r="F323" s="1105"/>
      <c r="G323" s="1105"/>
      <c r="H323" s="1105"/>
      <c r="I323" s="1105"/>
      <c r="J323" s="299">
        <v>0</v>
      </c>
      <c r="K323" s="345">
        <v>0</v>
      </c>
      <c r="L323" s="345">
        <v>0</v>
      </c>
      <c r="M323" s="345">
        <v>0</v>
      </c>
      <c r="N323" s="345">
        <v>0</v>
      </c>
      <c r="O323" s="345">
        <v>0</v>
      </c>
      <c r="P323" s="345">
        <v>0</v>
      </c>
      <c r="Q323" s="345">
        <v>0</v>
      </c>
      <c r="R323" s="345">
        <v>0</v>
      </c>
      <c r="S323" s="345">
        <v>0</v>
      </c>
      <c r="T323" s="345">
        <v>0</v>
      </c>
      <c r="U323" s="345">
        <v>0</v>
      </c>
      <c r="V323" s="345">
        <v>0</v>
      </c>
      <c r="W323" s="345">
        <v>0</v>
      </c>
      <c r="X323" s="345">
        <v>0</v>
      </c>
      <c r="Y323" s="518">
        <v>0</v>
      </c>
    </row>
    <row r="324" spans="1:25" ht="15.75" customHeight="1" thickBot="1">
      <c r="A324" s="1204" t="s">
        <v>308</v>
      </c>
      <c r="B324" s="1205"/>
      <c r="C324" s="1205"/>
      <c r="D324" s="1205"/>
      <c r="E324" s="1205"/>
      <c r="F324" s="1205"/>
      <c r="G324" s="1205"/>
      <c r="H324" s="1205"/>
      <c r="I324" s="1257"/>
      <c r="J324" s="732">
        <f>SUM(K324:W324)</f>
        <v>10513.51</v>
      </c>
      <c r="K324" s="732">
        <f t="shared" ref="K324:Y324" si="44">SUM(K327,K330,K335,K340,K343,K346,K349)</f>
        <v>9987.83</v>
      </c>
      <c r="L324" s="732">
        <f t="shared" si="44"/>
        <v>0</v>
      </c>
      <c r="M324" s="732">
        <f t="shared" si="44"/>
        <v>0</v>
      </c>
      <c r="N324" s="732">
        <f t="shared" si="44"/>
        <v>0</v>
      </c>
      <c r="O324" s="732">
        <f t="shared" si="44"/>
        <v>0</v>
      </c>
      <c r="P324" s="732">
        <f t="shared" si="44"/>
        <v>525.68000000000006</v>
      </c>
      <c r="Q324" s="732">
        <f t="shared" si="44"/>
        <v>0</v>
      </c>
      <c r="R324" s="732">
        <f t="shared" si="44"/>
        <v>0</v>
      </c>
      <c r="S324" s="732">
        <f t="shared" si="44"/>
        <v>0</v>
      </c>
      <c r="T324" s="732">
        <f t="shared" si="44"/>
        <v>0</v>
      </c>
      <c r="U324" s="732">
        <f t="shared" si="44"/>
        <v>0</v>
      </c>
      <c r="V324" s="732">
        <f t="shared" si="44"/>
        <v>0</v>
      </c>
      <c r="W324" s="732">
        <f t="shared" si="44"/>
        <v>0</v>
      </c>
      <c r="X324" s="732">
        <f t="shared" si="44"/>
        <v>0</v>
      </c>
      <c r="Y324" s="733">
        <f t="shared" si="44"/>
        <v>0</v>
      </c>
    </row>
    <row r="325" spans="1:25" ht="13.5" thickBot="1">
      <c r="A325" s="551"/>
      <c r="B325" s="447" t="s">
        <v>1373</v>
      </c>
      <c r="C325" s="448"/>
      <c r="D325" s="1129" t="s">
        <v>1412</v>
      </c>
      <c r="E325" s="1129"/>
      <c r="F325" s="1129"/>
      <c r="G325" s="1129"/>
      <c r="H325" s="1129"/>
      <c r="I325" s="1129"/>
      <c r="J325" s="452">
        <f t="shared" ref="J325:Y325" si="45">SUM(J328,J332,J336,J341,J344,J347,J350)</f>
        <v>10513.51</v>
      </c>
      <c r="K325" s="452">
        <f t="shared" si="45"/>
        <v>9987.83</v>
      </c>
      <c r="L325" s="452">
        <f t="shared" si="45"/>
        <v>0</v>
      </c>
      <c r="M325" s="452">
        <f t="shared" si="45"/>
        <v>0</v>
      </c>
      <c r="N325" s="452">
        <f t="shared" si="45"/>
        <v>0</v>
      </c>
      <c r="O325" s="452">
        <f t="shared" si="45"/>
        <v>0</v>
      </c>
      <c r="P325" s="452">
        <f t="shared" si="45"/>
        <v>525.68000000000006</v>
      </c>
      <c r="Q325" s="452">
        <f t="shared" si="45"/>
        <v>0</v>
      </c>
      <c r="R325" s="452">
        <f t="shared" si="45"/>
        <v>0</v>
      </c>
      <c r="S325" s="452">
        <f t="shared" si="45"/>
        <v>0</v>
      </c>
      <c r="T325" s="452">
        <f t="shared" si="45"/>
        <v>0</v>
      </c>
      <c r="U325" s="452">
        <f t="shared" si="45"/>
        <v>0</v>
      </c>
      <c r="V325" s="452">
        <f t="shared" si="45"/>
        <v>0</v>
      </c>
      <c r="W325" s="452">
        <f t="shared" si="45"/>
        <v>0</v>
      </c>
      <c r="X325" s="452">
        <f t="shared" si="45"/>
        <v>0</v>
      </c>
      <c r="Y325" s="545">
        <f t="shared" si="45"/>
        <v>0</v>
      </c>
    </row>
    <row r="326" spans="1:25" ht="15.75" customHeight="1" thickBot="1">
      <c r="A326" s="1120" t="s">
        <v>309</v>
      </c>
      <c r="B326" s="1121"/>
      <c r="C326" s="608"/>
      <c r="D326" s="624"/>
      <c r="E326" s="624"/>
      <c r="F326" s="624"/>
      <c r="G326" s="624"/>
      <c r="H326" s="608"/>
      <c r="I326" s="608"/>
      <c r="J326" s="608"/>
      <c r="K326" s="608"/>
      <c r="L326" s="608"/>
      <c r="M326" s="608"/>
      <c r="N326" s="608"/>
      <c r="O326" s="608"/>
      <c r="P326" s="608"/>
      <c r="Q326" s="608"/>
      <c r="R326" s="608"/>
      <c r="S326" s="608"/>
      <c r="T326" s="608"/>
      <c r="U326" s="608"/>
      <c r="V326" s="608"/>
      <c r="W326" s="608"/>
      <c r="X326" s="608"/>
      <c r="Y326" s="609"/>
    </row>
    <row r="327" spans="1:25">
      <c r="A327" s="715"/>
      <c r="B327" s="728" t="s">
        <v>693</v>
      </c>
      <c r="C327" s="716"/>
      <c r="D327" s="717"/>
      <c r="E327" s="717"/>
      <c r="F327" s="717"/>
      <c r="G327" s="717"/>
      <c r="H327" s="716"/>
      <c r="I327" s="716"/>
      <c r="J327" s="718">
        <v>0</v>
      </c>
      <c r="K327" s="719">
        <v>0</v>
      </c>
      <c r="L327" s="719">
        <v>0</v>
      </c>
      <c r="M327" s="719">
        <v>0</v>
      </c>
      <c r="N327" s="719">
        <v>0</v>
      </c>
      <c r="O327" s="719">
        <v>0</v>
      </c>
      <c r="P327" s="726">
        <v>0</v>
      </c>
      <c r="Q327" s="719">
        <v>0</v>
      </c>
      <c r="R327" s="719">
        <v>0</v>
      </c>
      <c r="S327" s="719">
        <v>0</v>
      </c>
      <c r="T327" s="719">
        <v>0</v>
      </c>
      <c r="U327" s="719">
        <v>0</v>
      </c>
      <c r="V327" s="719">
        <v>0</v>
      </c>
      <c r="W327" s="719">
        <v>0</v>
      </c>
      <c r="X327" s="719">
        <v>0</v>
      </c>
      <c r="Y327" s="720">
        <v>0</v>
      </c>
    </row>
    <row r="328" spans="1:25" ht="13.5" thickBot="1">
      <c r="A328" s="548"/>
      <c r="B328" s="367" t="s">
        <v>1373</v>
      </c>
      <c r="C328" s="340"/>
      <c r="D328" s="1105" t="s">
        <v>1412</v>
      </c>
      <c r="E328" s="1105"/>
      <c r="F328" s="1105"/>
      <c r="G328" s="1105"/>
      <c r="H328" s="1105"/>
      <c r="I328" s="1105"/>
      <c r="J328" s="299">
        <v>0</v>
      </c>
      <c r="K328" s="345">
        <v>0</v>
      </c>
      <c r="L328" s="345">
        <v>0</v>
      </c>
      <c r="M328" s="345">
        <v>0</v>
      </c>
      <c r="N328" s="345">
        <v>0</v>
      </c>
      <c r="O328" s="345">
        <v>0</v>
      </c>
      <c r="P328" s="345">
        <v>0</v>
      </c>
      <c r="Q328" s="345">
        <v>0</v>
      </c>
      <c r="R328" s="345">
        <v>0</v>
      </c>
      <c r="S328" s="345">
        <v>0</v>
      </c>
      <c r="T328" s="345">
        <v>0</v>
      </c>
      <c r="U328" s="345">
        <v>0</v>
      </c>
      <c r="V328" s="345">
        <v>0</v>
      </c>
      <c r="W328" s="345">
        <v>0</v>
      </c>
      <c r="X328" s="345">
        <v>0</v>
      </c>
      <c r="Y328" s="518">
        <v>0</v>
      </c>
    </row>
    <row r="329" spans="1:25" ht="33" customHeight="1" thickBot="1">
      <c r="A329" s="1120" t="s">
        <v>716</v>
      </c>
      <c r="B329" s="1121"/>
      <c r="C329" s="608"/>
      <c r="D329" s="624"/>
      <c r="E329" s="624"/>
      <c r="F329" s="624"/>
      <c r="G329" s="624"/>
      <c r="H329" s="608"/>
      <c r="I329" s="608"/>
      <c r="J329" s="608"/>
      <c r="K329" s="608"/>
      <c r="L329" s="608"/>
      <c r="M329" s="608"/>
      <c r="N329" s="608"/>
      <c r="O329" s="608"/>
      <c r="P329" s="608"/>
      <c r="Q329" s="608"/>
      <c r="R329" s="608"/>
      <c r="S329" s="608"/>
      <c r="T329" s="608"/>
      <c r="U329" s="608"/>
      <c r="V329" s="608"/>
      <c r="W329" s="608"/>
      <c r="X329" s="608"/>
      <c r="Y329" s="609"/>
    </row>
    <row r="330" spans="1:25">
      <c r="A330" s="565">
        <v>1</v>
      </c>
      <c r="B330" s="357"/>
      <c r="C330" s="357">
        <f>-H330</f>
        <v>0</v>
      </c>
      <c r="D330" s="668">
        <v>0</v>
      </c>
      <c r="E330" s="668"/>
      <c r="F330" s="668"/>
      <c r="G330" s="668"/>
      <c r="H330" s="357">
        <v>0</v>
      </c>
      <c r="I330" s="357">
        <v>0</v>
      </c>
      <c r="J330" s="357">
        <v>0</v>
      </c>
      <c r="K330" s="357">
        <v>0</v>
      </c>
      <c r="L330" s="357">
        <v>0</v>
      </c>
      <c r="M330" s="357">
        <v>0</v>
      </c>
      <c r="N330" s="357"/>
      <c r="O330" s="357"/>
      <c r="P330" s="357">
        <v>0</v>
      </c>
      <c r="Q330" s="357">
        <v>0</v>
      </c>
      <c r="R330" s="357">
        <v>0</v>
      </c>
      <c r="S330" s="357"/>
      <c r="T330" s="357"/>
      <c r="U330" s="357">
        <v>0</v>
      </c>
      <c r="V330" s="357">
        <v>0</v>
      </c>
      <c r="W330" s="357">
        <v>0</v>
      </c>
      <c r="X330" s="357"/>
      <c r="Y330" s="511"/>
    </row>
    <row r="331" spans="1:25">
      <c r="A331" s="715"/>
      <c r="B331" s="728" t="s">
        <v>693</v>
      </c>
      <c r="C331" s="716"/>
      <c r="D331" s="717"/>
      <c r="E331" s="717"/>
      <c r="F331" s="717"/>
      <c r="G331" s="717"/>
      <c r="H331" s="716"/>
      <c r="I331" s="716"/>
      <c r="J331" s="718">
        <f>SUM(J330)</f>
        <v>0</v>
      </c>
      <c r="K331" s="719">
        <f t="shared" ref="K331:Y332" si="46">SUM(K330)</f>
        <v>0</v>
      </c>
      <c r="L331" s="719">
        <f t="shared" si="46"/>
        <v>0</v>
      </c>
      <c r="M331" s="719">
        <f t="shared" si="46"/>
        <v>0</v>
      </c>
      <c r="N331" s="719">
        <f t="shared" si="46"/>
        <v>0</v>
      </c>
      <c r="O331" s="719">
        <f t="shared" si="46"/>
        <v>0</v>
      </c>
      <c r="P331" s="726">
        <f t="shared" si="46"/>
        <v>0</v>
      </c>
      <c r="Q331" s="719">
        <f t="shared" si="46"/>
        <v>0</v>
      </c>
      <c r="R331" s="719">
        <f t="shared" si="46"/>
        <v>0</v>
      </c>
      <c r="S331" s="719">
        <f t="shared" si="46"/>
        <v>0</v>
      </c>
      <c r="T331" s="719">
        <f t="shared" si="46"/>
        <v>0</v>
      </c>
      <c r="U331" s="719">
        <f t="shared" si="46"/>
        <v>0</v>
      </c>
      <c r="V331" s="719">
        <f t="shared" si="46"/>
        <v>0</v>
      </c>
      <c r="W331" s="719">
        <f t="shared" si="46"/>
        <v>0</v>
      </c>
      <c r="X331" s="719">
        <f t="shared" si="46"/>
        <v>0</v>
      </c>
      <c r="Y331" s="720">
        <f t="shared" si="46"/>
        <v>0</v>
      </c>
    </row>
    <row r="332" spans="1:25" ht="13.5" thickBot="1">
      <c r="A332" s="548"/>
      <c r="B332" s="367" t="s">
        <v>1373</v>
      </c>
      <c r="C332" s="340"/>
      <c r="D332" s="1105" t="s">
        <v>1412</v>
      </c>
      <c r="E332" s="1105"/>
      <c r="F332" s="1105"/>
      <c r="G332" s="1105"/>
      <c r="H332" s="1105"/>
      <c r="I332" s="1105"/>
      <c r="J332" s="299">
        <f>SUM(J331)</f>
        <v>0</v>
      </c>
      <c r="K332" s="345">
        <f t="shared" si="46"/>
        <v>0</v>
      </c>
      <c r="L332" s="345">
        <f t="shared" si="46"/>
        <v>0</v>
      </c>
      <c r="M332" s="345">
        <f t="shared" si="46"/>
        <v>0</v>
      </c>
      <c r="N332" s="345">
        <f t="shared" si="46"/>
        <v>0</v>
      </c>
      <c r="O332" s="345">
        <f t="shared" si="46"/>
        <v>0</v>
      </c>
      <c r="P332" s="345">
        <f t="shared" si="46"/>
        <v>0</v>
      </c>
      <c r="Q332" s="345">
        <f t="shared" si="46"/>
        <v>0</v>
      </c>
      <c r="R332" s="345">
        <f t="shared" si="46"/>
        <v>0</v>
      </c>
      <c r="S332" s="345">
        <f t="shared" si="46"/>
        <v>0</v>
      </c>
      <c r="T332" s="345">
        <f t="shared" si="46"/>
        <v>0</v>
      </c>
      <c r="U332" s="345">
        <f t="shared" si="46"/>
        <v>0</v>
      </c>
      <c r="V332" s="345">
        <f t="shared" si="46"/>
        <v>0</v>
      </c>
      <c r="W332" s="345">
        <f t="shared" si="46"/>
        <v>0</v>
      </c>
      <c r="X332" s="345">
        <f t="shared" si="46"/>
        <v>0</v>
      </c>
      <c r="Y332" s="518">
        <f t="shared" si="46"/>
        <v>0</v>
      </c>
    </row>
    <row r="333" spans="1:25" ht="45" customHeight="1" thickBot="1">
      <c r="A333" s="1120" t="s">
        <v>717</v>
      </c>
      <c r="B333" s="1121"/>
      <c r="C333" s="608"/>
      <c r="D333" s="624"/>
      <c r="E333" s="624"/>
      <c r="F333" s="624"/>
      <c r="G333" s="624"/>
      <c r="H333" s="608"/>
      <c r="I333" s="608"/>
      <c r="J333" s="608"/>
      <c r="K333" s="608"/>
      <c r="L333" s="608"/>
      <c r="M333" s="608"/>
      <c r="N333" s="608"/>
      <c r="O333" s="608"/>
      <c r="P333" s="608"/>
      <c r="Q333" s="608"/>
      <c r="R333" s="608"/>
      <c r="S333" s="608"/>
      <c r="T333" s="608"/>
      <c r="U333" s="608"/>
      <c r="V333" s="608"/>
      <c r="W333" s="608"/>
      <c r="X333" s="608"/>
      <c r="Y333" s="609"/>
    </row>
    <row r="334" spans="1:25" ht="84">
      <c r="A334" s="564">
        <v>1</v>
      </c>
      <c r="B334" s="788" t="s">
        <v>718</v>
      </c>
      <c r="C334" s="355">
        <v>105</v>
      </c>
      <c r="D334" s="1066" t="s">
        <v>1412</v>
      </c>
      <c r="E334" s="639"/>
      <c r="F334" s="639"/>
      <c r="G334" s="639"/>
      <c r="H334" s="819" t="s">
        <v>719</v>
      </c>
      <c r="I334" s="867">
        <v>1675</v>
      </c>
      <c r="J334" s="867">
        <f>SUM(K334:W334)</f>
        <v>0</v>
      </c>
      <c r="K334" s="867"/>
      <c r="L334" s="867"/>
      <c r="M334" s="867"/>
      <c r="N334" s="867"/>
      <c r="O334" s="867"/>
      <c r="P334" s="867"/>
      <c r="Q334" s="867"/>
      <c r="R334" s="867"/>
      <c r="S334" s="867"/>
      <c r="T334" s="867"/>
      <c r="U334" s="867"/>
      <c r="V334" s="867"/>
      <c r="W334" s="867"/>
      <c r="X334" s="867"/>
      <c r="Y334" s="511"/>
    </row>
    <row r="335" spans="1:25">
      <c r="A335" s="715"/>
      <c r="B335" s="728" t="s">
        <v>693</v>
      </c>
      <c r="C335" s="716"/>
      <c r="D335" s="717"/>
      <c r="E335" s="717"/>
      <c r="F335" s="717"/>
      <c r="G335" s="717"/>
      <c r="H335" s="716"/>
      <c r="I335" s="716"/>
      <c r="J335" s="718">
        <f>SUM(J334:J334)</f>
        <v>0</v>
      </c>
      <c r="K335" s="719">
        <f t="shared" ref="K335:Y335" si="47">SUM(K334:K334)</f>
        <v>0</v>
      </c>
      <c r="L335" s="719">
        <f t="shared" si="47"/>
        <v>0</v>
      </c>
      <c r="M335" s="719">
        <f t="shared" si="47"/>
        <v>0</v>
      </c>
      <c r="N335" s="719">
        <f t="shared" si="47"/>
        <v>0</v>
      </c>
      <c r="O335" s="719">
        <f t="shared" si="47"/>
        <v>0</v>
      </c>
      <c r="P335" s="726">
        <f t="shared" si="47"/>
        <v>0</v>
      </c>
      <c r="Q335" s="719">
        <f t="shared" si="47"/>
        <v>0</v>
      </c>
      <c r="R335" s="719">
        <f t="shared" si="47"/>
        <v>0</v>
      </c>
      <c r="S335" s="719">
        <f t="shared" si="47"/>
        <v>0</v>
      </c>
      <c r="T335" s="719">
        <f t="shared" si="47"/>
        <v>0</v>
      </c>
      <c r="U335" s="719">
        <f t="shared" si="47"/>
        <v>0</v>
      </c>
      <c r="V335" s="719">
        <f t="shared" si="47"/>
        <v>0</v>
      </c>
      <c r="W335" s="719">
        <f t="shared" si="47"/>
        <v>0</v>
      </c>
      <c r="X335" s="719">
        <f t="shared" si="47"/>
        <v>0</v>
      </c>
      <c r="Y335" s="720">
        <f t="shared" si="47"/>
        <v>0</v>
      </c>
    </row>
    <row r="336" spans="1:25" ht="13.5" thickBot="1">
      <c r="A336" s="548"/>
      <c r="B336" s="367" t="s">
        <v>1373</v>
      </c>
      <c r="C336" s="340"/>
      <c r="D336" s="1105" t="s">
        <v>1412</v>
      </c>
      <c r="E336" s="1105"/>
      <c r="F336" s="1105"/>
      <c r="G336" s="1105"/>
      <c r="H336" s="1105"/>
      <c r="I336" s="1105"/>
      <c r="J336" s="299">
        <f>SUM(J334)</f>
        <v>0</v>
      </c>
      <c r="K336" s="345">
        <f t="shared" ref="K336:Y336" si="48">SUM(K334)</f>
        <v>0</v>
      </c>
      <c r="L336" s="345">
        <f t="shared" si="48"/>
        <v>0</v>
      </c>
      <c r="M336" s="345">
        <f t="shared" si="48"/>
        <v>0</v>
      </c>
      <c r="N336" s="345">
        <f t="shared" si="48"/>
        <v>0</v>
      </c>
      <c r="O336" s="345">
        <f t="shared" si="48"/>
        <v>0</v>
      </c>
      <c r="P336" s="345">
        <f t="shared" si="48"/>
        <v>0</v>
      </c>
      <c r="Q336" s="345">
        <f t="shared" si="48"/>
        <v>0</v>
      </c>
      <c r="R336" s="345">
        <f t="shared" si="48"/>
        <v>0</v>
      </c>
      <c r="S336" s="345">
        <f t="shared" si="48"/>
        <v>0</v>
      </c>
      <c r="T336" s="345">
        <f t="shared" si="48"/>
        <v>0</v>
      </c>
      <c r="U336" s="345">
        <f t="shared" si="48"/>
        <v>0</v>
      </c>
      <c r="V336" s="345">
        <f t="shared" si="48"/>
        <v>0</v>
      </c>
      <c r="W336" s="345">
        <f t="shared" si="48"/>
        <v>0</v>
      </c>
      <c r="X336" s="345">
        <f t="shared" si="48"/>
        <v>0</v>
      </c>
      <c r="Y336" s="518">
        <f t="shared" si="48"/>
        <v>0</v>
      </c>
    </row>
    <row r="337" spans="1:25" ht="15.75" customHeight="1" thickBot="1">
      <c r="A337" s="1120" t="s">
        <v>864</v>
      </c>
      <c r="B337" s="1121"/>
      <c r="C337" s="608"/>
      <c r="D337" s="624"/>
      <c r="E337" s="624"/>
      <c r="F337" s="624"/>
      <c r="G337" s="624"/>
      <c r="H337" s="608"/>
      <c r="I337" s="608"/>
      <c r="J337" s="608"/>
      <c r="K337" s="608"/>
      <c r="L337" s="608"/>
      <c r="M337" s="608"/>
      <c r="N337" s="608"/>
      <c r="O337" s="608"/>
      <c r="P337" s="608"/>
      <c r="Q337" s="608"/>
      <c r="R337" s="608"/>
      <c r="S337" s="608"/>
      <c r="T337" s="608"/>
      <c r="U337" s="608"/>
      <c r="V337" s="608"/>
      <c r="W337" s="608"/>
      <c r="X337" s="608"/>
      <c r="Y337" s="609"/>
    </row>
    <row r="338" spans="1:25" ht="73.5">
      <c r="A338" s="868">
        <v>4</v>
      </c>
      <c r="B338" s="37" t="s">
        <v>869</v>
      </c>
      <c r="C338" s="870">
        <v>85</v>
      </c>
      <c r="D338" s="1066" t="s">
        <v>1412</v>
      </c>
      <c r="E338" s="873"/>
      <c r="F338" s="873"/>
      <c r="G338" s="947"/>
      <c r="H338" s="870" t="s">
        <v>870</v>
      </c>
      <c r="I338" s="874">
        <v>7013.5</v>
      </c>
      <c r="J338" s="38">
        <f>SUM(K338:Y338)</f>
        <v>7013.51</v>
      </c>
      <c r="K338" s="38">
        <v>6662.83</v>
      </c>
      <c r="L338" s="874"/>
      <c r="M338" s="874"/>
      <c r="N338" s="874"/>
      <c r="O338" s="874"/>
      <c r="P338" s="38">
        <v>350.68</v>
      </c>
      <c r="Q338" s="874"/>
      <c r="R338" s="874"/>
      <c r="S338" s="874"/>
      <c r="T338" s="874"/>
      <c r="U338" s="874"/>
      <c r="V338" s="874"/>
      <c r="W338" s="874"/>
      <c r="X338" s="874"/>
      <c r="Y338" s="513"/>
    </row>
    <row r="339" spans="1:25" ht="42">
      <c r="A339" s="868">
        <v>5</v>
      </c>
      <c r="B339" s="37" t="s">
        <v>871</v>
      </c>
      <c r="C339" s="870">
        <v>24</v>
      </c>
      <c r="D339" s="1066" t="s">
        <v>1412</v>
      </c>
      <c r="E339" s="873"/>
      <c r="F339" s="873"/>
      <c r="G339" s="947"/>
      <c r="H339" s="870" t="s">
        <v>870</v>
      </c>
      <c r="I339" s="874">
        <v>3500</v>
      </c>
      <c r="J339" s="38">
        <f>SUM(K339:Y339)</f>
        <v>3500</v>
      </c>
      <c r="K339" s="38">
        <v>3325</v>
      </c>
      <c r="L339" s="874"/>
      <c r="M339" s="874"/>
      <c r="N339" s="874"/>
      <c r="O339" s="874"/>
      <c r="P339" s="38">
        <v>175</v>
      </c>
      <c r="Q339" s="874"/>
      <c r="R339" s="874"/>
      <c r="S339" s="874"/>
      <c r="T339" s="874"/>
      <c r="U339" s="874"/>
      <c r="V339" s="874"/>
      <c r="W339" s="874"/>
      <c r="X339" s="874"/>
      <c r="Y339" s="513"/>
    </row>
    <row r="340" spans="1:25">
      <c r="A340" s="715"/>
      <c r="B340" s="728" t="s">
        <v>693</v>
      </c>
      <c r="C340" s="716"/>
      <c r="D340" s="717"/>
      <c r="E340" s="717"/>
      <c r="F340" s="717"/>
      <c r="G340" s="717"/>
      <c r="H340" s="716"/>
      <c r="I340" s="716"/>
      <c r="J340" s="718">
        <f t="shared" ref="J340:Y340" si="49">SUM(J338:J339)</f>
        <v>10513.51</v>
      </c>
      <c r="K340" s="718">
        <f t="shared" si="49"/>
        <v>9987.83</v>
      </c>
      <c r="L340" s="719">
        <f t="shared" si="49"/>
        <v>0</v>
      </c>
      <c r="M340" s="719">
        <f t="shared" si="49"/>
        <v>0</v>
      </c>
      <c r="N340" s="719">
        <f t="shared" si="49"/>
        <v>0</v>
      </c>
      <c r="O340" s="719">
        <f t="shared" si="49"/>
        <v>0</v>
      </c>
      <c r="P340" s="1042">
        <f t="shared" si="49"/>
        <v>525.68000000000006</v>
      </c>
      <c r="Q340" s="719">
        <f t="shared" si="49"/>
        <v>0</v>
      </c>
      <c r="R340" s="719">
        <f t="shared" si="49"/>
        <v>0</v>
      </c>
      <c r="S340" s="719">
        <f t="shared" si="49"/>
        <v>0</v>
      </c>
      <c r="T340" s="719">
        <f t="shared" si="49"/>
        <v>0</v>
      </c>
      <c r="U340" s="719">
        <f t="shared" si="49"/>
        <v>0</v>
      </c>
      <c r="V340" s="719">
        <f t="shared" si="49"/>
        <v>0</v>
      </c>
      <c r="W340" s="719">
        <f t="shared" si="49"/>
        <v>0</v>
      </c>
      <c r="X340" s="719">
        <f t="shared" si="49"/>
        <v>0</v>
      </c>
      <c r="Y340" s="720">
        <f t="shared" si="49"/>
        <v>0</v>
      </c>
    </row>
    <row r="341" spans="1:25" ht="13.5" thickBot="1">
      <c r="A341" s="548"/>
      <c r="B341" s="367" t="s">
        <v>1373</v>
      </c>
      <c r="C341" s="340"/>
      <c r="D341" s="1105" t="s">
        <v>1412</v>
      </c>
      <c r="E341" s="1105"/>
      <c r="F341" s="1105"/>
      <c r="G341" s="1105"/>
      <c r="H341" s="1105"/>
      <c r="I341" s="1105"/>
      <c r="J341" s="299">
        <f>SUM(J338:J339)</f>
        <v>10513.51</v>
      </c>
      <c r="K341" s="754">
        <f t="shared" ref="K341:Y341" si="50">SUM(K338:K339)</f>
        <v>9987.83</v>
      </c>
      <c r="L341" s="345">
        <f t="shared" si="50"/>
        <v>0</v>
      </c>
      <c r="M341" s="345">
        <f t="shared" si="50"/>
        <v>0</v>
      </c>
      <c r="N341" s="345">
        <f t="shared" si="50"/>
        <v>0</v>
      </c>
      <c r="O341" s="345">
        <f t="shared" si="50"/>
        <v>0</v>
      </c>
      <c r="P341" s="754">
        <f t="shared" si="50"/>
        <v>525.68000000000006</v>
      </c>
      <c r="Q341" s="345">
        <f t="shared" si="50"/>
        <v>0</v>
      </c>
      <c r="R341" s="345">
        <f t="shared" si="50"/>
        <v>0</v>
      </c>
      <c r="S341" s="345">
        <f t="shared" si="50"/>
        <v>0</v>
      </c>
      <c r="T341" s="345">
        <f t="shared" si="50"/>
        <v>0</v>
      </c>
      <c r="U341" s="345">
        <f t="shared" si="50"/>
        <v>0</v>
      </c>
      <c r="V341" s="345">
        <f t="shared" si="50"/>
        <v>0</v>
      </c>
      <c r="W341" s="345">
        <f t="shared" si="50"/>
        <v>0</v>
      </c>
      <c r="X341" s="345">
        <f t="shared" si="50"/>
        <v>0</v>
      </c>
      <c r="Y341" s="518">
        <f t="shared" si="50"/>
        <v>0</v>
      </c>
    </row>
    <row r="342" spans="1:25" ht="48" customHeight="1" thickBot="1">
      <c r="A342" s="1120" t="s">
        <v>872</v>
      </c>
      <c r="B342" s="1121"/>
      <c r="C342" s="608"/>
      <c r="D342" s="624"/>
      <c r="E342" s="624"/>
      <c r="F342" s="624"/>
      <c r="G342" s="624"/>
      <c r="H342" s="608"/>
      <c r="I342" s="608"/>
      <c r="J342" s="608"/>
      <c r="K342" s="608"/>
      <c r="L342" s="608"/>
      <c r="M342" s="608"/>
      <c r="N342" s="608"/>
      <c r="O342" s="608"/>
      <c r="P342" s="608"/>
      <c r="Q342" s="608"/>
      <c r="R342" s="608"/>
      <c r="S342" s="608"/>
      <c r="T342" s="608"/>
      <c r="U342" s="608"/>
      <c r="V342" s="608"/>
      <c r="W342" s="608"/>
      <c r="X342" s="608"/>
      <c r="Y342" s="609"/>
    </row>
    <row r="343" spans="1:25">
      <c r="A343" s="715"/>
      <c r="B343" s="728" t="s">
        <v>693</v>
      </c>
      <c r="C343" s="716"/>
      <c r="D343" s="717"/>
      <c r="E343" s="717"/>
      <c r="F343" s="717"/>
      <c r="G343" s="717"/>
      <c r="H343" s="716"/>
      <c r="I343" s="716"/>
      <c r="J343" s="718">
        <v>0</v>
      </c>
      <c r="K343" s="719">
        <v>0</v>
      </c>
      <c r="L343" s="719">
        <v>0</v>
      </c>
      <c r="M343" s="719">
        <v>0</v>
      </c>
      <c r="N343" s="719">
        <v>0</v>
      </c>
      <c r="O343" s="719">
        <v>0</v>
      </c>
      <c r="P343" s="726">
        <v>0</v>
      </c>
      <c r="Q343" s="719">
        <v>0</v>
      </c>
      <c r="R343" s="719">
        <v>0</v>
      </c>
      <c r="S343" s="719">
        <v>0</v>
      </c>
      <c r="T343" s="719">
        <v>0</v>
      </c>
      <c r="U343" s="719">
        <v>0</v>
      </c>
      <c r="V343" s="719">
        <v>0</v>
      </c>
      <c r="W343" s="719">
        <v>0</v>
      </c>
      <c r="X343" s="719">
        <v>0</v>
      </c>
      <c r="Y343" s="720">
        <v>0</v>
      </c>
    </row>
    <row r="344" spans="1:25" ht="13.5" thickBot="1">
      <c r="A344" s="548"/>
      <c r="B344" s="367" t="s">
        <v>1373</v>
      </c>
      <c r="C344" s="340"/>
      <c r="D344" s="1105" t="s">
        <v>1412</v>
      </c>
      <c r="E344" s="1105"/>
      <c r="F344" s="1105"/>
      <c r="G344" s="1105"/>
      <c r="H344" s="1105"/>
      <c r="I344" s="1105"/>
      <c r="J344" s="299">
        <v>0</v>
      </c>
      <c r="K344" s="345">
        <v>0</v>
      </c>
      <c r="L344" s="345">
        <v>0</v>
      </c>
      <c r="M344" s="345">
        <v>0</v>
      </c>
      <c r="N344" s="345">
        <v>0</v>
      </c>
      <c r="O344" s="345">
        <v>0</v>
      </c>
      <c r="P344" s="345">
        <v>0</v>
      </c>
      <c r="Q344" s="345">
        <v>0</v>
      </c>
      <c r="R344" s="345">
        <v>0</v>
      </c>
      <c r="S344" s="345">
        <v>0</v>
      </c>
      <c r="T344" s="345">
        <v>0</v>
      </c>
      <c r="U344" s="345">
        <v>0</v>
      </c>
      <c r="V344" s="345">
        <v>0</v>
      </c>
      <c r="W344" s="345">
        <v>0</v>
      </c>
      <c r="X344" s="345">
        <v>0</v>
      </c>
      <c r="Y344" s="518">
        <v>0</v>
      </c>
    </row>
    <row r="345" spans="1:25" ht="35.25" customHeight="1" thickBot="1">
      <c r="A345" s="1120" t="s">
        <v>884</v>
      </c>
      <c r="B345" s="1121"/>
      <c r="C345" s="608"/>
      <c r="D345" s="624"/>
      <c r="E345" s="624"/>
      <c r="F345" s="624"/>
      <c r="G345" s="624"/>
      <c r="H345" s="608"/>
      <c r="I345" s="608"/>
      <c r="J345" s="608"/>
      <c r="K345" s="608"/>
      <c r="L345" s="608"/>
      <c r="M345" s="608"/>
      <c r="N345" s="608"/>
      <c r="O345" s="608"/>
      <c r="P345" s="608"/>
      <c r="Q345" s="608"/>
      <c r="R345" s="608"/>
      <c r="S345" s="608"/>
      <c r="T345" s="608"/>
      <c r="U345" s="608"/>
      <c r="V345" s="608"/>
      <c r="W345" s="608"/>
      <c r="X345" s="608"/>
      <c r="Y345" s="609"/>
    </row>
    <row r="346" spans="1:25">
      <c r="A346" s="715"/>
      <c r="B346" s="728" t="s">
        <v>693</v>
      </c>
      <c r="C346" s="716"/>
      <c r="D346" s="717"/>
      <c r="E346" s="717"/>
      <c r="F346" s="717"/>
      <c r="G346" s="717"/>
      <c r="H346" s="716"/>
      <c r="I346" s="716"/>
      <c r="J346" s="718">
        <v>0</v>
      </c>
      <c r="K346" s="719">
        <v>0</v>
      </c>
      <c r="L346" s="719">
        <v>0</v>
      </c>
      <c r="M346" s="719">
        <v>0</v>
      </c>
      <c r="N346" s="719">
        <v>0</v>
      </c>
      <c r="O346" s="719">
        <v>0</v>
      </c>
      <c r="P346" s="726">
        <v>0</v>
      </c>
      <c r="Q346" s="719">
        <v>0</v>
      </c>
      <c r="R346" s="719">
        <v>0</v>
      </c>
      <c r="S346" s="719">
        <v>0</v>
      </c>
      <c r="T346" s="719">
        <v>0</v>
      </c>
      <c r="U346" s="719">
        <v>0</v>
      </c>
      <c r="V346" s="719">
        <v>0</v>
      </c>
      <c r="W346" s="719">
        <v>0</v>
      </c>
      <c r="X346" s="719">
        <v>0</v>
      </c>
      <c r="Y346" s="720">
        <v>0</v>
      </c>
    </row>
    <row r="347" spans="1:25" ht="13.5" thickBot="1">
      <c r="A347" s="548"/>
      <c r="B347" s="367" t="s">
        <v>1373</v>
      </c>
      <c r="C347" s="340"/>
      <c r="D347" s="1105" t="s">
        <v>1412</v>
      </c>
      <c r="E347" s="1105"/>
      <c r="F347" s="1105"/>
      <c r="G347" s="1105"/>
      <c r="H347" s="1105"/>
      <c r="I347" s="1105"/>
      <c r="J347" s="299">
        <v>0</v>
      </c>
      <c r="K347" s="345">
        <v>0</v>
      </c>
      <c r="L347" s="345">
        <v>0</v>
      </c>
      <c r="M347" s="345">
        <v>0</v>
      </c>
      <c r="N347" s="345">
        <v>0</v>
      </c>
      <c r="O347" s="345">
        <v>0</v>
      </c>
      <c r="P347" s="345">
        <v>0</v>
      </c>
      <c r="Q347" s="345">
        <v>0</v>
      </c>
      <c r="R347" s="345">
        <v>0</v>
      </c>
      <c r="S347" s="345">
        <v>0</v>
      </c>
      <c r="T347" s="345">
        <v>0</v>
      </c>
      <c r="U347" s="345">
        <v>0</v>
      </c>
      <c r="V347" s="345">
        <v>0</v>
      </c>
      <c r="W347" s="345">
        <v>0</v>
      </c>
      <c r="X347" s="345">
        <v>0</v>
      </c>
      <c r="Y347" s="518">
        <v>0</v>
      </c>
    </row>
    <row r="348" spans="1:25" ht="35.25" customHeight="1" thickBot="1">
      <c r="A348" s="1120" t="s">
        <v>888</v>
      </c>
      <c r="B348" s="1121"/>
      <c r="C348" s="608"/>
      <c r="D348" s="624"/>
      <c r="E348" s="624"/>
      <c r="F348" s="624"/>
      <c r="G348" s="624"/>
      <c r="H348" s="608"/>
      <c r="I348" s="608"/>
      <c r="J348" s="608"/>
      <c r="K348" s="608"/>
      <c r="L348" s="608"/>
      <c r="M348" s="608"/>
      <c r="N348" s="608"/>
      <c r="O348" s="608"/>
      <c r="P348" s="608"/>
      <c r="Q348" s="608"/>
      <c r="R348" s="608"/>
      <c r="S348" s="608"/>
      <c r="T348" s="608"/>
      <c r="U348" s="608"/>
      <c r="V348" s="608"/>
      <c r="W348" s="608"/>
      <c r="X348" s="608"/>
      <c r="Y348" s="609"/>
    </row>
    <row r="349" spans="1:25">
      <c r="A349" s="715"/>
      <c r="B349" s="728" t="s">
        <v>693</v>
      </c>
      <c r="C349" s="716"/>
      <c r="D349" s="717"/>
      <c r="E349" s="717"/>
      <c r="F349" s="717"/>
      <c r="G349" s="717"/>
      <c r="H349" s="716"/>
      <c r="I349" s="716"/>
      <c r="J349" s="718">
        <v>0</v>
      </c>
      <c r="K349" s="719">
        <v>0</v>
      </c>
      <c r="L349" s="719">
        <v>0</v>
      </c>
      <c r="M349" s="719">
        <v>0</v>
      </c>
      <c r="N349" s="719">
        <v>0</v>
      </c>
      <c r="O349" s="719">
        <v>0</v>
      </c>
      <c r="P349" s="726">
        <v>0</v>
      </c>
      <c r="Q349" s="719">
        <v>0</v>
      </c>
      <c r="R349" s="719">
        <v>0</v>
      </c>
      <c r="S349" s="719">
        <v>0</v>
      </c>
      <c r="T349" s="719">
        <v>0</v>
      </c>
      <c r="U349" s="719">
        <v>0</v>
      </c>
      <c r="V349" s="719">
        <v>0</v>
      </c>
      <c r="W349" s="719">
        <v>0</v>
      </c>
      <c r="X349" s="719">
        <v>0</v>
      </c>
      <c r="Y349" s="720">
        <v>0</v>
      </c>
    </row>
    <row r="350" spans="1:25" ht="13.5" thickBot="1">
      <c r="A350" s="548"/>
      <c r="B350" s="367" t="s">
        <v>1373</v>
      </c>
      <c r="C350" s="340"/>
      <c r="D350" s="1105" t="s">
        <v>1412</v>
      </c>
      <c r="E350" s="1105"/>
      <c r="F350" s="1105"/>
      <c r="G350" s="1105"/>
      <c r="H350" s="1105"/>
      <c r="I350" s="1105"/>
      <c r="J350" s="299">
        <v>0</v>
      </c>
      <c r="K350" s="345">
        <v>0</v>
      </c>
      <c r="L350" s="345">
        <v>0</v>
      </c>
      <c r="M350" s="345">
        <v>0</v>
      </c>
      <c r="N350" s="345">
        <v>0</v>
      </c>
      <c r="O350" s="345">
        <v>0</v>
      </c>
      <c r="P350" s="345">
        <v>0</v>
      </c>
      <c r="Q350" s="345">
        <v>0</v>
      </c>
      <c r="R350" s="345">
        <v>0</v>
      </c>
      <c r="S350" s="345">
        <v>0</v>
      </c>
      <c r="T350" s="345">
        <v>0</v>
      </c>
      <c r="U350" s="345">
        <v>0</v>
      </c>
      <c r="V350" s="345">
        <v>0</v>
      </c>
      <c r="W350" s="345">
        <v>0</v>
      </c>
      <c r="X350" s="345">
        <v>0</v>
      </c>
      <c r="Y350" s="518">
        <v>0</v>
      </c>
    </row>
    <row r="351" spans="1:25" ht="15.75" customHeight="1" thickBot="1">
      <c r="A351" s="1204" t="s">
        <v>254</v>
      </c>
      <c r="B351" s="1205"/>
      <c r="C351" s="1205"/>
      <c r="D351" s="1205"/>
      <c r="E351" s="1205"/>
      <c r="F351" s="1205"/>
      <c r="G351" s="1205"/>
      <c r="H351" s="1205"/>
      <c r="I351" s="1257"/>
      <c r="J351" s="732">
        <f t="shared" ref="J351:Y351" si="51">SUM(J385,J388,J391,J394,J397,J422,J425,J428,J443,J446,J449,J454,J465,J400)</f>
        <v>469590.5</v>
      </c>
      <c r="K351" s="730">
        <f t="shared" si="51"/>
        <v>21482.100000000002</v>
      </c>
      <c r="L351" s="730">
        <f t="shared" si="51"/>
        <v>20204.400000000001</v>
      </c>
      <c r="M351" s="730">
        <f t="shared" si="51"/>
        <v>19692.400000000001</v>
      </c>
      <c r="N351" s="730">
        <f t="shared" si="51"/>
        <v>19009.400000000001</v>
      </c>
      <c r="O351" s="730">
        <f t="shared" si="51"/>
        <v>13579.4</v>
      </c>
      <c r="P351" s="730">
        <f t="shared" si="51"/>
        <v>99304.6</v>
      </c>
      <c r="Q351" s="730">
        <f t="shared" si="51"/>
        <v>91345.3</v>
      </c>
      <c r="R351" s="730">
        <f t="shared" si="51"/>
        <v>32576.3</v>
      </c>
      <c r="S351" s="730">
        <f t="shared" si="51"/>
        <v>34000</v>
      </c>
      <c r="T351" s="730">
        <f t="shared" si="51"/>
        <v>30350</v>
      </c>
      <c r="U351" s="730">
        <f t="shared" si="51"/>
        <v>19458.3</v>
      </c>
      <c r="V351" s="730">
        <f t="shared" si="51"/>
        <v>23406.2</v>
      </c>
      <c r="W351" s="730">
        <f t="shared" si="51"/>
        <v>17902.3</v>
      </c>
      <c r="X351" s="730">
        <f t="shared" si="51"/>
        <v>19059.8</v>
      </c>
      <c r="Y351" s="731">
        <f t="shared" si="51"/>
        <v>8220</v>
      </c>
    </row>
    <row r="352" spans="1:25">
      <c r="A352" s="551"/>
      <c r="B352" s="447" t="s">
        <v>1373</v>
      </c>
      <c r="C352" s="448"/>
      <c r="D352" s="1129" t="s">
        <v>1412</v>
      </c>
      <c r="E352" s="1129"/>
      <c r="F352" s="1129"/>
      <c r="G352" s="1129"/>
      <c r="H352" s="1129"/>
      <c r="I352" s="1129"/>
      <c r="J352" s="452">
        <f t="shared" ref="J352:Y352" si="52">SUM(J386,J389,J392,J395,J398,J401,J423,J429,J444,J447,J450,J455,J466)</f>
        <v>469590.5</v>
      </c>
      <c r="K352" s="452">
        <f t="shared" si="52"/>
        <v>21482.100000000002</v>
      </c>
      <c r="L352" s="452">
        <f t="shared" si="52"/>
        <v>20204.400000000001</v>
      </c>
      <c r="M352" s="452">
        <f t="shared" si="52"/>
        <v>19692.400000000001</v>
      </c>
      <c r="N352" s="452">
        <f t="shared" si="52"/>
        <v>19009.400000000001</v>
      </c>
      <c r="O352" s="452">
        <f t="shared" si="52"/>
        <v>13579.4</v>
      </c>
      <c r="P352" s="452">
        <f t="shared" si="52"/>
        <v>99304.6</v>
      </c>
      <c r="Q352" s="452">
        <f t="shared" si="52"/>
        <v>91345.3</v>
      </c>
      <c r="R352" s="452">
        <f t="shared" si="52"/>
        <v>32576.3</v>
      </c>
      <c r="S352" s="452">
        <f t="shared" si="52"/>
        <v>34000</v>
      </c>
      <c r="T352" s="452">
        <f t="shared" si="52"/>
        <v>30350</v>
      </c>
      <c r="U352" s="452">
        <f t="shared" si="52"/>
        <v>19458.3</v>
      </c>
      <c r="V352" s="452">
        <f t="shared" si="52"/>
        <v>23406.2</v>
      </c>
      <c r="W352" s="452">
        <f t="shared" si="52"/>
        <v>17902.3</v>
      </c>
      <c r="X352" s="452">
        <f t="shared" si="52"/>
        <v>19059.8</v>
      </c>
      <c r="Y352" s="545">
        <f t="shared" si="52"/>
        <v>8220</v>
      </c>
    </row>
    <row r="353" spans="1:25" ht="37.5" customHeight="1" thickBot="1">
      <c r="A353" s="1118" t="s">
        <v>940</v>
      </c>
      <c r="B353" s="1119"/>
      <c r="C353" s="614"/>
      <c r="D353" s="656"/>
      <c r="E353" s="656"/>
      <c r="F353" s="656"/>
      <c r="G353" s="656"/>
      <c r="H353" s="614"/>
      <c r="I353" s="614"/>
      <c r="J353" s="614"/>
      <c r="K353" s="614"/>
      <c r="L353" s="614"/>
      <c r="M353" s="614"/>
      <c r="N353" s="614"/>
      <c r="O353" s="614"/>
      <c r="P353" s="614"/>
      <c r="Q353" s="614"/>
      <c r="R353" s="614"/>
      <c r="S353" s="614"/>
      <c r="T353" s="614"/>
      <c r="U353" s="614"/>
      <c r="V353" s="614"/>
      <c r="W353" s="614"/>
      <c r="X353" s="614"/>
      <c r="Y353" s="615"/>
    </row>
    <row r="354" spans="1:25" ht="12.75" customHeight="1">
      <c r="A354" s="1045">
        <v>1</v>
      </c>
      <c r="B354" s="1046" t="s">
        <v>906</v>
      </c>
      <c r="C354" s="1047">
        <v>291</v>
      </c>
      <c r="D354" s="1066" t="s">
        <v>1412</v>
      </c>
      <c r="E354" s="860"/>
      <c r="F354" s="860"/>
      <c r="G354" s="909"/>
      <c r="H354" s="860"/>
      <c r="I354" s="380"/>
      <c r="J354" s="867">
        <f t="shared" ref="J354:J384" si="53">SUM(K354:Y354)</f>
        <v>0</v>
      </c>
      <c r="K354" s="380"/>
      <c r="L354" s="380"/>
      <c r="M354" s="380"/>
      <c r="N354" s="380"/>
      <c r="O354" s="380"/>
      <c r="P354" s="380"/>
      <c r="Q354" s="380"/>
      <c r="R354" s="380"/>
      <c r="S354" s="380"/>
      <c r="T354" s="380"/>
      <c r="U354" s="380"/>
      <c r="V354" s="380"/>
      <c r="W354" s="380"/>
      <c r="X354" s="380"/>
      <c r="Y354" s="511"/>
    </row>
    <row r="355" spans="1:25" ht="12.75" customHeight="1" thickBot="1">
      <c r="A355" s="1048">
        <v>2</v>
      </c>
      <c r="B355" s="1049" t="s">
        <v>907</v>
      </c>
      <c r="C355" s="1050">
        <v>307</v>
      </c>
      <c r="D355" s="1066" t="s">
        <v>1412</v>
      </c>
      <c r="E355" s="149"/>
      <c r="F355" s="149"/>
      <c r="G355" s="149"/>
      <c r="H355" s="149"/>
      <c r="I355" s="150"/>
      <c r="J355" s="867">
        <f t="shared" si="53"/>
        <v>77.900000000000006</v>
      </c>
      <c r="K355" s="150"/>
      <c r="L355" s="150"/>
      <c r="M355" s="150"/>
      <c r="N355" s="150"/>
      <c r="O355" s="150"/>
      <c r="P355" s="150">
        <v>5.3</v>
      </c>
      <c r="Q355" s="150">
        <v>6.3</v>
      </c>
      <c r="R355" s="150">
        <v>6.3</v>
      </c>
      <c r="S355" s="150"/>
      <c r="T355" s="150"/>
      <c r="U355" s="150">
        <v>20</v>
      </c>
      <c r="V355" s="150">
        <v>20</v>
      </c>
      <c r="W355" s="150">
        <v>20</v>
      </c>
      <c r="X355" s="150"/>
      <c r="Y355" s="513"/>
    </row>
    <row r="356" spans="1:25" ht="12.75" customHeight="1">
      <c r="A356" s="1045">
        <v>3</v>
      </c>
      <c r="B356" s="1049" t="s">
        <v>909</v>
      </c>
      <c r="C356" s="859">
        <v>390</v>
      </c>
      <c r="D356" s="1066" t="s">
        <v>1412</v>
      </c>
      <c r="E356" s="149"/>
      <c r="F356" s="149"/>
      <c r="G356" s="149"/>
      <c r="H356" s="149"/>
      <c r="I356" s="150"/>
      <c r="J356" s="867">
        <f t="shared" si="53"/>
        <v>900</v>
      </c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>
        <v>300</v>
      </c>
      <c r="V356" s="150">
        <v>300</v>
      </c>
      <c r="W356" s="150">
        <v>300</v>
      </c>
      <c r="X356" s="150"/>
      <c r="Y356" s="513"/>
    </row>
    <row r="357" spans="1:25" ht="16.5" customHeight="1" thickBot="1">
      <c r="A357" s="1048">
        <v>4</v>
      </c>
      <c r="B357" s="1049" t="s">
        <v>941</v>
      </c>
      <c r="C357" s="1051"/>
      <c r="D357" s="1066" t="s">
        <v>1412</v>
      </c>
      <c r="E357" s="892"/>
      <c r="F357" s="892"/>
      <c r="G357" s="948"/>
      <c r="H357" s="892"/>
      <c r="I357" s="151"/>
      <c r="J357" s="867">
        <f t="shared" si="53"/>
        <v>240</v>
      </c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5">
        <v>80</v>
      </c>
      <c r="V357" s="155">
        <v>80</v>
      </c>
      <c r="W357" s="155">
        <v>80</v>
      </c>
      <c r="X357" s="155"/>
      <c r="Y357" s="513"/>
    </row>
    <row r="358" spans="1:25" ht="12.75" customHeight="1">
      <c r="A358" s="1045">
        <v>5</v>
      </c>
      <c r="B358" s="1049" t="s">
        <v>912</v>
      </c>
      <c r="C358" s="859">
        <v>226</v>
      </c>
      <c r="D358" s="1066" t="s">
        <v>1412</v>
      </c>
      <c r="E358" s="149"/>
      <c r="F358" s="149"/>
      <c r="G358" s="149"/>
      <c r="H358" s="149"/>
      <c r="I358" s="150"/>
      <c r="J358" s="867">
        <f t="shared" si="53"/>
        <v>532.20000000000005</v>
      </c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>
        <v>177.4</v>
      </c>
      <c r="V358" s="150">
        <v>177.4</v>
      </c>
      <c r="W358" s="150">
        <v>177.4</v>
      </c>
      <c r="X358" s="150"/>
      <c r="Y358" s="513"/>
    </row>
    <row r="359" spans="1:25" ht="12.75" customHeight="1" thickBot="1">
      <c r="A359" s="1048">
        <v>6</v>
      </c>
      <c r="B359" s="1049" t="s">
        <v>914</v>
      </c>
      <c r="C359" s="859">
        <v>562</v>
      </c>
      <c r="D359" s="1066" t="s">
        <v>1412</v>
      </c>
      <c r="E359" s="149"/>
      <c r="F359" s="149"/>
      <c r="G359" s="149"/>
      <c r="H359" s="149"/>
      <c r="I359" s="150"/>
      <c r="J359" s="867">
        <f t="shared" si="53"/>
        <v>810</v>
      </c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>
        <v>270</v>
      </c>
      <c r="V359" s="150">
        <v>270</v>
      </c>
      <c r="W359" s="150">
        <v>270</v>
      </c>
      <c r="X359" s="150"/>
      <c r="Y359" s="513"/>
    </row>
    <row r="360" spans="1:25" ht="12.75" customHeight="1">
      <c r="A360" s="1045">
        <v>7</v>
      </c>
      <c r="B360" s="1049" t="s">
        <v>917</v>
      </c>
      <c r="C360" s="859">
        <v>315</v>
      </c>
      <c r="D360" s="1066" t="s">
        <v>1412</v>
      </c>
      <c r="E360" s="149"/>
      <c r="F360" s="149"/>
      <c r="G360" s="149"/>
      <c r="H360" s="149"/>
      <c r="I360" s="150"/>
      <c r="J360" s="867">
        <f t="shared" si="53"/>
        <v>1500</v>
      </c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>
        <v>500</v>
      </c>
      <c r="V360" s="150">
        <v>500</v>
      </c>
      <c r="W360" s="150">
        <v>500</v>
      </c>
      <c r="X360" s="150"/>
      <c r="Y360" s="513"/>
    </row>
    <row r="361" spans="1:25" ht="12.75" customHeight="1" thickBot="1">
      <c r="A361" s="1048">
        <v>8</v>
      </c>
      <c r="B361" s="1049" t="s">
        <v>919</v>
      </c>
      <c r="C361" s="859">
        <v>521</v>
      </c>
      <c r="D361" s="1066" t="s">
        <v>1412</v>
      </c>
      <c r="E361" s="149"/>
      <c r="F361" s="149"/>
      <c r="G361" s="149"/>
      <c r="H361" s="149"/>
      <c r="I361" s="150"/>
      <c r="J361" s="867">
        <f t="shared" si="53"/>
        <v>465</v>
      </c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>
        <v>155</v>
      </c>
      <c r="V361" s="150">
        <v>155</v>
      </c>
      <c r="W361" s="150">
        <v>155</v>
      </c>
      <c r="X361" s="150"/>
      <c r="Y361" s="513"/>
    </row>
    <row r="362" spans="1:25" ht="12.75" customHeight="1">
      <c r="A362" s="1045">
        <v>9</v>
      </c>
      <c r="B362" s="1049" t="s">
        <v>921</v>
      </c>
      <c r="C362" s="859">
        <v>130</v>
      </c>
      <c r="D362" s="1066" t="s">
        <v>1412</v>
      </c>
      <c r="E362" s="149"/>
      <c r="F362" s="149"/>
      <c r="G362" s="149"/>
      <c r="H362" s="149"/>
      <c r="I362" s="150"/>
      <c r="J362" s="867">
        <f t="shared" si="53"/>
        <v>300</v>
      </c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>
        <v>100</v>
      </c>
      <c r="V362" s="150">
        <v>100</v>
      </c>
      <c r="W362" s="150">
        <v>100</v>
      </c>
      <c r="X362" s="150"/>
      <c r="Y362" s="513"/>
    </row>
    <row r="363" spans="1:25" ht="12.75" customHeight="1" thickBot="1">
      <c r="A363" s="1048">
        <v>10</v>
      </c>
      <c r="B363" s="1049" t="s">
        <v>942</v>
      </c>
      <c r="C363" s="859">
        <v>373</v>
      </c>
      <c r="D363" s="1066" t="s">
        <v>1412</v>
      </c>
      <c r="E363" s="149"/>
      <c r="F363" s="149"/>
      <c r="G363" s="149"/>
      <c r="H363" s="149"/>
      <c r="I363" s="150"/>
      <c r="J363" s="867">
        <f t="shared" si="53"/>
        <v>600</v>
      </c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>
        <v>200</v>
      </c>
      <c r="V363" s="150">
        <v>200</v>
      </c>
      <c r="W363" s="150">
        <v>200</v>
      </c>
      <c r="X363" s="150"/>
      <c r="Y363" s="513"/>
    </row>
    <row r="364" spans="1:25" ht="12.75" customHeight="1">
      <c r="A364" s="1045">
        <v>11</v>
      </c>
      <c r="B364" s="1049" t="s">
        <v>924</v>
      </c>
      <c r="C364" s="859">
        <v>510</v>
      </c>
      <c r="D364" s="1066" t="s">
        <v>1412</v>
      </c>
      <c r="E364" s="149"/>
      <c r="F364" s="149"/>
      <c r="G364" s="149"/>
      <c r="H364" s="149"/>
      <c r="I364" s="150"/>
      <c r="J364" s="867">
        <f t="shared" si="53"/>
        <v>7500</v>
      </c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>
        <v>2500</v>
      </c>
      <c r="V364" s="150">
        <v>2500</v>
      </c>
      <c r="W364" s="150">
        <v>2500</v>
      </c>
      <c r="X364" s="150"/>
      <c r="Y364" s="513"/>
    </row>
    <row r="365" spans="1:25" ht="74.25" thickBot="1">
      <c r="A365" s="1048">
        <v>12</v>
      </c>
      <c r="B365" s="37" t="s">
        <v>926</v>
      </c>
      <c r="C365" s="870">
        <v>80</v>
      </c>
      <c r="D365" s="1066" t="s">
        <v>1412</v>
      </c>
      <c r="E365" s="870"/>
      <c r="F365" s="870"/>
      <c r="G365" s="934"/>
      <c r="H365" s="870"/>
      <c r="I365" s="123"/>
      <c r="J365" s="867">
        <f t="shared" si="53"/>
        <v>23.700000000000003</v>
      </c>
      <c r="K365" s="874"/>
      <c r="L365" s="874"/>
      <c r="M365" s="874"/>
      <c r="N365" s="874"/>
      <c r="O365" s="874"/>
      <c r="P365" s="874"/>
      <c r="Q365" s="874"/>
      <c r="R365" s="874"/>
      <c r="S365" s="874"/>
      <c r="T365" s="874"/>
      <c r="U365" s="874">
        <v>7.9</v>
      </c>
      <c r="V365" s="874">
        <v>7.9</v>
      </c>
      <c r="W365" s="874">
        <v>7.9</v>
      </c>
      <c r="X365" s="874"/>
      <c r="Y365" s="513"/>
    </row>
    <row r="366" spans="1:25" ht="12.75" customHeight="1">
      <c r="A366" s="1045">
        <v>13</v>
      </c>
      <c r="B366" s="1049" t="s">
        <v>927</v>
      </c>
      <c r="C366" s="859">
        <v>449</v>
      </c>
      <c r="D366" s="1066" t="s">
        <v>1412</v>
      </c>
      <c r="E366" s="149"/>
      <c r="F366" s="149"/>
      <c r="G366" s="149"/>
      <c r="H366" s="149"/>
      <c r="I366" s="150"/>
      <c r="J366" s="867">
        <f t="shared" si="53"/>
        <v>90</v>
      </c>
      <c r="K366" s="150"/>
      <c r="L366" s="150"/>
      <c r="M366" s="150"/>
      <c r="N366" s="150"/>
      <c r="O366" s="150"/>
      <c r="P366" s="150">
        <v>30</v>
      </c>
      <c r="Q366" s="150">
        <v>30</v>
      </c>
      <c r="R366" s="150">
        <v>30</v>
      </c>
      <c r="S366" s="150"/>
      <c r="T366" s="150"/>
      <c r="U366" s="150"/>
      <c r="V366" s="150"/>
      <c r="W366" s="150"/>
      <c r="X366" s="150"/>
      <c r="Y366" s="513"/>
    </row>
    <row r="367" spans="1:25" ht="12.75" customHeight="1" thickBot="1">
      <c r="A367" s="1048">
        <v>14</v>
      </c>
      <c r="B367" s="1049" t="s">
        <v>943</v>
      </c>
      <c r="C367" s="859">
        <v>440</v>
      </c>
      <c r="D367" s="1066" t="s">
        <v>1412</v>
      </c>
      <c r="E367" s="149"/>
      <c r="F367" s="149"/>
      <c r="G367" s="149"/>
      <c r="H367" s="149"/>
      <c r="I367" s="150"/>
      <c r="J367" s="867">
        <f t="shared" si="53"/>
        <v>210</v>
      </c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>
        <v>70</v>
      </c>
      <c r="V367" s="150">
        <v>70</v>
      </c>
      <c r="W367" s="150">
        <v>70</v>
      </c>
      <c r="X367" s="150"/>
      <c r="Y367" s="513"/>
    </row>
    <row r="368" spans="1:25" ht="52.5">
      <c r="A368" s="1045">
        <v>15</v>
      </c>
      <c r="B368" s="37" t="s">
        <v>930</v>
      </c>
      <c r="C368" s="870">
        <v>339</v>
      </c>
      <c r="D368" s="1066" t="s">
        <v>1412</v>
      </c>
      <c r="E368" s="870"/>
      <c r="F368" s="870"/>
      <c r="G368" s="934"/>
      <c r="H368" s="870"/>
      <c r="I368" s="123"/>
      <c r="J368" s="867">
        <f t="shared" si="53"/>
        <v>400</v>
      </c>
      <c r="K368" s="874"/>
      <c r="L368" s="874"/>
      <c r="M368" s="874"/>
      <c r="N368" s="874"/>
      <c r="O368" s="874"/>
      <c r="P368" s="874"/>
      <c r="Q368" s="874"/>
      <c r="R368" s="874"/>
      <c r="S368" s="874"/>
      <c r="T368" s="874"/>
      <c r="U368" s="874">
        <v>200</v>
      </c>
      <c r="V368" s="874">
        <v>100</v>
      </c>
      <c r="W368" s="874">
        <v>100</v>
      </c>
      <c r="X368" s="874"/>
      <c r="Y368" s="513"/>
    </row>
    <row r="369" spans="1:25" ht="12.75" customHeight="1" thickBot="1">
      <c r="A369" s="1048">
        <v>16</v>
      </c>
      <c r="B369" s="1049" t="s">
        <v>931</v>
      </c>
      <c r="C369" s="859">
        <v>200</v>
      </c>
      <c r="D369" s="1066" t="s">
        <v>1412</v>
      </c>
      <c r="E369" s="149"/>
      <c r="F369" s="149"/>
      <c r="G369" s="149"/>
      <c r="H369" s="149"/>
      <c r="I369" s="150"/>
      <c r="J369" s="867">
        <f t="shared" si="53"/>
        <v>634</v>
      </c>
      <c r="K369" s="150"/>
      <c r="L369" s="150"/>
      <c r="M369" s="150"/>
      <c r="N369" s="150"/>
      <c r="O369" s="150"/>
      <c r="P369" s="150">
        <v>100</v>
      </c>
      <c r="Q369" s="150">
        <v>267</v>
      </c>
      <c r="R369" s="150">
        <v>267</v>
      </c>
      <c r="S369" s="150"/>
      <c r="T369" s="150"/>
      <c r="U369" s="150"/>
      <c r="V369" s="150"/>
      <c r="W369" s="150"/>
      <c r="X369" s="150"/>
      <c r="Y369" s="513"/>
    </row>
    <row r="370" spans="1:25" ht="12.75" customHeight="1">
      <c r="A370" s="1045">
        <v>17</v>
      </c>
      <c r="B370" s="1049" t="s">
        <v>933</v>
      </c>
      <c r="C370" s="859">
        <v>455</v>
      </c>
      <c r="D370" s="1066" t="s">
        <v>1412</v>
      </c>
      <c r="E370" s="149"/>
      <c r="F370" s="149"/>
      <c r="G370" s="149"/>
      <c r="H370" s="149"/>
      <c r="I370" s="150"/>
      <c r="J370" s="867">
        <f t="shared" si="53"/>
        <v>1374</v>
      </c>
      <c r="K370" s="150"/>
      <c r="L370" s="150"/>
      <c r="M370" s="150"/>
      <c r="N370" s="150"/>
      <c r="O370" s="150"/>
      <c r="P370" s="150">
        <v>458</v>
      </c>
      <c r="Q370" s="150">
        <v>458</v>
      </c>
      <c r="R370" s="150">
        <v>458</v>
      </c>
      <c r="S370" s="150"/>
      <c r="T370" s="150"/>
      <c r="U370" s="150"/>
      <c r="V370" s="150"/>
      <c r="W370" s="150"/>
      <c r="X370" s="150"/>
      <c r="Y370" s="513"/>
    </row>
    <row r="371" spans="1:25" ht="12.75" customHeight="1" thickBot="1">
      <c r="A371" s="1048">
        <v>18</v>
      </c>
      <c r="B371" s="1049" t="s">
        <v>944</v>
      </c>
      <c r="C371" s="859">
        <v>179</v>
      </c>
      <c r="D371" s="1066" t="s">
        <v>1412</v>
      </c>
      <c r="E371" s="149"/>
      <c r="F371" s="149"/>
      <c r="G371" s="149"/>
      <c r="H371" s="149"/>
      <c r="I371" s="150"/>
      <c r="J371" s="867">
        <f t="shared" si="53"/>
        <v>660</v>
      </c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>
        <v>200</v>
      </c>
      <c r="V371" s="150">
        <v>230</v>
      </c>
      <c r="W371" s="150">
        <v>230</v>
      </c>
      <c r="X371" s="150"/>
      <c r="Y371" s="513"/>
    </row>
    <row r="372" spans="1:25" ht="12.75" customHeight="1">
      <c r="A372" s="1045">
        <v>19</v>
      </c>
      <c r="B372" s="1049" t="s">
        <v>936</v>
      </c>
      <c r="C372" s="859">
        <v>141</v>
      </c>
      <c r="D372" s="1066" t="s">
        <v>1412</v>
      </c>
      <c r="E372" s="149"/>
      <c r="F372" s="149"/>
      <c r="G372" s="149"/>
      <c r="H372" s="149"/>
      <c r="I372" s="150"/>
      <c r="J372" s="867">
        <f t="shared" si="53"/>
        <v>326.39999999999998</v>
      </c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>
        <v>108.8</v>
      </c>
      <c r="V372" s="150">
        <v>108.8</v>
      </c>
      <c r="W372" s="150">
        <v>108.8</v>
      </c>
      <c r="X372" s="150"/>
      <c r="Y372" s="513"/>
    </row>
    <row r="373" spans="1:25" ht="12.75" customHeight="1" thickBot="1">
      <c r="A373" s="1048">
        <v>20</v>
      </c>
      <c r="B373" s="1049" t="s">
        <v>938</v>
      </c>
      <c r="C373" s="859">
        <v>125</v>
      </c>
      <c r="D373" s="1066" t="s">
        <v>1412</v>
      </c>
      <c r="E373" s="149"/>
      <c r="F373" s="149"/>
      <c r="G373" s="149"/>
      <c r="H373" s="149"/>
      <c r="I373" s="150"/>
      <c r="J373" s="867">
        <f t="shared" si="53"/>
        <v>201.60000000000002</v>
      </c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>
        <v>67.2</v>
      </c>
      <c r="V373" s="150">
        <v>67.2</v>
      </c>
      <c r="W373" s="150">
        <v>67.2</v>
      </c>
      <c r="X373" s="150"/>
      <c r="Y373" s="513"/>
    </row>
    <row r="374" spans="1:25" ht="63">
      <c r="A374" s="1045">
        <v>21</v>
      </c>
      <c r="B374" s="37" t="s">
        <v>945</v>
      </c>
      <c r="C374" s="870">
        <v>110</v>
      </c>
      <c r="D374" s="1066" t="s">
        <v>1412</v>
      </c>
      <c r="E374" s="870"/>
      <c r="F374" s="870"/>
      <c r="G374" s="934"/>
      <c r="H374" s="870"/>
      <c r="I374" s="123"/>
      <c r="J374" s="867">
        <f t="shared" si="53"/>
        <v>0</v>
      </c>
      <c r="K374" s="874"/>
      <c r="L374" s="874"/>
      <c r="M374" s="874"/>
      <c r="N374" s="874"/>
      <c r="O374" s="874"/>
      <c r="P374" s="874"/>
      <c r="Q374" s="874"/>
      <c r="R374" s="874"/>
      <c r="S374" s="874"/>
      <c r="T374" s="874"/>
      <c r="U374" s="874"/>
      <c r="V374" s="874"/>
      <c r="W374" s="874"/>
      <c r="X374" s="874"/>
      <c r="Y374" s="513"/>
    </row>
    <row r="375" spans="1:25" ht="63.75" thickBot="1">
      <c r="A375" s="1048">
        <v>22</v>
      </c>
      <c r="B375" s="37" t="s">
        <v>946</v>
      </c>
      <c r="C375" s="870">
        <v>40</v>
      </c>
      <c r="D375" s="1066" t="s">
        <v>1412</v>
      </c>
      <c r="E375" s="870"/>
      <c r="F375" s="870"/>
      <c r="G375" s="934"/>
      <c r="H375" s="870"/>
      <c r="I375" s="123"/>
      <c r="J375" s="867">
        <f t="shared" si="53"/>
        <v>90</v>
      </c>
      <c r="K375" s="874"/>
      <c r="L375" s="874"/>
      <c r="M375" s="874"/>
      <c r="N375" s="874"/>
      <c r="O375" s="874"/>
      <c r="P375" s="874">
        <v>30</v>
      </c>
      <c r="Q375" s="874">
        <v>30</v>
      </c>
      <c r="R375" s="874">
        <v>30</v>
      </c>
      <c r="S375" s="874"/>
      <c r="T375" s="874"/>
      <c r="U375" s="874"/>
      <c r="V375" s="874"/>
      <c r="W375" s="874"/>
      <c r="X375" s="874"/>
      <c r="Y375" s="513"/>
    </row>
    <row r="376" spans="1:25" ht="73.5">
      <c r="A376" s="1045">
        <v>23</v>
      </c>
      <c r="B376" s="37" t="s">
        <v>947</v>
      </c>
      <c r="C376" s="870">
        <v>65</v>
      </c>
      <c r="D376" s="1066" t="s">
        <v>1412</v>
      </c>
      <c r="E376" s="870"/>
      <c r="F376" s="870"/>
      <c r="G376" s="934"/>
      <c r="H376" s="870"/>
      <c r="I376" s="123"/>
      <c r="J376" s="867">
        <f t="shared" si="53"/>
        <v>0</v>
      </c>
      <c r="K376" s="874"/>
      <c r="L376" s="874"/>
      <c r="M376" s="874"/>
      <c r="N376" s="874"/>
      <c r="O376" s="874"/>
      <c r="P376" s="874"/>
      <c r="Q376" s="874"/>
      <c r="R376" s="874"/>
      <c r="S376" s="874"/>
      <c r="T376" s="874"/>
      <c r="U376" s="874"/>
      <c r="V376" s="874"/>
      <c r="W376" s="874"/>
      <c r="X376" s="874"/>
      <c r="Y376" s="513"/>
    </row>
    <row r="377" spans="1:25" ht="63.75" thickBot="1">
      <c r="A377" s="1048">
        <v>24</v>
      </c>
      <c r="B377" s="37" t="s">
        <v>948</v>
      </c>
      <c r="C377" s="870">
        <v>75</v>
      </c>
      <c r="D377" s="1066" t="s">
        <v>1412</v>
      </c>
      <c r="E377" s="870"/>
      <c r="F377" s="870"/>
      <c r="G377" s="934"/>
      <c r="H377" s="870"/>
      <c r="I377" s="123"/>
      <c r="J377" s="867">
        <f t="shared" si="53"/>
        <v>60</v>
      </c>
      <c r="K377" s="874"/>
      <c r="L377" s="874"/>
      <c r="M377" s="874"/>
      <c r="N377" s="874"/>
      <c r="O377" s="874"/>
      <c r="P377" s="874">
        <v>20</v>
      </c>
      <c r="Q377" s="874">
        <v>20</v>
      </c>
      <c r="R377" s="874">
        <v>20</v>
      </c>
      <c r="S377" s="874"/>
      <c r="T377" s="874"/>
      <c r="U377" s="874"/>
      <c r="V377" s="874"/>
      <c r="W377" s="874"/>
      <c r="X377" s="874"/>
      <c r="Y377" s="513"/>
    </row>
    <row r="378" spans="1:25" ht="63">
      <c r="A378" s="1045">
        <v>25</v>
      </c>
      <c r="B378" s="37" t="s">
        <v>949</v>
      </c>
      <c r="C378" s="870">
        <v>100</v>
      </c>
      <c r="D378" s="1066" t="s">
        <v>1412</v>
      </c>
      <c r="E378" s="870"/>
      <c r="F378" s="870"/>
      <c r="G378" s="934"/>
      <c r="H378" s="870"/>
      <c r="I378" s="123"/>
      <c r="J378" s="867">
        <f t="shared" si="53"/>
        <v>0</v>
      </c>
      <c r="K378" s="874"/>
      <c r="L378" s="874"/>
      <c r="M378" s="874"/>
      <c r="N378" s="874"/>
      <c r="O378" s="874"/>
      <c r="P378" s="874"/>
      <c r="Q378" s="874"/>
      <c r="R378" s="874"/>
      <c r="S378" s="874"/>
      <c r="T378" s="874"/>
      <c r="U378" s="874"/>
      <c r="V378" s="874"/>
      <c r="W378" s="874"/>
      <c r="X378" s="874"/>
      <c r="Y378" s="513"/>
    </row>
    <row r="379" spans="1:25" ht="12.75" customHeight="1" thickBot="1">
      <c r="A379" s="1048">
        <v>26</v>
      </c>
      <c r="B379" s="1049" t="s">
        <v>950</v>
      </c>
      <c r="C379" s="859"/>
      <c r="D379" s="1066" t="s">
        <v>1412</v>
      </c>
      <c r="E379" s="149"/>
      <c r="F379" s="149"/>
      <c r="G379" s="149"/>
      <c r="H379" s="149"/>
      <c r="I379" s="150"/>
      <c r="J379" s="867">
        <f t="shared" si="53"/>
        <v>180</v>
      </c>
      <c r="K379" s="150"/>
      <c r="L379" s="150"/>
      <c r="M379" s="150"/>
      <c r="N379" s="150"/>
      <c r="O379" s="150"/>
      <c r="P379" s="150">
        <v>60</v>
      </c>
      <c r="Q379" s="150">
        <v>60</v>
      </c>
      <c r="R379" s="150">
        <v>60</v>
      </c>
      <c r="S379" s="150"/>
      <c r="T379" s="150"/>
      <c r="U379" s="150"/>
      <c r="V379" s="150"/>
      <c r="W379" s="150"/>
      <c r="X379" s="150"/>
      <c r="Y379" s="513"/>
    </row>
    <row r="380" spans="1:25" ht="63">
      <c r="A380" s="1045">
        <v>27</v>
      </c>
      <c r="B380" s="37" t="s">
        <v>952</v>
      </c>
      <c r="C380" s="870">
        <v>120</v>
      </c>
      <c r="D380" s="1066" t="s">
        <v>1412</v>
      </c>
      <c r="E380" s="870"/>
      <c r="F380" s="870"/>
      <c r="G380" s="934"/>
      <c r="H380" s="870"/>
      <c r="I380" s="123"/>
      <c r="J380" s="867">
        <f t="shared" si="53"/>
        <v>90</v>
      </c>
      <c r="K380" s="874"/>
      <c r="L380" s="874"/>
      <c r="M380" s="874"/>
      <c r="N380" s="874"/>
      <c r="O380" s="874"/>
      <c r="P380" s="874">
        <v>30</v>
      </c>
      <c r="Q380" s="874">
        <v>30</v>
      </c>
      <c r="R380" s="874">
        <v>30</v>
      </c>
      <c r="S380" s="874"/>
      <c r="T380" s="874"/>
      <c r="U380" s="874"/>
      <c r="V380" s="874"/>
      <c r="W380" s="874"/>
      <c r="X380" s="874"/>
      <c r="Y380" s="513"/>
    </row>
    <row r="381" spans="1:25" ht="63.75" thickBot="1">
      <c r="A381" s="1048">
        <v>28</v>
      </c>
      <c r="B381" s="37" t="s">
        <v>953</v>
      </c>
      <c r="C381" s="870">
        <v>115</v>
      </c>
      <c r="D381" s="1066" t="s">
        <v>1412</v>
      </c>
      <c r="E381" s="870"/>
      <c r="F381" s="870"/>
      <c r="G381" s="934"/>
      <c r="H381" s="870"/>
      <c r="I381" s="123"/>
      <c r="J381" s="867">
        <f t="shared" si="53"/>
        <v>42</v>
      </c>
      <c r="K381" s="874"/>
      <c r="L381" s="874"/>
      <c r="M381" s="874"/>
      <c r="N381" s="874"/>
      <c r="O381" s="874"/>
      <c r="P381" s="874">
        <v>5</v>
      </c>
      <c r="Q381" s="874">
        <v>5</v>
      </c>
      <c r="R381" s="874">
        <v>5</v>
      </c>
      <c r="S381" s="874"/>
      <c r="T381" s="874"/>
      <c r="U381" s="874">
        <v>9</v>
      </c>
      <c r="V381" s="874">
        <v>9</v>
      </c>
      <c r="W381" s="874">
        <v>9</v>
      </c>
      <c r="X381" s="874"/>
      <c r="Y381" s="513"/>
    </row>
    <row r="382" spans="1:25" ht="63">
      <c r="A382" s="1045">
        <v>29</v>
      </c>
      <c r="B382" s="37" t="s">
        <v>954</v>
      </c>
      <c r="C382" s="870">
        <v>51</v>
      </c>
      <c r="D382" s="1066" t="s">
        <v>1412</v>
      </c>
      <c r="E382" s="870"/>
      <c r="F382" s="870"/>
      <c r="G382" s="934"/>
      <c r="H382" s="870"/>
      <c r="I382" s="123"/>
      <c r="J382" s="867">
        <f t="shared" si="53"/>
        <v>191.5</v>
      </c>
      <c r="K382" s="874"/>
      <c r="L382" s="874"/>
      <c r="M382" s="874"/>
      <c r="N382" s="874"/>
      <c r="O382" s="874"/>
      <c r="P382" s="874">
        <v>11.5</v>
      </c>
      <c r="Q382" s="874">
        <v>90</v>
      </c>
      <c r="R382" s="874">
        <v>90</v>
      </c>
      <c r="S382" s="874"/>
      <c r="T382" s="874"/>
      <c r="U382" s="874"/>
      <c r="V382" s="874"/>
      <c r="W382" s="874"/>
      <c r="X382" s="874"/>
      <c r="Y382" s="513"/>
    </row>
    <row r="383" spans="1:25" ht="63.75" thickBot="1">
      <c r="A383" s="1048">
        <v>30</v>
      </c>
      <c r="B383" s="37" t="s">
        <v>955</v>
      </c>
      <c r="C383" s="870">
        <v>144</v>
      </c>
      <c r="D383" s="1066" t="s">
        <v>1412</v>
      </c>
      <c r="E383" s="870"/>
      <c r="F383" s="870"/>
      <c r="G383" s="934"/>
      <c r="H383" s="870"/>
      <c r="I383" s="123"/>
      <c r="J383" s="867">
        <f t="shared" si="53"/>
        <v>150</v>
      </c>
      <c r="K383" s="874"/>
      <c r="L383" s="874"/>
      <c r="M383" s="874"/>
      <c r="N383" s="874"/>
      <c r="O383" s="874"/>
      <c r="P383" s="874">
        <v>50</v>
      </c>
      <c r="Q383" s="874">
        <v>50</v>
      </c>
      <c r="R383" s="874">
        <v>50</v>
      </c>
      <c r="S383" s="874"/>
      <c r="T383" s="874"/>
      <c r="U383" s="874"/>
      <c r="V383" s="874"/>
      <c r="W383" s="874"/>
      <c r="X383" s="874"/>
      <c r="Y383" s="513"/>
    </row>
    <row r="384" spans="1:25" ht="52.5">
      <c r="A384" s="1045">
        <v>31</v>
      </c>
      <c r="B384" s="37" t="s">
        <v>956</v>
      </c>
      <c r="C384" s="870">
        <v>67</v>
      </c>
      <c r="D384" s="1066" t="s">
        <v>1412</v>
      </c>
      <c r="E384" s="870"/>
      <c r="F384" s="870"/>
      <c r="G384" s="934"/>
      <c r="H384" s="870"/>
      <c r="I384" s="123"/>
      <c r="J384" s="867">
        <f t="shared" si="53"/>
        <v>300</v>
      </c>
      <c r="K384" s="874"/>
      <c r="L384" s="874"/>
      <c r="M384" s="874"/>
      <c r="N384" s="874"/>
      <c r="O384" s="874"/>
      <c r="P384" s="874">
        <v>100</v>
      </c>
      <c r="Q384" s="874">
        <v>100</v>
      </c>
      <c r="R384" s="874">
        <v>100</v>
      </c>
      <c r="S384" s="874"/>
      <c r="T384" s="874"/>
      <c r="U384" s="874"/>
      <c r="V384" s="874"/>
      <c r="W384" s="874"/>
      <c r="X384" s="874"/>
      <c r="Y384" s="513"/>
    </row>
    <row r="385" spans="1:27">
      <c r="A385" s="715"/>
      <c r="B385" s="728" t="s">
        <v>693</v>
      </c>
      <c r="C385" s="716"/>
      <c r="D385" s="717"/>
      <c r="E385" s="717"/>
      <c r="F385" s="717"/>
      <c r="G385" s="717"/>
      <c r="H385" s="716"/>
      <c r="I385" s="716"/>
      <c r="J385" s="718">
        <f>SUM(J354:J384)</f>
        <v>17948.3</v>
      </c>
      <c r="K385" s="719">
        <f t="shared" ref="K385:Y385" si="54">SUM(K354:K384)</f>
        <v>0</v>
      </c>
      <c r="L385" s="719">
        <f t="shared" si="54"/>
        <v>0</v>
      </c>
      <c r="M385" s="719">
        <f t="shared" si="54"/>
        <v>0</v>
      </c>
      <c r="N385" s="719">
        <f t="shared" si="54"/>
        <v>0</v>
      </c>
      <c r="O385" s="719">
        <f t="shared" si="54"/>
        <v>0</v>
      </c>
      <c r="P385" s="726">
        <f t="shared" si="54"/>
        <v>899.8</v>
      </c>
      <c r="Q385" s="719">
        <f t="shared" si="54"/>
        <v>1146.3</v>
      </c>
      <c r="R385" s="719">
        <f t="shared" si="54"/>
        <v>1146.3</v>
      </c>
      <c r="S385" s="719">
        <f t="shared" si="54"/>
        <v>0</v>
      </c>
      <c r="T385" s="719">
        <f t="shared" si="54"/>
        <v>0</v>
      </c>
      <c r="U385" s="719">
        <f t="shared" si="54"/>
        <v>4965.2999999999993</v>
      </c>
      <c r="V385" s="719">
        <f t="shared" si="54"/>
        <v>4895.2999999999993</v>
      </c>
      <c r="W385" s="719">
        <f t="shared" si="54"/>
        <v>4895.2999999999993</v>
      </c>
      <c r="X385" s="719">
        <f t="shared" si="54"/>
        <v>0</v>
      </c>
      <c r="Y385" s="720">
        <f t="shared" si="54"/>
        <v>0</v>
      </c>
      <c r="AA385" s="89"/>
    </row>
    <row r="386" spans="1:27" ht="13.5" thickBot="1">
      <c r="A386" s="548"/>
      <c r="B386" s="367" t="s">
        <v>1373</v>
      </c>
      <c r="C386" s="340"/>
      <c r="D386" s="1105" t="s">
        <v>1412</v>
      </c>
      <c r="E386" s="1105"/>
      <c r="F386" s="1105"/>
      <c r="G386" s="1105"/>
      <c r="H386" s="1105"/>
      <c r="I386" s="1105"/>
      <c r="J386" s="299">
        <f t="shared" ref="J386:Y386" si="55">SUM(J354:J356,J357:J384)</f>
        <v>17948.3</v>
      </c>
      <c r="K386" s="345">
        <f t="shared" si="55"/>
        <v>0</v>
      </c>
      <c r="L386" s="345">
        <f t="shared" si="55"/>
        <v>0</v>
      </c>
      <c r="M386" s="345">
        <f t="shared" si="55"/>
        <v>0</v>
      </c>
      <c r="N386" s="345">
        <f t="shared" si="55"/>
        <v>0</v>
      </c>
      <c r="O386" s="345">
        <f t="shared" si="55"/>
        <v>0</v>
      </c>
      <c r="P386" s="345">
        <f t="shared" si="55"/>
        <v>899.8</v>
      </c>
      <c r="Q386" s="345">
        <f t="shared" si="55"/>
        <v>1146.3</v>
      </c>
      <c r="R386" s="345">
        <f t="shared" si="55"/>
        <v>1146.3</v>
      </c>
      <c r="S386" s="345">
        <f t="shared" si="55"/>
        <v>0</v>
      </c>
      <c r="T386" s="345">
        <f t="shared" si="55"/>
        <v>0</v>
      </c>
      <c r="U386" s="345">
        <f t="shared" si="55"/>
        <v>4965.2999999999993</v>
      </c>
      <c r="V386" s="345">
        <f t="shared" si="55"/>
        <v>4895.2999999999993</v>
      </c>
      <c r="W386" s="345">
        <f t="shared" si="55"/>
        <v>4895.2999999999993</v>
      </c>
      <c r="X386" s="345">
        <f t="shared" si="55"/>
        <v>0</v>
      </c>
      <c r="Y386" s="518">
        <f t="shared" si="55"/>
        <v>0</v>
      </c>
    </row>
    <row r="387" spans="1:27" ht="29.25" customHeight="1" thickBot="1">
      <c r="A387" s="1120" t="s">
        <v>233</v>
      </c>
      <c r="B387" s="1121"/>
      <c r="C387" s="608"/>
      <c r="D387" s="624"/>
      <c r="E387" s="624"/>
      <c r="F387" s="624"/>
      <c r="G387" s="624"/>
      <c r="H387" s="608"/>
      <c r="I387" s="608"/>
      <c r="J387" s="608"/>
      <c r="K387" s="608"/>
      <c r="L387" s="608"/>
      <c r="M387" s="608"/>
      <c r="N387" s="608"/>
      <c r="O387" s="608"/>
      <c r="P387" s="608"/>
      <c r="Q387" s="608"/>
      <c r="R387" s="608"/>
      <c r="S387" s="608"/>
      <c r="T387" s="608"/>
      <c r="U387" s="608"/>
      <c r="V387" s="608"/>
      <c r="W387" s="608"/>
      <c r="X387" s="608"/>
      <c r="Y387" s="609"/>
    </row>
    <row r="388" spans="1:27">
      <c r="A388" s="715"/>
      <c r="B388" s="728" t="s">
        <v>693</v>
      </c>
      <c r="C388" s="716"/>
      <c r="D388" s="717"/>
      <c r="E388" s="717"/>
      <c r="F388" s="717"/>
      <c r="G388" s="717"/>
      <c r="H388" s="716"/>
      <c r="I388" s="716"/>
      <c r="J388" s="718">
        <v>0</v>
      </c>
      <c r="K388" s="719">
        <v>0</v>
      </c>
      <c r="L388" s="719">
        <v>0</v>
      </c>
      <c r="M388" s="719">
        <v>0</v>
      </c>
      <c r="N388" s="719">
        <v>0</v>
      </c>
      <c r="O388" s="719">
        <v>0</v>
      </c>
      <c r="P388" s="726">
        <v>0</v>
      </c>
      <c r="Q388" s="719">
        <v>0</v>
      </c>
      <c r="R388" s="719">
        <v>0</v>
      </c>
      <c r="S388" s="719">
        <v>0</v>
      </c>
      <c r="T388" s="719">
        <v>0</v>
      </c>
      <c r="U388" s="719">
        <v>0</v>
      </c>
      <c r="V388" s="719">
        <v>0</v>
      </c>
      <c r="W388" s="719">
        <v>0</v>
      </c>
      <c r="X388" s="719">
        <v>0</v>
      </c>
      <c r="Y388" s="720">
        <v>0</v>
      </c>
    </row>
    <row r="389" spans="1:27" ht="13.5" thickBot="1">
      <c r="A389" s="548"/>
      <c r="B389" s="367" t="s">
        <v>1373</v>
      </c>
      <c r="C389" s="340"/>
      <c r="D389" s="1105" t="s">
        <v>1412</v>
      </c>
      <c r="E389" s="1105"/>
      <c r="F389" s="1105"/>
      <c r="G389" s="1105"/>
      <c r="H389" s="1105"/>
      <c r="I389" s="1105"/>
      <c r="J389" s="299">
        <v>0</v>
      </c>
      <c r="K389" s="345">
        <v>0</v>
      </c>
      <c r="L389" s="345">
        <v>0</v>
      </c>
      <c r="M389" s="345">
        <v>0</v>
      </c>
      <c r="N389" s="345">
        <v>0</v>
      </c>
      <c r="O389" s="345">
        <v>0</v>
      </c>
      <c r="P389" s="345">
        <v>0</v>
      </c>
      <c r="Q389" s="345">
        <v>0</v>
      </c>
      <c r="R389" s="345">
        <v>0</v>
      </c>
      <c r="S389" s="345">
        <v>0</v>
      </c>
      <c r="T389" s="345">
        <v>0</v>
      </c>
      <c r="U389" s="345">
        <v>0</v>
      </c>
      <c r="V389" s="345">
        <v>0</v>
      </c>
      <c r="W389" s="345">
        <v>0</v>
      </c>
      <c r="X389" s="345">
        <v>0</v>
      </c>
      <c r="Y389" s="518">
        <v>0</v>
      </c>
    </row>
    <row r="390" spans="1:27" ht="42.75" customHeight="1" thickBot="1">
      <c r="A390" s="1120" t="s">
        <v>225</v>
      </c>
      <c r="B390" s="1121"/>
      <c r="C390" s="608"/>
      <c r="D390" s="624"/>
      <c r="E390" s="624"/>
      <c r="F390" s="624"/>
      <c r="G390" s="624"/>
      <c r="H390" s="608"/>
      <c r="I390" s="608"/>
      <c r="J390" s="608"/>
      <c r="K390" s="608"/>
      <c r="L390" s="608"/>
      <c r="M390" s="608"/>
      <c r="N390" s="608"/>
      <c r="O390" s="608"/>
      <c r="P390" s="608"/>
      <c r="Q390" s="608"/>
      <c r="R390" s="608"/>
      <c r="S390" s="608"/>
      <c r="T390" s="608"/>
      <c r="U390" s="608"/>
      <c r="V390" s="608"/>
      <c r="W390" s="608"/>
      <c r="X390" s="608"/>
      <c r="Y390" s="609"/>
    </row>
    <row r="391" spans="1:27">
      <c r="A391" s="715"/>
      <c r="B391" s="728" t="s">
        <v>693</v>
      </c>
      <c r="C391" s="716"/>
      <c r="D391" s="717"/>
      <c r="E391" s="717"/>
      <c r="F391" s="717"/>
      <c r="G391" s="717"/>
      <c r="H391" s="716"/>
      <c r="I391" s="716"/>
      <c r="J391" s="718">
        <v>0</v>
      </c>
      <c r="K391" s="719">
        <v>0</v>
      </c>
      <c r="L391" s="719">
        <v>0</v>
      </c>
      <c r="M391" s="719">
        <v>0</v>
      </c>
      <c r="N391" s="719">
        <v>0</v>
      </c>
      <c r="O391" s="719">
        <v>0</v>
      </c>
      <c r="P391" s="726">
        <v>0</v>
      </c>
      <c r="Q391" s="719">
        <v>0</v>
      </c>
      <c r="R391" s="719">
        <v>0</v>
      </c>
      <c r="S391" s="719">
        <v>0</v>
      </c>
      <c r="T391" s="719">
        <v>0</v>
      </c>
      <c r="U391" s="719">
        <v>0</v>
      </c>
      <c r="V391" s="719">
        <v>0</v>
      </c>
      <c r="W391" s="719">
        <v>0</v>
      </c>
      <c r="X391" s="719">
        <v>0</v>
      </c>
      <c r="Y391" s="720">
        <v>0</v>
      </c>
    </row>
    <row r="392" spans="1:27" ht="13.5" thickBot="1">
      <c r="A392" s="548"/>
      <c r="B392" s="367" t="s">
        <v>1373</v>
      </c>
      <c r="C392" s="340"/>
      <c r="D392" s="1105" t="s">
        <v>1412</v>
      </c>
      <c r="E392" s="1105"/>
      <c r="F392" s="1105"/>
      <c r="G392" s="1105"/>
      <c r="H392" s="1105"/>
      <c r="I392" s="1105"/>
      <c r="J392" s="299">
        <v>0</v>
      </c>
      <c r="K392" s="345">
        <v>0</v>
      </c>
      <c r="L392" s="345">
        <v>0</v>
      </c>
      <c r="M392" s="345">
        <v>0</v>
      </c>
      <c r="N392" s="345">
        <v>0</v>
      </c>
      <c r="O392" s="345">
        <v>0</v>
      </c>
      <c r="P392" s="345">
        <v>0</v>
      </c>
      <c r="Q392" s="345">
        <v>0</v>
      </c>
      <c r="R392" s="345">
        <v>0</v>
      </c>
      <c r="S392" s="345">
        <v>0</v>
      </c>
      <c r="T392" s="345">
        <v>0</v>
      </c>
      <c r="U392" s="345">
        <v>0</v>
      </c>
      <c r="V392" s="345">
        <v>0</v>
      </c>
      <c r="W392" s="345">
        <v>0</v>
      </c>
      <c r="X392" s="345">
        <v>0</v>
      </c>
      <c r="Y392" s="518">
        <v>0</v>
      </c>
    </row>
    <row r="393" spans="1:27" ht="34.5" customHeight="1" thickBot="1">
      <c r="A393" s="1120" t="s">
        <v>958</v>
      </c>
      <c r="B393" s="1121"/>
      <c r="C393" s="608"/>
      <c r="D393" s="624"/>
      <c r="E393" s="624"/>
      <c r="F393" s="624"/>
      <c r="G393" s="624"/>
      <c r="H393" s="608"/>
      <c r="I393" s="608"/>
      <c r="J393" s="608"/>
      <c r="K393" s="608"/>
      <c r="L393" s="608"/>
      <c r="M393" s="608"/>
      <c r="N393" s="608"/>
      <c r="O393" s="608"/>
      <c r="P393" s="608"/>
      <c r="Q393" s="608"/>
      <c r="R393" s="608"/>
      <c r="S393" s="608"/>
      <c r="T393" s="608"/>
      <c r="U393" s="608"/>
      <c r="V393" s="608"/>
      <c r="W393" s="608"/>
      <c r="X393" s="608"/>
      <c r="Y393" s="609"/>
    </row>
    <row r="394" spans="1:27">
      <c r="A394" s="715"/>
      <c r="B394" s="728" t="s">
        <v>693</v>
      </c>
      <c r="C394" s="716"/>
      <c r="D394" s="717"/>
      <c r="E394" s="717"/>
      <c r="F394" s="717"/>
      <c r="G394" s="717"/>
      <c r="H394" s="716"/>
      <c r="I394" s="716"/>
      <c r="J394" s="718">
        <v>0</v>
      </c>
      <c r="K394" s="719">
        <v>0</v>
      </c>
      <c r="L394" s="719">
        <v>0</v>
      </c>
      <c r="M394" s="719">
        <v>0</v>
      </c>
      <c r="N394" s="719">
        <v>0</v>
      </c>
      <c r="O394" s="719">
        <v>0</v>
      </c>
      <c r="P394" s="726">
        <v>0</v>
      </c>
      <c r="Q394" s="719">
        <v>0</v>
      </c>
      <c r="R394" s="719">
        <v>0</v>
      </c>
      <c r="S394" s="719">
        <v>0</v>
      </c>
      <c r="T394" s="719">
        <v>0</v>
      </c>
      <c r="U394" s="719">
        <v>0</v>
      </c>
      <c r="V394" s="719">
        <v>0</v>
      </c>
      <c r="W394" s="719">
        <v>0</v>
      </c>
      <c r="X394" s="719">
        <v>0</v>
      </c>
      <c r="Y394" s="720">
        <v>0</v>
      </c>
    </row>
    <row r="395" spans="1:27" ht="13.5" thickBot="1">
      <c r="A395" s="548"/>
      <c r="B395" s="367" t="s">
        <v>1373</v>
      </c>
      <c r="C395" s="340"/>
      <c r="D395" s="1105" t="s">
        <v>1412</v>
      </c>
      <c r="E395" s="1105"/>
      <c r="F395" s="1105"/>
      <c r="G395" s="1105"/>
      <c r="H395" s="1105"/>
      <c r="I395" s="1105"/>
      <c r="J395" s="299">
        <v>0</v>
      </c>
      <c r="K395" s="345">
        <v>0</v>
      </c>
      <c r="L395" s="345">
        <v>0</v>
      </c>
      <c r="M395" s="345">
        <v>0</v>
      </c>
      <c r="N395" s="345">
        <v>0</v>
      </c>
      <c r="O395" s="345">
        <v>0</v>
      </c>
      <c r="P395" s="345">
        <v>0</v>
      </c>
      <c r="Q395" s="345">
        <v>0</v>
      </c>
      <c r="R395" s="345">
        <v>0</v>
      </c>
      <c r="S395" s="345">
        <v>0</v>
      </c>
      <c r="T395" s="345">
        <v>0</v>
      </c>
      <c r="U395" s="345">
        <v>0</v>
      </c>
      <c r="V395" s="345">
        <v>0</v>
      </c>
      <c r="W395" s="345">
        <v>0</v>
      </c>
      <c r="X395" s="345">
        <v>0</v>
      </c>
      <c r="Y395" s="518">
        <v>0</v>
      </c>
    </row>
    <row r="396" spans="1:27" ht="15.75" customHeight="1" thickBot="1">
      <c r="A396" s="1120" t="s">
        <v>320</v>
      </c>
      <c r="B396" s="1121"/>
      <c r="C396" s="608"/>
      <c r="D396" s="624"/>
      <c r="E396" s="624"/>
      <c r="F396" s="624"/>
      <c r="G396" s="624"/>
      <c r="H396" s="608"/>
      <c r="I396" s="608"/>
      <c r="J396" s="608"/>
      <c r="K396" s="608"/>
      <c r="L396" s="608"/>
      <c r="M396" s="608"/>
      <c r="N396" s="608"/>
      <c r="O396" s="608"/>
      <c r="P396" s="608"/>
      <c r="Q396" s="608"/>
      <c r="R396" s="608"/>
      <c r="S396" s="608"/>
      <c r="T396" s="608"/>
      <c r="U396" s="608"/>
      <c r="V396" s="608"/>
      <c r="W396" s="608"/>
      <c r="X396" s="608"/>
      <c r="Y396" s="609"/>
    </row>
    <row r="397" spans="1:27">
      <c r="A397" s="715"/>
      <c r="B397" s="728" t="s">
        <v>693</v>
      </c>
      <c r="C397" s="716"/>
      <c r="D397" s="717"/>
      <c r="E397" s="717"/>
      <c r="F397" s="717"/>
      <c r="G397" s="717"/>
      <c r="H397" s="716"/>
      <c r="I397" s="716"/>
      <c r="J397" s="718">
        <v>0</v>
      </c>
      <c r="K397" s="719">
        <v>0</v>
      </c>
      <c r="L397" s="719">
        <v>0</v>
      </c>
      <c r="M397" s="719">
        <v>0</v>
      </c>
      <c r="N397" s="719">
        <v>0</v>
      </c>
      <c r="O397" s="719">
        <v>0</v>
      </c>
      <c r="P397" s="726">
        <v>0</v>
      </c>
      <c r="Q397" s="719">
        <v>0</v>
      </c>
      <c r="R397" s="719">
        <v>0</v>
      </c>
      <c r="S397" s="719">
        <v>0</v>
      </c>
      <c r="T397" s="719">
        <v>0</v>
      </c>
      <c r="U397" s="719">
        <v>0</v>
      </c>
      <c r="V397" s="719">
        <v>0</v>
      </c>
      <c r="W397" s="719">
        <v>0</v>
      </c>
      <c r="X397" s="719">
        <v>0</v>
      </c>
      <c r="Y397" s="720">
        <v>0</v>
      </c>
    </row>
    <row r="398" spans="1:27" ht="13.5" thickBot="1">
      <c r="A398" s="548"/>
      <c r="B398" s="367" t="s">
        <v>1373</v>
      </c>
      <c r="C398" s="340"/>
      <c r="D398" s="1105" t="s">
        <v>1412</v>
      </c>
      <c r="E398" s="1105"/>
      <c r="F398" s="1105"/>
      <c r="G398" s="1105"/>
      <c r="H398" s="1105"/>
      <c r="I398" s="1105"/>
      <c r="J398" s="299">
        <v>0</v>
      </c>
      <c r="K398" s="345">
        <v>0</v>
      </c>
      <c r="L398" s="345">
        <v>0</v>
      </c>
      <c r="M398" s="345">
        <v>0</v>
      </c>
      <c r="N398" s="345">
        <v>0</v>
      </c>
      <c r="O398" s="345">
        <v>0</v>
      </c>
      <c r="P398" s="345">
        <v>0</v>
      </c>
      <c r="Q398" s="345">
        <v>0</v>
      </c>
      <c r="R398" s="345">
        <v>0</v>
      </c>
      <c r="S398" s="345">
        <v>0</v>
      </c>
      <c r="T398" s="345">
        <v>0</v>
      </c>
      <c r="U398" s="345">
        <v>0</v>
      </c>
      <c r="V398" s="345">
        <v>0</v>
      </c>
      <c r="W398" s="345">
        <v>0</v>
      </c>
      <c r="X398" s="345">
        <v>0</v>
      </c>
      <c r="Y398" s="518">
        <v>0</v>
      </c>
    </row>
    <row r="399" spans="1:27" ht="15.75" customHeight="1" thickBot="1">
      <c r="A399" s="1120" t="s">
        <v>989</v>
      </c>
      <c r="B399" s="1121"/>
      <c r="C399" s="608"/>
      <c r="D399" s="624"/>
      <c r="E399" s="624"/>
      <c r="F399" s="624"/>
      <c r="G399" s="624"/>
      <c r="H399" s="608"/>
      <c r="I399" s="608"/>
      <c r="J399" s="608"/>
      <c r="K399" s="608"/>
      <c r="L399" s="608"/>
      <c r="M399" s="608"/>
      <c r="N399" s="608"/>
      <c r="O399" s="608"/>
      <c r="P399" s="608"/>
      <c r="Q399" s="608"/>
      <c r="R399" s="608"/>
      <c r="S399" s="608"/>
      <c r="T399" s="608"/>
      <c r="U399" s="608"/>
      <c r="V399" s="608"/>
      <c r="W399" s="608"/>
      <c r="X399" s="608"/>
      <c r="Y399" s="609"/>
    </row>
    <row r="400" spans="1:27">
      <c r="A400" s="715"/>
      <c r="B400" s="728" t="s">
        <v>693</v>
      </c>
      <c r="C400" s="716"/>
      <c r="D400" s="717"/>
      <c r="E400" s="717"/>
      <c r="F400" s="717"/>
      <c r="G400" s="717"/>
      <c r="H400" s="716"/>
      <c r="I400" s="716"/>
      <c r="J400" s="718">
        <v>0</v>
      </c>
      <c r="K400" s="719">
        <v>0</v>
      </c>
      <c r="L400" s="719">
        <v>0</v>
      </c>
      <c r="M400" s="719">
        <v>0</v>
      </c>
      <c r="N400" s="719">
        <v>0</v>
      </c>
      <c r="O400" s="719">
        <v>0</v>
      </c>
      <c r="P400" s="726">
        <v>0</v>
      </c>
      <c r="Q400" s="719">
        <v>0</v>
      </c>
      <c r="R400" s="719">
        <v>0</v>
      </c>
      <c r="S400" s="719">
        <v>0</v>
      </c>
      <c r="T400" s="719">
        <v>0</v>
      </c>
      <c r="U400" s="719">
        <v>0</v>
      </c>
      <c r="V400" s="719">
        <v>0</v>
      </c>
      <c r="W400" s="719">
        <v>0</v>
      </c>
      <c r="X400" s="719">
        <v>0</v>
      </c>
      <c r="Y400" s="720">
        <v>0</v>
      </c>
    </row>
    <row r="401" spans="1:25" ht="13.5" thickBot="1">
      <c r="A401" s="548"/>
      <c r="B401" s="367" t="s">
        <v>1373</v>
      </c>
      <c r="C401" s="340"/>
      <c r="D401" s="1105" t="s">
        <v>1412</v>
      </c>
      <c r="E401" s="1105"/>
      <c r="F401" s="1105"/>
      <c r="G401" s="1105"/>
      <c r="H401" s="1105"/>
      <c r="I401" s="1105"/>
      <c r="J401" s="299">
        <v>0</v>
      </c>
      <c r="K401" s="345">
        <v>0</v>
      </c>
      <c r="L401" s="345">
        <v>0</v>
      </c>
      <c r="M401" s="345">
        <v>0</v>
      </c>
      <c r="N401" s="345">
        <v>0</v>
      </c>
      <c r="O401" s="345">
        <v>0</v>
      </c>
      <c r="P401" s="345">
        <v>0</v>
      </c>
      <c r="Q401" s="345">
        <v>0</v>
      </c>
      <c r="R401" s="345">
        <v>0</v>
      </c>
      <c r="S401" s="345">
        <v>0</v>
      </c>
      <c r="T401" s="345">
        <v>0</v>
      </c>
      <c r="U401" s="345">
        <v>0</v>
      </c>
      <c r="V401" s="345">
        <v>0</v>
      </c>
      <c r="W401" s="345">
        <v>0</v>
      </c>
      <c r="X401" s="345">
        <v>0</v>
      </c>
      <c r="Y401" s="518">
        <v>0</v>
      </c>
    </row>
    <row r="402" spans="1:25" ht="15.75" customHeight="1" thickBot="1">
      <c r="A402" s="1120" t="s">
        <v>235</v>
      </c>
      <c r="B402" s="1121"/>
      <c r="C402" s="608"/>
      <c r="D402" s="624"/>
      <c r="E402" s="624"/>
      <c r="F402" s="624"/>
      <c r="G402" s="624"/>
      <c r="H402" s="608"/>
      <c r="I402" s="608"/>
      <c r="J402" s="608"/>
      <c r="K402" s="608"/>
      <c r="L402" s="608"/>
      <c r="M402" s="608"/>
      <c r="N402" s="608"/>
      <c r="O402" s="608"/>
      <c r="P402" s="608"/>
      <c r="Q402" s="608"/>
      <c r="R402" s="608"/>
      <c r="S402" s="608"/>
      <c r="T402" s="608"/>
      <c r="U402" s="608"/>
      <c r="V402" s="608"/>
      <c r="W402" s="608"/>
      <c r="X402" s="608"/>
      <c r="Y402" s="609"/>
    </row>
    <row r="403" spans="1:25" ht="73.5">
      <c r="A403" s="564">
        <v>1</v>
      </c>
      <c r="B403" s="788" t="s">
        <v>236</v>
      </c>
      <c r="C403" s="819">
        <v>572</v>
      </c>
      <c r="D403" s="1066" t="s">
        <v>1412</v>
      </c>
      <c r="E403" s="784"/>
      <c r="F403" s="784"/>
      <c r="G403" s="922"/>
      <c r="H403" s="811"/>
      <c r="I403" s="867"/>
      <c r="J403" s="867">
        <f>SUM(K403:Y403)</f>
        <v>20250</v>
      </c>
      <c r="K403" s="867">
        <v>1000</v>
      </c>
      <c r="L403" s="867">
        <v>1250</v>
      </c>
      <c r="M403" s="867">
        <v>1000</v>
      </c>
      <c r="N403" s="867">
        <v>2000</v>
      </c>
      <c r="O403" s="867">
        <v>1500</v>
      </c>
      <c r="P403" s="867"/>
      <c r="Q403" s="867"/>
      <c r="R403" s="867"/>
      <c r="S403" s="867"/>
      <c r="T403" s="867"/>
      <c r="U403" s="867">
        <v>2250</v>
      </c>
      <c r="V403" s="867">
        <v>3250</v>
      </c>
      <c r="W403" s="867">
        <v>3000</v>
      </c>
      <c r="X403" s="867">
        <v>4000</v>
      </c>
      <c r="Y403" s="547">
        <v>1000</v>
      </c>
    </row>
    <row r="404" spans="1:25" ht="94.5">
      <c r="A404" s="868">
        <v>2</v>
      </c>
      <c r="B404" s="37" t="s">
        <v>237</v>
      </c>
      <c r="C404" s="870">
        <v>147</v>
      </c>
      <c r="D404" s="1066" t="s">
        <v>1412</v>
      </c>
      <c r="E404" s="873"/>
      <c r="F404" s="873"/>
      <c r="G404" s="947"/>
      <c r="H404" s="40"/>
      <c r="I404" s="874"/>
      <c r="J404" s="867">
        <f>SUM(K404:Y404)</f>
        <v>7740</v>
      </c>
      <c r="K404" s="874">
        <v>895</v>
      </c>
      <c r="L404" s="874">
        <v>1425</v>
      </c>
      <c r="M404" s="874">
        <v>550</v>
      </c>
      <c r="N404" s="874">
        <v>250</v>
      </c>
      <c r="O404" s="874">
        <v>1000</v>
      </c>
      <c r="P404" s="874"/>
      <c r="Q404" s="874"/>
      <c r="R404" s="874"/>
      <c r="S404" s="874"/>
      <c r="T404" s="874"/>
      <c r="U404" s="874">
        <v>895</v>
      </c>
      <c r="V404" s="874">
        <v>1425</v>
      </c>
      <c r="W404" s="874">
        <v>550</v>
      </c>
      <c r="X404" s="874">
        <v>250</v>
      </c>
      <c r="Y404" s="907">
        <v>500</v>
      </c>
    </row>
    <row r="405" spans="1:25" ht="105">
      <c r="A405" s="868">
        <v>3</v>
      </c>
      <c r="B405" s="37" t="s">
        <v>238</v>
      </c>
      <c r="C405" s="870">
        <v>505</v>
      </c>
      <c r="D405" s="1066" t="s">
        <v>1412</v>
      </c>
      <c r="E405" s="873"/>
      <c r="F405" s="873"/>
      <c r="G405" s="947"/>
      <c r="H405" s="40"/>
      <c r="I405" s="874"/>
      <c r="J405" s="867">
        <f>SUM(K405:Y405)</f>
        <v>20281</v>
      </c>
      <c r="K405" s="874">
        <v>1000</v>
      </c>
      <c r="L405" s="874">
        <v>1750</v>
      </c>
      <c r="M405" s="874">
        <v>1900</v>
      </c>
      <c r="N405" s="874">
        <v>1750</v>
      </c>
      <c r="O405" s="874"/>
      <c r="P405" s="874">
        <v>481</v>
      </c>
      <c r="Q405" s="874">
        <v>1750</v>
      </c>
      <c r="R405" s="874">
        <v>1900</v>
      </c>
      <c r="S405" s="874">
        <v>1750</v>
      </c>
      <c r="T405" s="874"/>
      <c r="U405" s="874">
        <v>1000</v>
      </c>
      <c r="V405" s="874">
        <v>1500</v>
      </c>
      <c r="W405" s="874">
        <v>2000</v>
      </c>
      <c r="X405" s="874">
        <v>3500</v>
      </c>
      <c r="Y405" s="907"/>
    </row>
    <row r="406" spans="1:25" ht="94.5">
      <c r="A406" s="868">
        <v>4</v>
      </c>
      <c r="B406" s="37" t="s">
        <v>239</v>
      </c>
      <c r="C406" s="870">
        <v>618</v>
      </c>
      <c r="D406" s="1066" t="s">
        <v>1412</v>
      </c>
      <c r="E406" s="873"/>
      <c r="F406" s="873"/>
      <c r="G406" s="947"/>
      <c r="H406" s="40"/>
      <c r="I406" s="874"/>
      <c r="J406" s="867">
        <f>SUM(K406:Y406)</f>
        <v>17100</v>
      </c>
      <c r="K406" s="874">
        <v>1500</v>
      </c>
      <c r="L406" s="874">
        <v>1500</v>
      </c>
      <c r="M406" s="874">
        <v>500</v>
      </c>
      <c r="N406" s="874">
        <v>1000</v>
      </c>
      <c r="O406" s="874">
        <v>1000</v>
      </c>
      <c r="P406" s="874"/>
      <c r="Q406" s="874"/>
      <c r="R406" s="874"/>
      <c r="S406" s="874"/>
      <c r="T406" s="874"/>
      <c r="U406" s="874">
        <v>1600</v>
      </c>
      <c r="V406" s="874">
        <v>2500</v>
      </c>
      <c r="W406" s="874">
        <v>2500</v>
      </c>
      <c r="X406" s="874">
        <v>2500</v>
      </c>
      <c r="Y406" s="907">
        <v>2500</v>
      </c>
    </row>
    <row r="407" spans="1:25" ht="115.5">
      <c r="A407" s="868">
        <v>5</v>
      </c>
      <c r="B407" s="37" t="s">
        <v>240</v>
      </c>
      <c r="C407" s="870">
        <v>345</v>
      </c>
      <c r="D407" s="1066" t="s">
        <v>1412</v>
      </c>
      <c r="E407" s="873"/>
      <c r="F407" s="873"/>
      <c r="G407" s="947"/>
      <c r="H407" s="40"/>
      <c r="I407" s="874"/>
      <c r="J407" s="867">
        <f>SUM(K407:Y407)</f>
        <v>22200</v>
      </c>
      <c r="K407" s="874">
        <v>2000</v>
      </c>
      <c r="L407" s="874">
        <v>1500</v>
      </c>
      <c r="M407" s="874">
        <v>2500</v>
      </c>
      <c r="N407" s="874">
        <v>2000</v>
      </c>
      <c r="O407" s="874">
        <v>2500</v>
      </c>
      <c r="P407" s="874">
        <v>1000</v>
      </c>
      <c r="Q407" s="874">
        <v>500</v>
      </c>
      <c r="R407" s="874">
        <v>1200</v>
      </c>
      <c r="S407" s="874">
        <v>1000</v>
      </c>
      <c r="T407" s="874">
        <v>1000</v>
      </c>
      <c r="U407" s="874">
        <v>2000</v>
      </c>
      <c r="V407" s="874">
        <v>1000</v>
      </c>
      <c r="W407" s="874">
        <v>1000</v>
      </c>
      <c r="X407" s="874">
        <v>1000</v>
      </c>
      <c r="Y407" s="907">
        <v>2000</v>
      </c>
    </row>
    <row r="408" spans="1:25" ht="94.5">
      <c r="A408" s="868">
        <v>6</v>
      </c>
      <c r="B408" s="37" t="s">
        <v>241</v>
      </c>
      <c r="C408" s="870">
        <v>408</v>
      </c>
      <c r="D408" s="1066" t="s">
        <v>1412</v>
      </c>
      <c r="E408" s="873"/>
      <c r="F408" s="873"/>
      <c r="G408" s="947"/>
      <c r="H408" s="40"/>
      <c r="I408" s="874"/>
      <c r="J408" s="867">
        <f t="shared" ref="J408:J417" si="56">SUM(K408:Y408)</f>
        <v>9715.7000000000007</v>
      </c>
      <c r="K408" s="874"/>
      <c r="L408" s="874"/>
      <c r="M408" s="874"/>
      <c r="N408" s="874"/>
      <c r="O408" s="874"/>
      <c r="P408" s="874"/>
      <c r="Q408" s="874"/>
      <c r="R408" s="874"/>
      <c r="S408" s="874"/>
      <c r="T408" s="874"/>
      <c r="U408" s="874">
        <v>3070</v>
      </c>
      <c r="V408" s="874">
        <v>3215.9</v>
      </c>
      <c r="W408" s="874"/>
      <c r="X408" s="874">
        <v>3429.8</v>
      </c>
      <c r="Y408" s="907"/>
    </row>
    <row r="409" spans="1:25" ht="84">
      <c r="A409" s="868">
        <v>7</v>
      </c>
      <c r="B409" s="37" t="s">
        <v>242</v>
      </c>
      <c r="C409" s="870">
        <v>153</v>
      </c>
      <c r="D409" s="1066" t="s">
        <v>1412</v>
      </c>
      <c r="E409" s="873"/>
      <c r="F409" s="873"/>
      <c r="G409" s="947"/>
      <c r="H409" s="40"/>
      <c r="I409" s="874"/>
      <c r="J409" s="867">
        <f t="shared" si="56"/>
        <v>4000</v>
      </c>
      <c r="K409" s="874">
        <v>200</v>
      </c>
      <c r="L409" s="874">
        <v>600</v>
      </c>
      <c r="M409" s="874">
        <v>500</v>
      </c>
      <c r="N409" s="874">
        <v>500</v>
      </c>
      <c r="O409" s="874"/>
      <c r="P409" s="874">
        <v>200</v>
      </c>
      <c r="Q409" s="874">
        <v>500</v>
      </c>
      <c r="R409" s="874">
        <v>300</v>
      </c>
      <c r="S409" s="874">
        <v>500</v>
      </c>
      <c r="T409" s="874"/>
      <c r="U409" s="874">
        <v>100</v>
      </c>
      <c r="V409" s="874">
        <v>100</v>
      </c>
      <c r="W409" s="874">
        <v>200</v>
      </c>
      <c r="X409" s="874">
        <v>300</v>
      </c>
      <c r="Y409" s="907"/>
    </row>
    <row r="410" spans="1:25" ht="84">
      <c r="A410" s="868">
        <v>8</v>
      </c>
      <c r="B410" s="37" t="s">
        <v>243</v>
      </c>
      <c r="C410" s="870">
        <v>256</v>
      </c>
      <c r="D410" s="1066" t="s">
        <v>1412</v>
      </c>
      <c r="E410" s="873"/>
      <c r="F410" s="873"/>
      <c r="G410" s="947"/>
      <c r="H410" s="40"/>
      <c r="I410" s="874"/>
      <c r="J410" s="867">
        <f t="shared" si="56"/>
        <v>21750</v>
      </c>
      <c r="K410" s="874">
        <v>4472</v>
      </c>
      <c r="L410" s="874">
        <v>3440</v>
      </c>
      <c r="M410" s="874">
        <v>2193</v>
      </c>
      <c r="N410" s="874">
        <v>6020</v>
      </c>
      <c r="O410" s="874">
        <v>2580</v>
      </c>
      <c r="P410" s="874"/>
      <c r="Q410" s="874"/>
      <c r="R410" s="874"/>
      <c r="S410" s="874"/>
      <c r="T410" s="874"/>
      <c r="U410" s="874">
        <v>728</v>
      </c>
      <c r="V410" s="874">
        <v>560</v>
      </c>
      <c r="W410" s="874">
        <v>357</v>
      </c>
      <c r="X410" s="874">
        <v>980</v>
      </c>
      <c r="Y410" s="907">
        <v>420</v>
      </c>
    </row>
    <row r="411" spans="1:25" ht="63">
      <c r="A411" s="868">
        <v>9</v>
      </c>
      <c r="B411" s="37" t="s">
        <v>244</v>
      </c>
      <c r="C411" s="870">
        <v>112</v>
      </c>
      <c r="D411" s="1066" t="s">
        <v>1412</v>
      </c>
      <c r="E411" s="873"/>
      <c r="F411" s="873"/>
      <c r="G411" s="947"/>
      <c r="H411" s="40"/>
      <c r="I411" s="874"/>
      <c r="J411" s="867">
        <f t="shared" si="56"/>
        <v>6700</v>
      </c>
      <c r="K411" s="874">
        <v>2750</v>
      </c>
      <c r="L411" s="874">
        <v>600</v>
      </c>
      <c r="M411" s="874"/>
      <c r="N411" s="874"/>
      <c r="O411" s="874"/>
      <c r="P411" s="874">
        <v>2450</v>
      </c>
      <c r="Q411" s="874">
        <v>300</v>
      </c>
      <c r="R411" s="874"/>
      <c r="S411" s="874"/>
      <c r="T411" s="874"/>
      <c r="U411" s="874">
        <v>300</v>
      </c>
      <c r="V411" s="874">
        <v>300</v>
      </c>
      <c r="W411" s="874"/>
      <c r="X411" s="874"/>
      <c r="Y411" s="907"/>
    </row>
    <row r="412" spans="1:25" ht="94.5">
      <c r="A412" s="868">
        <v>10</v>
      </c>
      <c r="B412" s="37" t="s">
        <v>245</v>
      </c>
      <c r="C412" s="870">
        <v>256</v>
      </c>
      <c r="D412" s="1066" t="s">
        <v>1412</v>
      </c>
      <c r="E412" s="873"/>
      <c r="F412" s="873"/>
      <c r="G412" s="947"/>
      <c r="H412" s="40"/>
      <c r="I412" s="874"/>
      <c r="J412" s="867">
        <f t="shared" si="56"/>
        <v>12820</v>
      </c>
      <c r="K412" s="874">
        <v>1500</v>
      </c>
      <c r="L412" s="874">
        <v>1200</v>
      </c>
      <c r="M412" s="874">
        <v>1100</v>
      </c>
      <c r="N412" s="874">
        <v>800</v>
      </c>
      <c r="O412" s="874">
        <v>1000</v>
      </c>
      <c r="P412" s="874">
        <v>1410</v>
      </c>
      <c r="Q412" s="874">
        <v>1200</v>
      </c>
      <c r="R412" s="874">
        <v>1000</v>
      </c>
      <c r="S412" s="874">
        <v>500</v>
      </c>
      <c r="T412" s="874">
        <v>1000</v>
      </c>
      <c r="U412" s="874">
        <v>350</v>
      </c>
      <c r="V412" s="874">
        <v>560</v>
      </c>
      <c r="W412" s="874">
        <v>600</v>
      </c>
      <c r="X412" s="874">
        <v>300</v>
      </c>
      <c r="Y412" s="907">
        <v>300</v>
      </c>
    </row>
    <row r="413" spans="1:25" ht="84">
      <c r="A413" s="868">
        <v>11</v>
      </c>
      <c r="B413" s="37" t="s">
        <v>246</v>
      </c>
      <c r="C413" s="870">
        <v>220</v>
      </c>
      <c r="D413" s="1066" t="s">
        <v>1412</v>
      </c>
      <c r="E413" s="873"/>
      <c r="F413" s="873"/>
      <c r="G413" s="947"/>
      <c r="H413" s="40"/>
      <c r="I413" s="874"/>
      <c r="J413" s="867">
        <f t="shared" si="56"/>
        <v>14480</v>
      </c>
      <c r="K413" s="874">
        <v>260</v>
      </c>
      <c r="L413" s="874">
        <v>520</v>
      </c>
      <c r="M413" s="874">
        <v>390</v>
      </c>
      <c r="N413" s="874">
        <v>450</v>
      </c>
      <c r="O413" s="874">
        <v>300</v>
      </c>
      <c r="P413" s="874">
        <v>1620</v>
      </c>
      <c r="Q413" s="874">
        <v>2180</v>
      </c>
      <c r="R413" s="874">
        <v>1710</v>
      </c>
      <c r="S413" s="874">
        <v>1550</v>
      </c>
      <c r="T413" s="874">
        <v>1200</v>
      </c>
      <c r="U413" s="874">
        <v>500</v>
      </c>
      <c r="V413" s="874">
        <v>900</v>
      </c>
      <c r="W413" s="874">
        <v>1000</v>
      </c>
      <c r="X413" s="874">
        <v>1200</v>
      </c>
      <c r="Y413" s="907">
        <v>700</v>
      </c>
    </row>
    <row r="414" spans="1:25" ht="94.5">
      <c r="A414" s="868">
        <v>12</v>
      </c>
      <c r="B414" s="37" t="s">
        <v>247</v>
      </c>
      <c r="C414" s="870">
        <v>205</v>
      </c>
      <c r="D414" s="1066" t="s">
        <v>1412</v>
      </c>
      <c r="E414" s="873"/>
      <c r="F414" s="873"/>
      <c r="G414" s="947"/>
      <c r="H414" s="40"/>
      <c r="I414" s="874"/>
      <c r="J414" s="867">
        <f t="shared" si="56"/>
        <v>6000</v>
      </c>
      <c r="K414" s="874"/>
      <c r="L414" s="874">
        <v>1500</v>
      </c>
      <c r="M414" s="874">
        <v>500</v>
      </c>
      <c r="N414" s="874">
        <v>500</v>
      </c>
      <c r="O414" s="874">
        <v>500</v>
      </c>
      <c r="P414" s="874"/>
      <c r="Q414" s="874"/>
      <c r="R414" s="874"/>
      <c r="S414" s="874"/>
      <c r="T414" s="874"/>
      <c r="U414" s="874"/>
      <c r="V414" s="874">
        <v>1500</v>
      </c>
      <c r="W414" s="874">
        <v>500</v>
      </c>
      <c r="X414" s="874">
        <v>500</v>
      </c>
      <c r="Y414" s="907">
        <v>500</v>
      </c>
    </row>
    <row r="415" spans="1:25" ht="84">
      <c r="A415" s="868">
        <v>13</v>
      </c>
      <c r="B415" s="37" t="s">
        <v>248</v>
      </c>
      <c r="C415" s="870">
        <v>358</v>
      </c>
      <c r="D415" s="1066" t="s">
        <v>1412</v>
      </c>
      <c r="E415" s="873"/>
      <c r="F415" s="873"/>
      <c r="G415" s="947"/>
      <c r="H415" s="40"/>
      <c r="I415" s="874"/>
      <c r="J415" s="867">
        <f t="shared" si="56"/>
        <v>11485.7</v>
      </c>
      <c r="K415" s="874">
        <v>1885.7</v>
      </c>
      <c r="L415" s="874">
        <v>900</v>
      </c>
      <c r="M415" s="874">
        <v>5500</v>
      </c>
      <c r="N415" s="874">
        <v>300</v>
      </c>
      <c r="O415" s="874"/>
      <c r="P415" s="874"/>
      <c r="Q415" s="874"/>
      <c r="R415" s="874"/>
      <c r="S415" s="874"/>
      <c r="T415" s="874"/>
      <c r="U415" s="874">
        <v>1000</v>
      </c>
      <c r="V415" s="874">
        <v>600</v>
      </c>
      <c r="W415" s="874">
        <v>1000</v>
      </c>
      <c r="X415" s="874">
        <v>300</v>
      </c>
      <c r="Y415" s="907"/>
    </row>
    <row r="416" spans="1:25" ht="105">
      <c r="A416" s="868">
        <v>14</v>
      </c>
      <c r="B416" s="37" t="s">
        <v>249</v>
      </c>
      <c r="C416" s="870">
        <v>35</v>
      </c>
      <c r="D416" s="1066" t="s">
        <v>1412</v>
      </c>
      <c r="E416" s="873"/>
      <c r="F416" s="873"/>
      <c r="G416" s="947"/>
      <c r="H416" s="40"/>
      <c r="I416" s="874"/>
      <c r="J416" s="867">
        <f t="shared" si="56"/>
        <v>2488</v>
      </c>
      <c r="K416" s="874"/>
      <c r="L416" s="874"/>
      <c r="M416" s="874"/>
      <c r="N416" s="874"/>
      <c r="O416" s="874"/>
      <c r="P416" s="874">
        <v>1623</v>
      </c>
      <c r="Q416" s="874">
        <v>665</v>
      </c>
      <c r="R416" s="874">
        <v>200</v>
      </c>
      <c r="S416" s="874"/>
      <c r="T416" s="874"/>
      <c r="U416" s="874"/>
      <c r="V416" s="874"/>
      <c r="W416" s="874"/>
      <c r="X416" s="874"/>
      <c r="Y416" s="907"/>
    </row>
    <row r="417" spans="1:28" ht="126">
      <c r="A417" s="868">
        <v>15</v>
      </c>
      <c r="B417" s="37" t="s">
        <v>250</v>
      </c>
      <c r="C417" s="76">
        <v>41</v>
      </c>
      <c r="D417" s="1066" t="s">
        <v>1412</v>
      </c>
      <c r="E417" s="653"/>
      <c r="F417" s="653"/>
      <c r="G417" s="653"/>
      <c r="H417" s="74"/>
      <c r="I417" s="74"/>
      <c r="J417" s="867">
        <f t="shared" si="56"/>
        <v>4720</v>
      </c>
      <c r="K417" s="78">
        <v>1200</v>
      </c>
      <c r="L417" s="78">
        <v>1200</v>
      </c>
      <c r="M417" s="78">
        <v>240</v>
      </c>
      <c r="N417" s="78">
        <v>640</v>
      </c>
      <c r="O417" s="78">
        <v>480</v>
      </c>
      <c r="P417" s="78">
        <v>300</v>
      </c>
      <c r="Q417" s="78">
        <v>300</v>
      </c>
      <c r="R417" s="78">
        <v>80</v>
      </c>
      <c r="S417" s="78">
        <v>160</v>
      </c>
      <c r="T417" s="78">
        <v>120</v>
      </c>
      <c r="U417" s="78"/>
      <c r="V417" s="78"/>
      <c r="W417" s="78"/>
      <c r="X417" s="78"/>
      <c r="Y417" s="907"/>
    </row>
    <row r="418" spans="1:28" ht="63" customHeight="1">
      <c r="A418" s="1288"/>
      <c r="B418" s="1277" t="s">
        <v>251</v>
      </c>
      <c r="C418" s="1289"/>
      <c r="D418" s="1293" t="s">
        <v>1412</v>
      </c>
      <c r="E418" s="1065"/>
      <c r="F418" s="1065"/>
      <c r="G418" s="1065"/>
      <c r="H418" s="1291"/>
      <c r="I418" s="1291"/>
      <c r="J418" s="1286">
        <f>SUM(K418:Y418)</f>
        <v>4005</v>
      </c>
      <c r="K418" s="1284"/>
      <c r="L418" s="1284"/>
      <c r="M418" s="1284"/>
      <c r="N418" s="1284"/>
      <c r="O418" s="1284"/>
      <c r="P418" s="1284">
        <v>400</v>
      </c>
      <c r="Q418" s="1284">
        <v>400</v>
      </c>
      <c r="R418" s="1284">
        <v>635</v>
      </c>
      <c r="S418" s="1284">
        <v>635</v>
      </c>
      <c r="T418" s="1284">
        <v>635</v>
      </c>
      <c r="U418" s="1284">
        <v>200</v>
      </c>
      <c r="V418" s="1284">
        <v>200</v>
      </c>
      <c r="W418" s="1284">
        <v>300</v>
      </c>
      <c r="X418" s="1282">
        <v>300</v>
      </c>
      <c r="Y418" s="1283">
        <v>300</v>
      </c>
    </row>
    <row r="419" spans="1:28">
      <c r="A419" s="1183"/>
      <c r="B419" s="1278"/>
      <c r="C419" s="1290"/>
      <c r="D419" s="1294"/>
      <c r="E419" s="895"/>
      <c r="F419" s="895"/>
      <c r="G419" s="942"/>
      <c r="H419" s="1292"/>
      <c r="I419" s="1292"/>
      <c r="J419" s="1287"/>
      <c r="K419" s="1285"/>
      <c r="L419" s="1285"/>
      <c r="M419" s="1285"/>
      <c r="N419" s="1285"/>
      <c r="O419" s="1285"/>
      <c r="P419" s="1285"/>
      <c r="Q419" s="1285"/>
      <c r="R419" s="1285"/>
      <c r="S419" s="1285"/>
      <c r="T419" s="1285"/>
      <c r="U419" s="1285"/>
      <c r="V419" s="1285"/>
      <c r="W419" s="1285"/>
      <c r="X419" s="1282"/>
      <c r="Y419" s="1283"/>
    </row>
    <row r="420" spans="1:28" ht="126">
      <c r="A420" s="868">
        <v>17</v>
      </c>
      <c r="B420" s="37" t="s">
        <v>252</v>
      </c>
      <c r="C420" s="870">
        <v>67</v>
      </c>
      <c r="D420" s="1066" t="s">
        <v>1412</v>
      </c>
      <c r="E420" s="873"/>
      <c r="F420" s="873"/>
      <c r="G420" s="947"/>
      <c r="H420" s="40"/>
      <c r="I420" s="874"/>
      <c r="J420" s="874">
        <f>SUM(K420:Y420)</f>
        <v>415</v>
      </c>
      <c r="K420" s="874">
        <v>100</v>
      </c>
      <c r="L420" s="874">
        <v>100</v>
      </c>
      <c r="M420" s="874">
        <v>100</v>
      </c>
      <c r="N420" s="874">
        <v>80</v>
      </c>
      <c r="O420" s="874"/>
      <c r="P420" s="874">
        <v>10</v>
      </c>
      <c r="Q420" s="874">
        <v>5</v>
      </c>
      <c r="R420" s="874">
        <v>10</v>
      </c>
      <c r="S420" s="874">
        <v>10</v>
      </c>
      <c r="T420" s="874"/>
      <c r="U420" s="874"/>
      <c r="V420" s="874"/>
      <c r="W420" s="874"/>
      <c r="X420" s="874"/>
      <c r="Y420" s="907"/>
    </row>
    <row r="421" spans="1:28" ht="84">
      <c r="A421" s="868">
        <v>18</v>
      </c>
      <c r="B421" s="37" t="s">
        <v>253</v>
      </c>
      <c r="C421" s="889">
        <v>100</v>
      </c>
      <c r="D421" s="1066" t="s">
        <v>1412</v>
      </c>
      <c r="E421" s="653"/>
      <c r="F421" s="653"/>
      <c r="G421" s="653"/>
      <c r="H421" s="75"/>
      <c r="I421" s="75"/>
      <c r="J421" s="874">
        <f>SUM(K421:Y421)</f>
        <v>8000</v>
      </c>
      <c r="K421" s="906"/>
      <c r="L421" s="906"/>
      <c r="M421" s="79"/>
      <c r="N421" s="296"/>
      <c r="O421" s="296"/>
      <c r="P421" s="906">
        <v>5500</v>
      </c>
      <c r="Q421" s="906"/>
      <c r="R421" s="78"/>
      <c r="S421" s="298">
        <v>1500</v>
      </c>
      <c r="T421" s="298"/>
      <c r="U421" s="906">
        <v>500</v>
      </c>
      <c r="V421" s="906"/>
      <c r="W421" s="906"/>
      <c r="X421" s="906">
        <v>500</v>
      </c>
      <c r="Y421" s="907"/>
    </row>
    <row r="422" spans="1:28">
      <c r="A422" s="715"/>
      <c r="B422" s="728" t="s">
        <v>693</v>
      </c>
      <c r="C422" s="716"/>
      <c r="D422" s="717"/>
      <c r="E422" s="717"/>
      <c r="F422" s="717"/>
      <c r="G422" s="717"/>
      <c r="H422" s="716"/>
      <c r="I422" s="716"/>
      <c r="J422" s="718">
        <f>SUM(J403:J421)</f>
        <v>194150.40000000002</v>
      </c>
      <c r="K422" s="719">
        <f t="shared" ref="K422:Y422" si="57">SUM(K403:K421)</f>
        <v>18762.7</v>
      </c>
      <c r="L422" s="719">
        <f t="shared" si="57"/>
        <v>17485</v>
      </c>
      <c r="M422" s="719">
        <f t="shared" si="57"/>
        <v>16973</v>
      </c>
      <c r="N422" s="719">
        <f t="shared" si="57"/>
        <v>16290</v>
      </c>
      <c r="O422" s="719">
        <f t="shared" si="57"/>
        <v>10860</v>
      </c>
      <c r="P422" s="726">
        <f>SUM(P403:P421)</f>
        <v>14994</v>
      </c>
      <c r="Q422" s="719">
        <f t="shared" si="57"/>
        <v>7800</v>
      </c>
      <c r="R422" s="719">
        <f t="shared" si="57"/>
        <v>7035</v>
      </c>
      <c r="S422" s="719">
        <f t="shared" si="57"/>
        <v>7605</v>
      </c>
      <c r="T422" s="719">
        <f t="shared" si="57"/>
        <v>3955</v>
      </c>
      <c r="U422" s="719">
        <f>SUM(U403:U421)</f>
        <v>14493</v>
      </c>
      <c r="V422" s="719">
        <f t="shared" si="57"/>
        <v>17610.900000000001</v>
      </c>
      <c r="W422" s="719">
        <f t="shared" si="57"/>
        <v>13007</v>
      </c>
      <c r="X422" s="719">
        <f t="shared" si="57"/>
        <v>19059.8</v>
      </c>
      <c r="Y422" s="720">
        <f t="shared" si="57"/>
        <v>8220</v>
      </c>
      <c r="AB422" s="89"/>
    </row>
    <row r="423" spans="1:28" ht="13.5" thickBot="1">
      <c r="A423" s="548"/>
      <c r="B423" s="367" t="s">
        <v>1373</v>
      </c>
      <c r="C423" s="340"/>
      <c r="D423" s="1105" t="s">
        <v>1412</v>
      </c>
      <c r="E423" s="1105"/>
      <c r="F423" s="1105"/>
      <c r="G423" s="1105"/>
      <c r="H423" s="1105"/>
      <c r="I423" s="1105"/>
      <c r="J423" s="299">
        <f t="shared" ref="J423:Y423" si="58">SUM(J403:J417,J418:J421)</f>
        <v>194150.40000000002</v>
      </c>
      <c r="K423" s="345">
        <f t="shared" si="58"/>
        <v>18762.7</v>
      </c>
      <c r="L423" s="345">
        <f t="shared" si="58"/>
        <v>17485</v>
      </c>
      <c r="M423" s="345">
        <f t="shared" si="58"/>
        <v>16973</v>
      </c>
      <c r="N423" s="345">
        <f t="shared" si="58"/>
        <v>16290</v>
      </c>
      <c r="O423" s="345">
        <f t="shared" si="58"/>
        <v>10860</v>
      </c>
      <c r="P423" s="345">
        <f t="shared" si="58"/>
        <v>14994</v>
      </c>
      <c r="Q423" s="345">
        <f t="shared" si="58"/>
        <v>7800</v>
      </c>
      <c r="R423" s="345">
        <f t="shared" si="58"/>
        <v>7035</v>
      </c>
      <c r="S423" s="345">
        <f t="shared" si="58"/>
        <v>7605</v>
      </c>
      <c r="T423" s="345">
        <f t="shared" si="58"/>
        <v>3955</v>
      </c>
      <c r="U423" s="345">
        <f t="shared" si="58"/>
        <v>14493</v>
      </c>
      <c r="V423" s="345">
        <f t="shared" si="58"/>
        <v>17610.900000000001</v>
      </c>
      <c r="W423" s="345">
        <f t="shared" si="58"/>
        <v>13007</v>
      </c>
      <c r="X423" s="345">
        <f t="shared" si="58"/>
        <v>19059.8</v>
      </c>
      <c r="Y423" s="518">
        <f t="shared" si="58"/>
        <v>8220</v>
      </c>
    </row>
    <row r="424" spans="1:28" ht="30" customHeight="1" thickBot="1">
      <c r="A424" s="1120" t="s">
        <v>234</v>
      </c>
      <c r="B424" s="1121"/>
      <c r="C424" s="608"/>
      <c r="D424" s="624"/>
      <c r="E424" s="624"/>
      <c r="F424" s="624"/>
      <c r="G424" s="624"/>
      <c r="H424" s="608"/>
      <c r="I424" s="608"/>
      <c r="J424" s="608"/>
      <c r="K424" s="608"/>
      <c r="L424" s="608"/>
      <c r="M424" s="608"/>
      <c r="N424" s="608"/>
      <c r="O424" s="608"/>
      <c r="P424" s="608"/>
      <c r="Q424" s="608"/>
      <c r="R424" s="608"/>
      <c r="S424" s="608"/>
      <c r="T424" s="608"/>
      <c r="U424" s="608"/>
      <c r="V424" s="608"/>
      <c r="W424" s="608"/>
      <c r="X424" s="608"/>
      <c r="Y424" s="609"/>
    </row>
    <row r="425" spans="1:28">
      <c r="A425" s="715"/>
      <c r="B425" s="728" t="s">
        <v>693</v>
      </c>
      <c r="C425" s="716"/>
      <c r="D425" s="717"/>
      <c r="E425" s="717"/>
      <c r="F425" s="717"/>
      <c r="G425" s="717"/>
      <c r="H425" s="716"/>
      <c r="I425" s="716"/>
      <c r="J425" s="718">
        <v>0</v>
      </c>
      <c r="K425" s="719">
        <v>0</v>
      </c>
      <c r="L425" s="719">
        <v>0</v>
      </c>
      <c r="M425" s="719">
        <v>0</v>
      </c>
      <c r="N425" s="719">
        <v>0</v>
      </c>
      <c r="O425" s="719">
        <v>0</v>
      </c>
      <c r="P425" s="726">
        <v>0</v>
      </c>
      <c r="Q425" s="719">
        <v>0</v>
      </c>
      <c r="R425" s="719">
        <v>0</v>
      </c>
      <c r="S425" s="719">
        <v>0</v>
      </c>
      <c r="T425" s="719">
        <v>0</v>
      </c>
      <c r="U425" s="719">
        <v>0</v>
      </c>
      <c r="V425" s="719">
        <v>0</v>
      </c>
      <c r="W425" s="719">
        <v>0</v>
      </c>
      <c r="X425" s="719">
        <v>0</v>
      </c>
      <c r="Y425" s="720">
        <v>0</v>
      </c>
    </row>
    <row r="426" spans="1:28">
      <c r="A426" s="548"/>
      <c r="B426" s="367" t="s">
        <v>1373</v>
      </c>
      <c r="C426" s="340"/>
      <c r="D426" s="1105" t="s">
        <v>1412</v>
      </c>
      <c r="E426" s="1105"/>
      <c r="F426" s="1105"/>
      <c r="G426" s="1105"/>
      <c r="H426" s="1105"/>
      <c r="I426" s="1105"/>
      <c r="J426" s="299">
        <v>0</v>
      </c>
      <c r="K426" s="345">
        <v>0</v>
      </c>
      <c r="L426" s="345">
        <v>0</v>
      </c>
      <c r="M426" s="345">
        <v>0</v>
      </c>
      <c r="N426" s="345">
        <v>0</v>
      </c>
      <c r="O426" s="345">
        <v>0</v>
      </c>
      <c r="P426" s="345">
        <v>0</v>
      </c>
      <c r="Q426" s="345">
        <v>0</v>
      </c>
      <c r="R426" s="345">
        <v>0</v>
      </c>
      <c r="S426" s="345">
        <v>0</v>
      </c>
      <c r="T426" s="345">
        <v>0</v>
      </c>
      <c r="U426" s="345">
        <v>0</v>
      </c>
      <c r="V426" s="345">
        <v>0</v>
      </c>
      <c r="W426" s="345">
        <v>0</v>
      </c>
      <c r="X426" s="345">
        <v>0</v>
      </c>
      <c r="Y426" s="518">
        <v>0</v>
      </c>
    </row>
    <row r="427" spans="1:28" ht="15" customHeight="1">
      <c r="A427" s="1132" t="s">
        <v>991</v>
      </c>
      <c r="B427" s="1133"/>
      <c r="C427" s="616"/>
      <c r="D427" s="675"/>
      <c r="E427" s="675"/>
      <c r="F427" s="675"/>
      <c r="G427" s="675"/>
      <c r="H427" s="616"/>
      <c r="I427" s="616"/>
      <c r="J427" s="616"/>
      <c r="K427" s="616"/>
      <c r="L427" s="616"/>
      <c r="M427" s="616"/>
      <c r="N427" s="616"/>
      <c r="O427" s="616"/>
      <c r="P427" s="616"/>
      <c r="Q427" s="616"/>
      <c r="R427" s="616"/>
      <c r="S427" s="616"/>
      <c r="T427" s="616"/>
      <c r="U427" s="616"/>
      <c r="V427" s="616"/>
      <c r="W427" s="616"/>
      <c r="X427" s="616"/>
      <c r="Y427" s="617"/>
    </row>
    <row r="428" spans="1:28">
      <c r="A428" s="715"/>
      <c r="B428" s="728" t="s">
        <v>693</v>
      </c>
      <c r="C428" s="716"/>
      <c r="D428" s="717"/>
      <c r="E428" s="717"/>
      <c r="F428" s="717"/>
      <c r="G428" s="717"/>
      <c r="H428" s="716"/>
      <c r="I428" s="716"/>
      <c r="J428" s="718">
        <v>0</v>
      </c>
      <c r="K428" s="719">
        <v>0</v>
      </c>
      <c r="L428" s="719">
        <v>0</v>
      </c>
      <c r="M428" s="719">
        <v>0</v>
      </c>
      <c r="N428" s="719">
        <v>0</v>
      </c>
      <c r="O428" s="719">
        <v>0</v>
      </c>
      <c r="P428" s="726">
        <v>0</v>
      </c>
      <c r="Q428" s="719">
        <v>0</v>
      </c>
      <c r="R428" s="719">
        <v>0</v>
      </c>
      <c r="S428" s="719">
        <v>0</v>
      </c>
      <c r="T428" s="719">
        <v>0</v>
      </c>
      <c r="U428" s="719">
        <v>0</v>
      </c>
      <c r="V428" s="719">
        <v>0</v>
      </c>
      <c r="W428" s="719">
        <v>0</v>
      </c>
      <c r="X428" s="719">
        <v>0</v>
      </c>
      <c r="Y428" s="720">
        <v>0</v>
      </c>
    </row>
    <row r="429" spans="1:28" ht="13.5" thickBot="1">
      <c r="A429" s="548"/>
      <c r="B429" s="367" t="s">
        <v>1373</v>
      </c>
      <c r="C429" s="340"/>
      <c r="D429" s="1105" t="s">
        <v>1412</v>
      </c>
      <c r="E429" s="1105"/>
      <c r="F429" s="1105"/>
      <c r="G429" s="1105"/>
      <c r="H429" s="1105"/>
      <c r="I429" s="1105"/>
      <c r="J429" s="299">
        <v>0</v>
      </c>
      <c r="K429" s="345">
        <v>0</v>
      </c>
      <c r="L429" s="345">
        <v>0</v>
      </c>
      <c r="M429" s="345">
        <v>0</v>
      </c>
      <c r="N429" s="345">
        <v>0</v>
      </c>
      <c r="O429" s="345">
        <v>0</v>
      </c>
      <c r="P429" s="345">
        <v>0</v>
      </c>
      <c r="Q429" s="345">
        <v>0</v>
      </c>
      <c r="R429" s="345">
        <v>0</v>
      </c>
      <c r="S429" s="345">
        <v>0</v>
      </c>
      <c r="T429" s="345">
        <v>0</v>
      </c>
      <c r="U429" s="345">
        <v>0</v>
      </c>
      <c r="V429" s="345">
        <v>0</v>
      </c>
      <c r="W429" s="345">
        <v>0</v>
      </c>
      <c r="X429" s="345">
        <v>0</v>
      </c>
      <c r="Y429" s="518">
        <v>0</v>
      </c>
    </row>
    <row r="430" spans="1:28" ht="15.75" customHeight="1" thickBot="1">
      <c r="A430" s="1120" t="s">
        <v>368</v>
      </c>
      <c r="B430" s="1121"/>
      <c r="C430" s="608"/>
      <c r="D430" s="624"/>
      <c r="E430" s="624"/>
      <c r="F430" s="624"/>
      <c r="G430" s="624"/>
      <c r="H430" s="608"/>
      <c r="I430" s="608"/>
      <c r="J430" s="608"/>
      <c r="K430" s="608"/>
      <c r="L430" s="608"/>
      <c r="M430" s="608"/>
      <c r="N430" s="608"/>
      <c r="O430" s="608"/>
      <c r="P430" s="608"/>
      <c r="Q430" s="608"/>
      <c r="R430" s="608"/>
      <c r="S430" s="608"/>
      <c r="T430" s="608"/>
      <c r="U430" s="608"/>
      <c r="V430" s="608"/>
      <c r="W430" s="608"/>
      <c r="X430" s="608"/>
      <c r="Y430" s="609"/>
    </row>
    <row r="431" spans="1:28" ht="63">
      <c r="A431" s="896"/>
      <c r="B431" s="1023" t="s">
        <v>371</v>
      </c>
      <c r="C431" s="808"/>
      <c r="D431" s="1066" t="s">
        <v>1412</v>
      </c>
      <c r="E431" s="647"/>
      <c r="F431" s="647"/>
      <c r="G431" s="647"/>
      <c r="H431" s="18"/>
      <c r="I431" s="316">
        <v>3000</v>
      </c>
      <c r="J431" s="342">
        <f t="shared" ref="J431:J442" si="59">SUM(K431:Y431)</f>
        <v>9500</v>
      </c>
      <c r="K431" s="312"/>
      <c r="L431" s="312"/>
      <c r="M431" s="312"/>
      <c r="N431" s="312"/>
      <c r="O431" s="313">
        <v>2719.4</v>
      </c>
      <c r="P431" s="313">
        <v>1000</v>
      </c>
      <c r="Q431" s="313">
        <v>1000</v>
      </c>
      <c r="R431" s="313">
        <v>1000</v>
      </c>
      <c r="S431" s="313">
        <v>1000</v>
      </c>
      <c r="T431" s="313">
        <v>2780.6</v>
      </c>
      <c r="U431" s="314"/>
      <c r="V431" s="314"/>
      <c r="W431" s="314"/>
      <c r="X431" s="314"/>
      <c r="Y431" s="573"/>
    </row>
    <row r="432" spans="1:28" ht="73.5">
      <c r="A432" s="898">
        <v>2</v>
      </c>
      <c r="B432" s="848" t="s">
        <v>372</v>
      </c>
      <c r="C432" s="165">
        <v>65</v>
      </c>
      <c r="D432" s="1066" t="s">
        <v>1412</v>
      </c>
      <c r="E432" s="647"/>
      <c r="F432" s="647"/>
      <c r="G432" s="647"/>
      <c r="H432" s="18"/>
      <c r="I432" s="316">
        <v>9000</v>
      </c>
      <c r="J432" s="342">
        <f t="shared" si="59"/>
        <v>15000</v>
      </c>
      <c r="K432" s="312"/>
      <c r="L432" s="312"/>
      <c r="M432" s="228"/>
      <c r="N432" s="228"/>
      <c r="O432" s="464"/>
      <c r="P432" s="313">
        <v>3000</v>
      </c>
      <c r="Q432" s="313">
        <v>3000</v>
      </c>
      <c r="R432" s="313">
        <v>3000</v>
      </c>
      <c r="S432" s="313">
        <v>3000</v>
      </c>
      <c r="T432" s="313">
        <v>3000</v>
      </c>
      <c r="U432" s="314"/>
      <c r="V432" s="314"/>
      <c r="W432" s="314"/>
      <c r="X432" s="314"/>
      <c r="Y432" s="573"/>
    </row>
    <row r="433" spans="1:27" ht="73.5">
      <c r="A433" s="897"/>
      <c r="B433" s="848" t="s">
        <v>374</v>
      </c>
      <c r="C433" s="817">
        <v>190</v>
      </c>
      <c r="D433" s="1066" t="s">
        <v>1412</v>
      </c>
      <c r="E433" s="647"/>
      <c r="F433" s="647"/>
      <c r="G433" s="647"/>
      <c r="H433" s="18"/>
      <c r="I433" s="316">
        <v>4500</v>
      </c>
      <c r="J433" s="342">
        <f t="shared" si="59"/>
        <v>4500</v>
      </c>
      <c r="K433" s="228"/>
      <c r="L433" s="312"/>
      <c r="M433" s="312"/>
      <c r="N433" s="313">
        <v>2719.4</v>
      </c>
      <c r="O433" s="315"/>
      <c r="P433" s="313"/>
      <c r="Q433" s="313"/>
      <c r="R433" s="313"/>
      <c r="S433" s="313">
        <v>1780.6</v>
      </c>
      <c r="T433" s="313"/>
      <c r="U433" s="464"/>
      <c r="V433" s="464"/>
      <c r="W433" s="464"/>
      <c r="X433" s="464"/>
      <c r="Y433" s="574"/>
    </row>
    <row r="434" spans="1:27" ht="73.5">
      <c r="A434" s="575">
        <v>3</v>
      </c>
      <c r="B434" s="872" t="s">
        <v>375</v>
      </c>
      <c r="C434" s="870">
        <v>85</v>
      </c>
      <c r="D434" s="1066" t="s">
        <v>1412</v>
      </c>
      <c r="E434" s="647"/>
      <c r="F434" s="647"/>
      <c r="G434" s="647"/>
      <c r="H434" s="18"/>
      <c r="I434" s="316">
        <v>5000</v>
      </c>
      <c r="J434" s="342">
        <f t="shared" si="59"/>
        <v>5000</v>
      </c>
      <c r="K434" s="228"/>
      <c r="L434" s="312"/>
      <c r="M434" s="312"/>
      <c r="N434" s="464"/>
      <c r="O434" s="315"/>
      <c r="P434" s="313">
        <v>1000</v>
      </c>
      <c r="Q434" s="313">
        <v>1000</v>
      </c>
      <c r="R434" s="313">
        <v>1000</v>
      </c>
      <c r="S434" s="313">
        <v>1000</v>
      </c>
      <c r="T434" s="313">
        <v>1000</v>
      </c>
      <c r="U434" s="464"/>
      <c r="V434" s="464"/>
      <c r="W434" s="464"/>
      <c r="X434" s="464"/>
      <c r="Y434" s="574"/>
    </row>
    <row r="435" spans="1:27" ht="73.5">
      <c r="A435" s="897">
        <v>4</v>
      </c>
      <c r="B435" s="807" t="s">
        <v>376</v>
      </c>
      <c r="C435" s="819">
        <v>155</v>
      </c>
      <c r="D435" s="1066" t="s">
        <v>1412</v>
      </c>
      <c r="E435" s="647"/>
      <c r="F435" s="647"/>
      <c r="G435" s="647"/>
      <c r="H435" s="18"/>
      <c r="I435" s="316">
        <v>30572</v>
      </c>
      <c r="J435" s="342">
        <f t="shared" si="59"/>
        <v>30572</v>
      </c>
      <c r="K435" s="228"/>
      <c r="L435" s="312"/>
      <c r="M435" s="312"/>
      <c r="N435" s="464"/>
      <c r="O435" s="315"/>
      <c r="P435" s="313">
        <v>6114.4</v>
      </c>
      <c r="Q435" s="313">
        <v>6114.4</v>
      </c>
      <c r="R435" s="313">
        <v>6114.4</v>
      </c>
      <c r="S435" s="313">
        <v>6114.4</v>
      </c>
      <c r="T435" s="313">
        <v>6114.4</v>
      </c>
      <c r="U435" s="464"/>
      <c r="V435" s="464"/>
      <c r="W435" s="464"/>
      <c r="X435" s="464"/>
      <c r="Y435" s="574"/>
    </row>
    <row r="436" spans="1:27" ht="115.5">
      <c r="A436" s="897">
        <v>5</v>
      </c>
      <c r="B436" s="807" t="s">
        <v>370</v>
      </c>
      <c r="C436" s="819">
        <v>140</v>
      </c>
      <c r="D436" s="1066" t="s">
        <v>1412</v>
      </c>
      <c r="E436" s="647"/>
      <c r="F436" s="647"/>
      <c r="G436" s="647"/>
      <c r="H436" s="18"/>
      <c r="I436" s="316">
        <v>9500</v>
      </c>
      <c r="J436" s="342">
        <f t="shared" si="59"/>
        <v>9500</v>
      </c>
      <c r="K436" s="312">
        <v>2719.4</v>
      </c>
      <c r="L436" s="312"/>
      <c r="M436" s="312"/>
      <c r="N436" s="464"/>
      <c r="O436" s="315"/>
      <c r="P436" s="313">
        <v>2780.6</v>
      </c>
      <c r="Q436" s="313">
        <v>1000</v>
      </c>
      <c r="R436" s="313">
        <v>1000</v>
      </c>
      <c r="S436" s="313">
        <v>1000</v>
      </c>
      <c r="T436" s="313">
        <v>1000</v>
      </c>
      <c r="U436" s="464"/>
      <c r="V436" s="464"/>
      <c r="W436" s="464"/>
      <c r="X436" s="464"/>
      <c r="Y436" s="574"/>
    </row>
    <row r="437" spans="1:27" ht="63">
      <c r="A437" s="897">
        <v>6</v>
      </c>
      <c r="B437" s="807" t="s">
        <v>377</v>
      </c>
      <c r="C437" s="819">
        <v>295</v>
      </c>
      <c r="D437" s="1066" t="s">
        <v>1412</v>
      </c>
      <c r="E437" s="647"/>
      <c r="F437" s="647"/>
      <c r="G437" s="647"/>
      <c r="H437" s="18"/>
      <c r="I437" s="316">
        <v>14500</v>
      </c>
      <c r="J437" s="342">
        <f t="shared" si="59"/>
        <v>12500</v>
      </c>
      <c r="K437" s="228"/>
      <c r="L437" s="312"/>
      <c r="M437" s="312">
        <v>2719.4</v>
      </c>
      <c r="N437" s="464"/>
      <c r="O437" s="315"/>
      <c r="P437" s="313">
        <v>2000</v>
      </c>
      <c r="Q437" s="313">
        <v>2000</v>
      </c>
      <c r="R437" s="313">
        <v>1780.6</v>
      </c>
      <c r="S437" s="313">
        <v>2000</v>
      </c>
      <c r="T437" s="313">
        <v>2000</v>
      </c>
      <c r="U437" s="464"/>
      <c r="V437" s="464"/>
      <c r="W437" s="464"/>
      <c r="X437" s="464"/>
      <c r="Y437" s="574"/>
    </row>
    <row r="438" spans="1:27" ht="73.5">
      <c r="A438" s="575">
        <v>7</v>
      </c>
      <c r="B438" s="807" t="s">
        <v>378</v>
      </c>
      <c r="C438" s="18">
        <v>280</v>
      </c>
      <c r="D438" s="1066" t="s">
        <v>1412</v>
      </c>
      <c r="E438" s="647"/>
      <c r="F438" s="647"/>
      <c r="G438" s="647"/>
      <c r="H438" s="18"/>
      <c r="I438" s="316">
        <v>14500</v>
      </c>
      <c r="J438" s="342">
        <f t="shared" si="59"/>
        <v>14500</v>
      </c>
      <c r="K438" s="464"/>
      <c r="L438" s="312">
        <v>2719.4</v>
      </c>
      <c r="M438" s="36"/>
      <c r="N438" s="36"/>
      <c r="O438" s="39"/>
      <c r="P438" s="313">
        <v>2000</v>
      </c>
      <c r="Q438" s="313">
        <v>3780.6</v>
      </c>
      <c r="R438" s="313">
        <v>2000</v>
      </c>
      <c r="S438" s="313">
        <v>2000</v>
      </c>
      <c r="T438" s="313">
        <v>2000</v>
      </c>
      <c r="U438" s="464"/>
      <c r="V438" s="464"/>
      <c r="W438" s="464"/>
      <c r="X438" s="464"/>
      <c r="Y438" s="574"/>
    </row>
    <row r="439" spans="1:27" ht="105">
      <c r="A439" s="575">
        <v>8</v>
      </c>
      <c r="B439" s="807" t="s">
        <v>379</v>
      </c>
      <c r="C439" s="18">
        <v>60</v>
      </c>
      <c r="D439" s="1066" t="s">
        <v>1412</v>
      </c>
      <c r="E439" s="647"/>
      <c r="F439" s="647"/>
      <c r="G439" s="647"/>
      <c r="H439" s="18"/>
      <c r="I439" s="316">
        <v>2500</v>
      </c>
      <c r="J439" s="342">
        <f t="shared" si="59"/>
        <v>2500</v>
      </c>
      <c r="K439" s="464"/>
      <c r="L439" s="312"/>
      <c r="M439" s="36"/>
      <c r="N439" s="36"/>
      <c r="O439" s="39"/>
      <c r="P439" s="313">
        <v>500</v>
      </c>
      <c r="Q439" s="313">
        <v>500</v>
      </c>
      <c r="R439" s="313">
        <v>500</v>
      </c>
      <c r="S439" s="313">
        <v>500</v>
      </c>
      <c r="T439" s="313">
        <v>500</v>
      </c>
      <c r="U439" s="464"/>
      <c r="V439" s="464"/>
      <c r="W439" s="464"/>
      <c r="X439" s="464"/>
      <c r="Y439" s="574"/>
    </row>
    <row r="440" spans="1:27" ht="105">
      <c r="A440" s="575">
        <v>9</v>
      </c>
      <c r="B440" s="807" t="s">
        <v>380</v>
      </c>
      <c r="C440" s="18">
        <v>25</v>
      </c>
      <c r="D440" s="1066" t="s">
        <v>1412</v>
      </c>
      <c r="E440" s="647"/>
      <c r="F440" s="647"/>
      <c r="G440" s="647"/>
      <c r="H440" s="18"/>
      <c r="I440" s="316">
        <v>10000</v>
      </c>
      <c r="J440" s="342">
        <f t="shared" si="59"/>
        <v>10000</v>
      </c>
      <c r="K440" s="464"/>
      <c r="L440" s="312"/>
      <c r="M440" s="36"/>
      <c r="N440" s="36"/>
      <c r="O440" s="39"/>
      <c r="P440" s="313">
        <v>2000</v>
      </c>
      <c r="Q440" s="313">
        <v>2000</v>
      </c>
      <c r="R440" s="313">
        <v>2000</v>
      </c>
      <c r="S440" s="313">
        <v>2000</v>
      </c>
      <c r="T440" s="313">
        <v>2000</v>
      </c>
      <c r="U440" s="464"/>
      <c r="V440" s="464"/>
      <c r="W440" s="464"/>
      <c r="X440" s="464"/>
      <c r="Y440" s="574"/>
    </row>
    <row r="441" spans="1:27" ht="115.5">
      <c r="A441" s="575">
        <v>10</v>
      </c>
      <c r="B441" s="807" t="s">
        <v>381</v>
      </c>
      <c r="C441" s="18">
        <v>35</v>
      </c>
      <c r="D441" s="1066" t="s">
        <v>1412</v>
      </c>
      <c r="E441" s="647"/>
      <c r="F441" s="647"/>
      <c r="G441" s="647"/>
      <c r="H441" s="18"/>
      <c r="I441" s="316">
        <v>15000</v>
      </c>
      <c r="J441" s="342">
        <f t="shared" si="59"/>
        <v>15000</v>
      </c>
      <c r="K441" s="464"/>
      <c r="L441" s="312"/>
      <c r="M441" s="36"/>
      <c r="N441" s="36"/>
      <c r="O441" s="39"/>
      <c r="P441" s="313">
        <v>3000</v>
      </c>
      <c r="Q441" s="313">
        <v>3000</v>
      </c>
      <c r="R441" s="313">
        <v>3000</v>
      </c>
      <c r="S441" s="313">
        <v>3000</v>
      </c>
      <c r="T441" s="313">
        <v>3000</v>
      </c>
      <c r="U441" s="464"/>
      <c r="V441" s="464"/>
      <c r="W441" s="464"/>
      <c r="X441" s="464"/>
      <c r="Y441" s="574"/>
    </row>
    <row r="442" spans="1:27" ht="78.75">
      <c r="A442" s="575">
        <v>11</v>
      </c>
      <c r="B442" s="168" t="s">
        <v>382</v>
      </c>
      <c r="C442" s="18"/>
      <c r="D442" s="1066" t="s">
        <v>1412</v>
      </c>
      <c r="E442" s="647"/>
      <c r="F442" s="647"/>
      <c r="G442" s="647"/>
      <c r="H442" s="18"/>
      <c r="I442" s="316">
        <v>15000</v>
      </c>
      <c r="J442" s="342">
        <f t="shared" si="59"/>
        <v>15000</v>
      </c>
      <c r="K442" s="464"/>
      <c r="L442" s="312"/>
      <c r="M442" s="36"/>
      <c r="N442" s="36"/>
      <c r="O442" s="39"/>
      <c r="P442" s="313">
        <v>3000</v>
      </c>
      <c r="Q442" s="313">
        <v>3000</v>
      </c>
      <c r="R442" s="313">
        <v>3000</v>
      </c>
      <c r="S442" s="313">
        <v>3000</v>
      </c>
      <c r="T442" s="313">
        <v>3000</v>
      </c>
      <c r="U442" s="464"/>
      <c r="V442" s="464"/>
      <c r="W442" s="464"/>
      <c r="X442" s="464"/>
      <c r="Y442" s="574"/>
    </row>
    <row r="443" spans="1:27">
      <c r="A443" s="715"/>
      <c r="B443" s="728" t="s">
        <v>693</v>
      </c>
      <c r="C443" s="716"/>
      <c r="D443" s="717"/>
      <c r="E443" s="717"/>
      <c r="F443" s="717"/>
      <c r="G443" s="717"/>
      <c r="H443" s="716"/>
      <c r="I443" s="716"/>
      <c r="J443" s="718">
        <f t="shared" ref="J443:Y443" si="60">SUM(J431:J442)</f>
        <v>143572</v>
      </c>
      <c r="K443" s="719">
        <f t="shared" si="60"/>
        <v>2719.4</v>
      </c>
      <c r="L443" s="719">
        <f t="shared" si="60"/>
        <v>2719.4</v>
      </c>
      <c r="M443" s="719">
        <f t="shared" si="60"/>
        <v>2719.4</v>
      </c>
      <c r="N443" s="719">
        <f t="shared" si="60"/>
        <v>2719.4</v>
      </c>
      <c r="O443" s="719">
        <f t="shared" si="60"/>
        <v>2719.4</v>
      </c>
      <c r="P443" s="726">
        <f t="shared" si="60"/>
        <v>26395</v>
      </c>
      <c r="Q443" s="719">
        <f t="shared" si="60"/>
        <v>26395</v>
      </c>
      <c r="R443" s="719">
        <f t="shared" si="60"/>
        <v>24395</v>
      </c>
      <c r="S443" s="719">
        <f t="shared" si="60"/>
        <v>26395</v>
      </c>
      <c r="T443" s="719">
        <f t="shared" si="60"/>
        <v>26395</v>
      </c>
      <c r="U443" s="719">
        <f t="shared" si="60"/>
        <v>0</v>
      </c>
      <c r="V443" s="719">
        <f t="shared" si="60"/>
        <v>0</v>
      </c>
      <c r="W443" s="719">
        <f t="shared" si="60"/>
        <v>0</v>
      </c>
      <c r="X443" s="719">
        <f t="shared" si="60"/>
        <v>0</v>
      </c>
      <c r="Y443" s="720">
        <f t="shared" si="60"/>
        <v>0</v>
      </c>
      <c r="AA443" s="89"/>
    </row>
    <row r="444" spans="1:27" ht="13.5" thickBot="1">
      <c r="A444" s="548"/>
      <c r="B444" s="367" t="s">
        <v>1373</v>
      </c>
      <c r="C444" s="340"/>
      <c r="D444" s="1105" t="s">
        <v>1412</v>
      </c>
      <c r="E444" s="1105"/>
      <c r="F444" s="1105"/>
      <c r="G444" s="1105"/>
      <c r="H444" s="1105"/>
      <c r="I444" s="1105"/>
      <c r="J444" s="299">
        <f t="shared" ref="J444:Y444" si="61">SUM(J431,J432,J433,J434:J436,J437:J439,J440:J442)</f>
        <v>143572</v>
      </c>
      <c r="K444" s="345">
        <f t="shared" si="61"/>
        <v>2719.4</v>
      </c>
      <c r="L444" s="345">
        <f t="shared" si="61"/>
        <v>2719.4</v>
      </c>
      <c r="M444" s="345">
        <f t="shared" si="61"/>
        <v>2719.4</v>
      </c>
      <c r="N444" s="345">
        <f t="shared" si="61"/>
        <v>2719.4</v>
      </c>
      <c r="O444" s="345">
        <f t="shared" si="61"/>
        <v>2719.4</v>
      </c>
      <c r="P444" s="345">
        <f t="shared" si="61"/>
        <v>26395</v>
      </c>
      <c r="Q444" s="345">
        <f t="shared" si="61"/>
        <v>26395</v>
      </c>
      <c r="R444" s="345">
        <f t="shared" si="61"/>
        <v>24395</v>
      </c>
      <c r="S444" s="345">
        <f t="shared" si="61"/>
        <v>26395</v>
      </c>
      <c r="T444" s="345">
        <f t="shared" si="61"/>
        <v>26395</v>
      </c>
      <c r="U444" s="345">
        <f t="shared" si="61"/>
        <v>0</v>
      </c>
      <c r="V444" s="345">
        <f t="shared" si="61"/>
        <v>0</v>
      </c>
      <c r="W444" s="345">
        <f t="shared" si="61"/>
        <v>0</v>
      </c>
      <c r="X444" s="345">
        <f t="shared" si="61"/>
        <v>0</v>
      </c>
      <c r="Y444" s="518">
        <f t="shared" si="61"/>
        <v>0</v>
      </c>
    </row>
    <row r="445" spans="1:27" ht="33" customHeight="1" thickBot="1">
      <c r="A445" s="1120" t="s">
        <v>220</v>
      </c>
      <c r="B445" s="1121"/>
      <c r="C445" s="608"/>
      <c r="D445" s="624"/>
      <c r="E445" s="624"/>
      <c r="F445" s="624"/>
      <c r="G445" s="624"/>
      <c r="H445" s="608"/>
      <c r="I445" s="608"/>
      <c r="J445" s="608"/>
      <c r="K445" s="608"/>
      <c r="L445" s="608"/>
      <c r="M445" s="608"/>
      <c r="N445" s="608"/>
      <c r="O445" s="608"/>
      <c r="P445" s="608"/>
      <c r="Q445" s="608"/>
      <c r="R445" s="608"/>
      <c r="S445" s="608"/>
      <c r="T445" s="608"/>
      <c r="U445" s="608"/>
      <c r="V445" s="608"/>
      <c r="W445" s="608"/>
      <c r="X445" s="608"/>
      <c r="Y445" s="609"/>
    </row>
    <row r="446" spans="1:27">
      <c r="A446" s="715"/>
      <c r="B446" s="728" t="s">
        <v>693</v>
      </c>
      <c r="C446" s="716"/>
      <c r="D446" s="717"/>
      <c r="E446" s="717"/>
      <c r="F446" s="717"/>
      <c r="G446" s="717"/>
      <c r="H446" s="716"/>
      <c r="I446" s="716"/>
      <c r="J446" s="718">
        <v>0</v>
      </c>
      <c r="K446" s="719">
        <v>0</v>
      </c>
      <c r="L446" s="719">
        <v>0</v>
      </c>
      <c r="M446" s="719">
        <v>0</v>
      </c>
      <c r="N446" s="719">
        <v>0</v>
      </c>
      <c r="O446" s="719">
        <v>0</v>
      </c>
      <c r="P446" s="726">
        <v>0</v>
      </c>
      <c r="Q446" s="719">
        <v>0</v>
      </c>
      <c r="R446" s="719">
        <v>0</v>
      </c>
      <c r="S446" s="719">
        <v>0</v>
      </c>
      <c r="T446" s="719">
        <v>0</v>
      </c>
      <c r="U446" s="719">
        <v>0</v>
      </c>
      <c r="V446" s="719">
        <v>0</v>
      </c>
      <c r="W446" s="719">
        <v>0</v>
      </c>
      <c r="X446" s="719">
        <v>0</v>
      </c>
      <c r="Y446" s="720">
        <v>0</v>
      </c>
    </row>
    <row r="447" spans="1:27" ht="13.5" thickBot="1">
      <c r="A447" s="548"/>
      <c r="B447" s="367" t="s">
        <v>1373</v>
      </c>
      <c r="C447" s="340"/>
      <c r="D447" s="1105" t="s">
        <v>1412</v>
      </c>
      <c r="E447" s="1105"/>
      <c r="F447" s="1105"/>
      <c r="G447" s="1105"/>
      <c r="H447" s="1105"/>
      <c r="I447" s="1105"/>
      <c r="J447" s="299">
        <v>0</v>
      </c>
      <c r="K447" s="345">
        <v>0</v>
      </c>
      <c r="L447" s="345">
        <v>0</v>
      </c>
      <c r="M447" s="345">
        <v>0</v>
      </c>
      <c r="N447" s="345">
        <v>0</v>
      </c>
      <c r="O447" s="345">
        <v>0</v>
      </c>
      <c r="P447" s="345">
        <v>0</v>
      </c>
      <c r="Q447" s="345">
        <v>0</v>
      </c>
      <c r="R447" s="345">
        <v>0</v>
      </c>
      <c r="S447" s="345">
        <v>0</v>
      </c>
      <c r="T447" s="345">
        <v>0</v>
      </c>
      <c r="U447" s="345">
        <v>0</v>
      </c>
      <c r="V447" s="345">
        <v>0</v>
      </c>
      <c r="W447" s="345">
        <v>0</v>
      </c>
      <c r="X447" s="345">
        <v>0</v>
      </c>
      <c r="Y447" s="518">
        <v>0</v>
      </c>
    </row>
    <row r="448" spans="1:27" ht="15.75" customHeight="1" thickBot="1">
      <c r="A448" s="1120" t="s">
        <v>285</v>
      </c>
      <c r="B448" s="1121"/>
      <c r="C448" s="608"/>
      <c r="D448" s="624"/>
      <c r="E448" s="624"/>
      <c r="F448" s="624"/>
      <c r="G448" s="624"/>
      <c r="H448" s="608"/>
      <c r="I448" s="608"/>
      <c r="J448" s="608"/>
      <c r="K448" s="608"/>
      <c r="L448" s="608"/>
      <c r="M448" s="608"/>
      <c r="N448" s="608"/>
      <c r="O448" s="608"/>
      <c r="P448" s="608"/>
      <c r="Q448" s="608"/>
      <c r="R448" s="608"/>
      <c r="S448" s="608"/>
      <c r="T448" s="608"/>
      <c r="U448" s="608"/>
      <c r="V448" s="608"/>
      <c r="W448" s="608"/>
      <c r="X448" s="608"/>
      <c r="Y448" s="609"/>
    </row>
    <row r="449" spans="1:25">
      <c r="A449" s="715"/>
      <c r="B449" s="728" t="s">
        <v>693</v>
      </c>
      <c r="C449" s="716"/>
      <c r="D449" s="717"/>
      <c r="E449" s="717"/>
      <c r="F449" s="717"/>
      <c r="G449" s="717"/>
      <c r="H449" s="716"/>
      <c r="I449" s="716"/>
      <c r="J449" s="718">
        <v>0</v>
      </c>
      <c r="K449" s="719">
        <v>0</v>
      </c>
      <c r="L449" s="719">
        <v>0</v>
      </c>
      <c r="M449" s="719">
        <v>0</v>
      </c>
      <c r="N449" s="719">
        <v>0</v>
      </c>
      <c r="O449" s="719">
        <v>0</v>
      </c>
      <c r="P449" s="726">
        <v>0</v>
      </c>
      <c r="Q449" s="719">
        <v>0</v>
      </c>
      <c r="R449" s="719">
        <v>0</v>
      </c>
      <c r="S449" s="719">
        <v>0</v>
      </c>
      <c r="T449" s="719">
        <v>0</v>
      </c>
      <c r="U449" s="719">
        <v>0</v>
      </c>
      <c r="V449" s="719">
        <v>0</v>
      </c>
      <c r="W449" s="719">
        <v>0</v>
      </c>
      <c r="X449" s="719">
        <v>0</v>
      </c>
      <c r="Y449" s="720">
        <v>0</v>
      </c>
    </row>
    <row r="450" spans="1:25" ht="13.5" thickBot="1">
      <c r="A450" s="548"/>
      <c r="B450" s="367" t="s">
        <v>1373</v>
      </c>
      <c r="C450" s="340"/>
      <c r="D450" s="1105" t="s">
        <v>1412</v>
      </c>
      <c r="E450" s="1105"/>
      <c r="F450" s="1105"/>
      <c r="G450" s="1105"/>
      <c r="H450" s="1105"/>
      <c r="I450" s="1105"/>
      <c r="J450" s="299">
        <v>0</v>
      </c>
      <c r="K450" s="345">
        <v>0</v>
      </c>
      <c r="L450" s="345">
        <v>0</v>
      </c>
      <c r="M450" s="345">
        <v>0</v>
      </c>
      <c r="N450" s="345">
        <v>0</v>
      </c>
      <c r="O450" s="345">
        <v>0</v>
      </c>
      <c r="P450" s="345">
        <v>0</v>
      </c>
      <c r="Q450" s="345">
        <v>0</v>
      </c>
      <c r="R450" s="345">
        <v>0</v>
      </c>
      <c r="S450" s="345">
        <v>0</v>
      </c>
      <c r="T450" s="345">
        <v>0</v>
      </c>
      <c r="U450" s="345">
        <v>0</v>
      </c>
      <c r="V450" s="345">
        <v>0</v>
      </c>
      <c r="W450" s="345">
        <v>0</v>
      </c>
      <c r="X450" s="345">
        <v>0</v>
      </c>
      <c r="Y450" s="518">
        <v>0</v>
      </c>
    </row>
    <row r="451" spans="1:25" ht="15.75" customHeight="1" thickBot="1">
      <c r="A451" s="1120" t="s">
        <v>383</v>
      </c>
      <c r="B451" s="1121"/>
      <c r="C451" s="608"/>
      <c r="D451" s="624"/>
      <c r="E451" s="624"/>
      <c r="F451" s="624"/>
      <c r="G451" s="624"/>
      <c r="H451" s="608"/>
      <c r="I451" s="608"/>
      <c r="J451" s="608"/>
      <c r="K451" s="608"/>
      <c r="L451" s="608"/>
      <c r="M451" s="608"/>
      <c r="N451" s="608"/>
      <c r="O451" s="608"/>
      <c r="P451" s="608"/>
      <c r="Q451" s="608"/>
      <c r="R451" s="608"/>
      <c r="S451" s="608"/>
      <c r="T451" s="608"/>
      <c r="U451" s="608"/>
      <c r="V451" s="608"/>
      <c r="W451" s="608"/>
      <c r="X451" s="608"/>
      <c r="Y451" s="609"/>
    </row>
    <row r="452" spans="1:25" ht="52.5">
      <c r="A452" s="577">
        <v>31</v>
      </c>
      <c r="B452" s="832" t="s">
        <v>1081</v>
      </c>
      <c r="C452" s="181">
        <v>14</v>
      </c>
      <c r="D452" s="1066" t="s">
        <v>1412</v>
      </c>
      <c r="E452" s="679"/>
      <c r="F452" s="679"/>
      <c r="G452" s="679"/>
      <c r="H452" s="180"/>
      <c r="I452" s="179"/>
      <c r="J452" s="392">
        <f t="shared" ref="J452:J453" si="62">SUM(K452:Y452)</f>
        <v>900</v>
      </c>
      <c r="K452" s="183"/>
      <c r="L452" s="184"/>
      <c r="M452" s="184"/>
      <c r="N452" s="184"/>
      <c r="O452" s="184"/>
      <c r="P452" s="183"/>
      <c r="Q452" s="183"/>
      <c r="R452" s="184"/>
      <c r="S452" s="184"/>
      <c r="T452" s="184"/>
      <c r="U452" s="394"/>
      <c r="V452" s="394">
        <v>900</v>
      </c>
      <c r="W452" s="394"/>
      <c r="X452" s="394"/>
      <c r="Y452" s="579"/>
    </row>
    <row r="453" spans="1:25" ht="42">
      <c r="A453" s="578">
        <v>32</v>
      </c>
      <c r="B453" s="832" t="s">
        <v>1082</v>
      </c>
      <c r="C453" s="181">
        <v>20</v>
      </c>
      <c r="D453" s="1066" t="s">
        <v>1412</v>
      </c>
      <c r="E453" s="679"/>
      <c r="F453" s="679"/>
      <c r="G453" s="679"/>
      <c r="H453" s="180"/>
      <c r="I453" s="179"/>
      <c r="J453" s="392">
        <f t="shared" si="62"/>
        <v>0</v>
      </c>
      <c r="K453" s="183"/>
      <c r="L453" s="184"/>
      <c r="M453" s="184"/>
      <c r="N453" s="184"/>
      <c r="O453" s="184"/>
      <c r="P453" s="183"/>
      <c r="Q453" s="183"/>
      <c r="R453" s="184"/>
      <c r="S453" s="184"/>
      <c r="T453" s="184"/>
      <c r="U453" s="394"/>
      <c r="V453" s="394"/>
      <c r="W453" s="394"/>
      <c r="X453" s="394"/>
      <c r="Y453" s="579"/>
    </row>
    <row r="454" spans="1:25">
      <c r="A454" s="715"/>
      <c r="B454" s="728" t="s">
        <v>693</v>
      </c>
      <c r="C454" s="716"/>
      <c r="D454" s="717"/>
      <c r="E454" s="717"/>
      <c r="F454" s="717"/>
      <c r="G454" s="717"/>
      <c r="H454" s="716"/>
      <c r="I454" s="716"/>
      <c r="J454" s="718">
        <f t="shared" ref="J454:Y454" si="63">SUM(J452:J453)</f>
        <v>900</v>
      </c>
      <c r="K454" s="719">
        <f t="shared" si="63"/>
        <v>0</v>
      </c>
      <c r="L454" s="719">
        <f t="shared" si="63"/>
        <v>0</v>
      </c>
      <c r="M454" s="719">
        <f t="shared" si="63"/>
        <v>0</v>
      </c>
      <c r="N454" s="719">
        <f t="shared" si="63"/>
        <v>0</v>
      </c>
      <c r="O454" s="719">
        <f t="shared" si="63"/>
        <v>0</v>
      </c>
      <c r="P454" s="726">
        <f t="shared" si="63"/>
        <v>0</v>
      </c>
      <c r="Q454" s="719">
        <f t="shared" si="63"/>
        <v>0</v>
      </c>
      <c r="R454" s="719">
        <f t="shared" si="63"/>
        <v>0</v>
      </c>
      <c r="S454" s="719">
        <f t="shared" si="63"/>
        <v>0</v>
      </c>
      <c r="T454" s="719">
        <f t="shared" si="63"/>
        <v>0</v>
      </c>
      <c r="U454" s="719">
        <f t="shared" si="63"/>
        <v>0</v>
      </c>
      <c r="V454" s="719">
        <f t="shared" si="63"/>
        <v>900</v>
      </c>
      <c r="W454" s="719">
        <f t="shared" si="63"/>
        <v>0</v>
      </c>
      <c r="X454" s="719">
        <f t="shared" si="63"/>
        <v>0</v>
      </c>
      <c r="Y454" s="720">
        <f t="shared" si="63"/>
        <v>0</v>
      </c>
    </row>
    <row r="455" spans="1:25">
      <c r="A455" s="548"/>
      <c r="B455" s="367" t="s">
        <v>1373</v>
      </c>
      <c r="C455" s="340"/>
      <c r="D455" s="1105" t="s">
        <v>1412</v>
      </c>
      <c r="E455" s="1105"/>
      <c r="F455" s="1105"/>
      <c r="G455" s="1105"/>
      <c r="H455" s="1105"/>
      <c r="I455" s="1105"/>
      <c r="J455" s="299">
        <v>900</v>
      </c>
      <c r="K455" s="345">
        <v>0</v>
      </c>
      <c r="L455" s="345">
        <v>0</v>
      </c>
      <c r="M455" s="345">
        <v>0</v>
      </c>
      <c r="N455" s="345">
        <v>0</v>
      </c>
      <c r="O455" s="345">
        <v>0</v>
      </c>
      <c r="P455" s="345">
        <v>0</v>
      </c>
      <c r="Q455" s="345">
        <v>0</v>
      </c>
      <c r="R455" s="345">
        <v>0</v>
      </c>
      <c r="S455" s="345">
        <v>0</v>
      </c>
      <c r="T455" s="345">
        <v>0</v>
      </c>
      <c r="U455" s="345">
        <v>0</v>
      </c>
      <c r="V455" s="345">
        <v>900</v>
      </c>
      <c r="W455" s="345">
        <v>0</v>
      </c>
      <c r="X455" s="345">
        <v>0</v>
      </c>
      <c r="Y455" s="518">
        <v>0</v>
      </c>
    </row>
    <row r="456" spans="1:25" ht="15" customHeight="1">
      <c r="A456" s="1122" t="s">
        <v>810</v>
      </c>
      <c r="B456" s="1123"/>
      <c r="C456" s="618"/>
      <c r="D456" s="680"/>
      <c r="E456" s="680"/>
      <c r="F456" s="680"/>
      <c r="G456" s="680"/>
      <c r="H456" s="618"/>
      <c r="I456" s="618"/>
      <c r="J456" s="618"/>
      <c r="K456" s="618"/>
      <c r="L456" s="618"/>
      <c r="M456" s="618"/>
      <c r="N456" s="618"/>
      <c r="O456" s="618"/>
      <c r="P456" s="618"/>
      <c r="Q456" s="618"/>
      <c r="R456" s="618"/>
      <c r="S456" s="618"/>
      <c r="T456" s="618"/>
      <c r="U456" s="618"/>
      <c r="V456" s="618"/>
      <c r="W456" s="618"/>
      <c r="X456" s="618"/>
      <c r="Y456" s="619"/>
    </row>
    <row r="457" spans="1:25" ht="24">
      <c r="A457" s="577">
        <v>1</v>
      </c>
      <c r="B457" s="832" t="s">
        <v>811</v>
      </c>
      <c r="C457" s="181">
        <v>510</v>
      </c>
      <c r="D457" s="1066" t="s">
        <v>1412</v>
      </c>
      <c r="E457" s="679"/>
      <c r="F457" s="679"/>
      <c r="G457" s="679"/>
      <c r="H457" s="180"/>
      <c r="I457" s="179"/>
      <c r="J457" s="179">
        <v>54141.3</v>
      </c>
      <c r="K457" s="183"/>
      <c r="L457" s="184"/>
      <c r="M457" s="184"/>
      <c r="N457" s="184"/>
      <c r="O457" s="184"/>
      <c r="P457" s="183">
        <v>30837.3</v>
      </c>
      <c r="Q457" s="183">
        <v>23304</v>
      </c>
      <c r="R457" s="184"/>
      <c r="S457" s="184"/>
      <c r="T457" s="184"/>
      <c r="U457" s="181"/>
      <c r="V457" s="181"/>
      <c r="W457" s="181"/>
      <c r="X457" s="181"/>
      <c r="Y457" s="513"/>
    </row>
    <row r="458" spans="1:25" ht="24">
      <c r="A458" s="577">
        <v>2</v>
      </c>
      <c r="B458" s="832" t="s">
        <v>812</v>
      </c>
      <c r="C458" s="181">
        <v>152</v>
      </c>
      <c r="D458" s="1066" t="s">
        <v>1412</v>
      </c>
      <c r="E458" s="679"/>
      <c r="F458" s="679"/>
      <c r="G458" s="679"/>
      <c r="H458" s="180"/>
      <c r="I458" s="179"/>
      <c r="J458" s="179">
        <f t="shared" ref="J458:J462" si="64">SUM(K458:Y458)</f>
        <v>12500</v>
      </c>
      <c r="K458" s="183"/>
      <c r="L458" s="184"/>
      <c r="M458" s="184"/>
      <c r="N458" s="184"/>
      <c r="O458" s="184"/>
      <c r="P458" s="183">
        <v>2500</v>
      </c>
      <c r="Q458" s="183">
        <v>10000</v>
      </c>
      <c r="R458" s="184"/>
      <c r="S458" s="184"/>
      <c r="T458" s="184"/>
      <c r="U458" s="181"/>
      <c r="V458" s="181"/>
      <c r="W458" s="181"/>
      <c r="X458" s="181"/>
      <c r="Y458" s="513"/>
    </row>
    <row r="459" spans="1:25" ht="24">
      <c r="A459" s="577">
        <v>4</v>
      </c>
      <c r="B459" s="832" t="s">
        <v>814</v>
      </c>
      <c r="C459" s="181">
        <v>425</v>
      </c>
      <c r="D459" s="1066" t="s">
        <v>1412</v>
      </c>
      <c r="E459" s="679"/>
      <c r="F459" s="679"/>
      <c r="G459" s="679"/>
      <c r="H459" s="180"/>
      <c r="I459" s="179"/>
      <c r="J459" s="179">
        <f t="shared" si="64"/>
        <v>17480</v>
      </c>
      <c r="K459" s="183"/>
      <c r="L459" s="184"/>
      <c r="M459" s="184"/>
      <c r="N459" s="184"/>
      <c r="O459" s="184"/>
      <c r="P459" s="183">
        <v>8190</v>
      </c>
      <c r="Q459" s="183">
        <v>9290</v>
      </c>
      <c r="R459" s="184"/>
      <c r="S459" s="184"/>
      <c r="T459" s="184"/>
      <c r="U459" s="181"/>
      <c r="V459" s="181"/>
      <c r="W459" s="181"/>
      <c r="X459" s="181"/>
      <c r="Y459" s="513"/>
    </row>
    <row r="460" spans="1:25" ht="24">
      <c r="A460" s="577">
        <v>5</v>
      </c>
      <c r="B460" s="832" t="s">
        <v>815</v>
      </c>
      <c r="C460" s="181">
        <v>170</v>
      </c>
      <c r="D460" s="1066" t="s">
        <v>1412</v>
      </c>
      <c r="E460" s="679"/>
      <c r="F460" s="679"/>
      <c r="G460" s="679"/>
      <c r="H460" s="180"/>
      <c r="I460" s="179"/>
      <c r="J460" s="179">
        <f t="shared" si="64"/>
        <v>200</v>
      </c>
      <c r="K460" s="183"/>
      <c r="L460" s="184"/>
      <c r="M460" s="184"/>
      <c r="N460" s="184"/>
      <c r="O460" s="184"/>
      <c r="P460" s="183">
        <v>100</v>
      </c>
      <c r="Q460" s="183">
        <v>100</v>
      </c>
      <c r="R460" s="184"/>
      <c r="S460" s="184"/>
      <c r="T460" s="184"/>
      <c r="U460" s="181"/>
      <c r="V460" s="181"/>
      <c r="W460" s="181"/>
      <c r="X460" s="181"/>
      <c r="Y460" s="513"/>
    </row>
    <row r="461" spans="1:25" ht="24">
      <c r="A461" s="577">
        <v>8</v>
      </c>
      <c r="B461" s="832" t="s">
        <v>818</v>
      </c>
      <c r="C461" s="181">
        <v>160</v>
      </c>
      <c r="D461" s="1066" t="s">
        <v>1412</v>
      </c>
      <c r="E461" s="679"/>
      <c r="F461" s="679"/>
      <c r="G461" s="679"/>
      <c r="H461" s="180"/>
      <c r="I461" s="179"/>
      <c r="J461" s="179">
        <f t="shared" si="64"/>
        <v>9872</v>
      </c>
      <c r="K461" s="183"/>
      <c r="L461" s="184"/>
      <c r="M461" s="184"/>
      <c r="N461" s="184"/>
      <c r="O461" s="184"/>
      <c r="P461" s="183">
        <v>6612</v>
      </c>
      <c r="Q461" s="183">
        <v>3260</v>
      </c>
      <c r="R461" s="184"/>
      <c r="S461" s="184"/>
      <c r="T461" s="184"/>
      <c r="U461" s="181"/>
      <c r="V461" s="181"/>
      <c r="W461" s="181"/>
      <c r="X461" s="181"/>
      <c r="Y461" s="513"/>
    </row>
    <row r="462" spans="1:25" ht="24">
      <c r="A462" s="577">
        <v>9</v>
      </c>
      <c r="B462" s="832" t="s">
        <v>819</v>
      </c>
      <c r="C462" s="181">
        <v>80</v>
      </c>
      <c r="D462" s="1066" t="s">
        <v>1412</v>
      </c>
      <c r="E462" s="679"/>
      <c r="F462" s="679"/>
      <c r="G462" s="679"/>
      <c r="H462" s="180"/>
      <c r="I462" s="179"/>
      <c r="J462" s="179">
        <f t="shared" si="64"/>
        <v>6200</v>
      </c>
      <c r="K462" s="183"/>
      <c r="L462" s="184"/>
      <c r="M462" s="184"/>
      <c r="N462" s="184"/>
      <c r="O462" s="184"/>
      <c r="P462" s="183">
        <v>3500</v>
      </c>
      <c r="Q462" s="183">
        <v>2700</v>
      </c>
      <c r="R462" s="184"/>
      <c r="S462" s="184"/>
      <c r="T462" s="184"/>
      <c r="U462" s="181"/>
      <c r="V462" s="181"/>
      <c r="W462" s="181"/>
      <c r="X462" s="181"/>
      <c r="Y462" s="513"/>
    </row>
    <row r="463" spans="1:25" ht="24">
      <c r="A463" s="577">
        <v>10</v>
      </c>
      <c r="B463" s="832" t="s">
        <v>820</v>
      </c>
      <c r="C463" s="181"/>
      <c r="D463" s="1066" t="s">
        <v>1412</v>
      </c>
      <c r="E463" s="679"/>
      <c r="F463" s="679"/>
      <c r="G463" s="679"/>
      <c r="H463" s="180"/>
      <c r="I463" s="179"/>
      <c r="J463" s="179">
        <v>747.2</v>
      </c>
      <c r="K463" s="183"/>
      <c r="L463" s="184"/>
      <c r="M463" s="184"/>
      <c r="N463" s="184"/>
      <c r="O463" s="184"/>
      <c r="P463" s="183">
        <v>547.20000000000005</v>
      </c>
      <c r="Q463" s="183">
        <v>200</v>
      </c>
      <c r="R463" s="184"/>
      <c r="S463" s="184"/>
      <c r="T463" s="184"/>
      <c r="U463" s="181"/>
      <c r="V463" s="181"/>
      <c r="W463" s="181"/>
      <c r="X463" s="181"/>
      <c r="Y463" s="513"/>
    </row>
    <row r="464" spans="1:25" ht="24">
      <c r="A464" s="577">
        <v>11</v>
      </c>
      <c r="B464" s="832" t="s">
        <v>821</v>
      </c>
      <c r="C464" s="181">
        <v>308</v>
      </c>
      <c r="D464" s="1066" t="s">
        <v>1412</v>
      </c>
      <c r="E464" s="679"/>
      <c r="F464" s="679"/>
      <c r="G464" s="679"/>
      <c r="H464" s="180"/>
      <c r="I464" s="179"/>
      <c r="J464" s="179">
        <v>11879.3</v>
      </c>
      <c r="K464" s="183"/>
      <c r="L464" s="184"/>
      <c r="M464" s="184"/>
      <c r="N464" s="184"/>
      <c r="O464" s="184"/>
      <c r="P464" s="183">
        <v>4729.3</v>
      </c>
      <c r="Q464" s="183">
        <v>7150</v>
      </c>
      <c r="R464" s="184"/>
      <c r="S464" s="184"/>
      <c r="T464" s="184"/>
      <c r="U464" s="181"/>
      <c r="V464" s="181"/>
      <c r="W464" s="181"/>
      <c r="X464" s="181"/>
      <c r="Y464" s="513"/>
    </row>
    <row r="465" spans="1:25">
      <c r="A465" s="715"/>
      <c r="B465" s="728" t="s">
        <v>693</v>
      </c>
      <c r="C465" s="716"/>
      <c r="D465" s="717"/>
      <c r="E465" s="717"/>
      <c r="F465" s="717"/>
      <c r="G465" s="717"/>
      <c r="H465" s="716"/>
      <c r="I465" s="716"/>
      <c r="J465" s="718">
        <f>SUM(J457:J464)</f>
        <v>113019.8</v>
      </c>
      <c r="K465" s="719">
        <f t="shared" ref="K465:Y465" si="65">SUM(K457:K464)</f>
        <v>0</v>
      </c>
      <c r="L465" s="719">
        <f t="shared" si="65"/>
        <v>0</v>
      </c>
      <c r="M465" s="719">
        <f t="shared" si="65"/>
        <v>0</v>
      </c>
      <c r="N465" s="719">
        <f t="shared" si="65"/>
        <v>0</v>
      </c>
      <c r="O465" s="719">
        <f t="shared" si="65"/>
        <v>0</v>
      </c>
      <c r="P465" s="726">
        <f t="shared" si="65"/>
        <v>57015.8</v>
      </c>
      <c r="Q465" s="719">
        <f t="shared" si="65"/>
        <v>56004</v>
      </c>
      <c r="R465" s="719">
        <f t="shared" si="65"/>
        <v>0</v>
      </c>
      <c r="S465" s="719">
        <f t="shared" si="65"/>
        <v>0</v>
      </c>
      <c r="T465" s="719">
        <f t="shared" si="65"/>
        <v>0</v>
      </c>
      <c r="U465" s="719">
        <f t="shared" si="65"/>
        <v>0</v>
      </c>
      <c r="V465" s="719">
        <f t="shared" si="65"/>
        <v>0</v>
      </c>
      <c r="W465" s="719">
        <f t="shared" si="65"/>
        <v>0</v>
      </c>
      <c r="X465" s="719">
        <f t="shared" si="65"/>
        <v>0</v>
      </c>
      <c r="Y465" s="720">
        <f t="shared" si="65"/>
        <v>0</v>
      </c>
    </row>
    <row r="466" spans="1:25" ht="13.5" thickBot="1">
      <c r="A466" s="548"/>
      <c r="B466" s="367" t="s">
        <v>1373</v>
      </c>
      <c r="C466" s="340"/>
      <c r="D466" s="1105" t="s">
        <v>1412</v>
      </c>
      <c r="E466" s="1105"/>
      <c r="F466" s="1105"/>
      <c r="G466" s="1105"/>
      <c r="H466" s="1105"/>
      <c r="I466" s="1105"/>
      <c r="J466" s="299">
        <f>SUM(J457:J464)</f>
        <v>113019.8</v>
      </c>
      <c r="K466" s="345">
        <f>SUM(K457:K458,K459:K460,K461,K463:K464)</f>
        <v>0</v>
      </c>
      <c r="L466" s="345">
        <f>SUM(L457:L458,L459:L460,L461,L463:L464)</f>
        <v>0</v>
      </c>
      <c r="M466" s="345">
        <f>SUM(M457:M458,M459:M460,M461,M463:M464)</f>
        <v>0</v>
      </c>
      <c r="N466" s="345">
        <f>SUM(N457:N458,N459:N460,N461,N463:N464)</f>
        <v>0</v>
      </c>
      <c r="O466" s="345">
        <f>SUM(O457:O458,O459:O460,O461,O463:O464)</f>
        <v>0</v>
      </c>
      <c r="P466" s="345">
        <f>SUM(P457:P464)</f>
        <v>57015.8</v>
      </c>
      <c r="Q466" s="345">
        <f>SUM(Q457:Q464)</f>
        <v>56004</v>
      </c>
      <c r="R466" s="345">
        <f t="shared" ref="R466:Y466" si="66">SUM(R457:R458,R459:R460,R461,R463:R464)</f>
        <v>0</v>
      </c>
      <c r="S466" s="345">
        <f t="shared" si="66"/>
        <v>0</v>
      </c>
      <c r="T466" s="345">
        <f t="shared" si="66"/>
        <v>0</v>
      </c>
      <c r="U466" s="345">
        <f t="shared" si="66"/>
        <v>0</v>
      </c>
      <c r="V466" s="345">
        <f t="shared" si="66"/>
        <v>0</v>
      </c>
      <c r="W466" s="345">
        <f t="shared" si="66"/>
        <v>0</v>
      </c>
      <c r="X466" s="345">
        <f t="shared" si="66"/>
        <v>0</v>
      </c>
      <c r="Y466" s="518">
        <f t="shared" si="66"/>
        <v>0</v>
      </c>
    </row>
    <row r="467" spans="1:25" ht="15.75" customHeight="1" thickBot="1">
      <c r="A467" s="1204" t="s">
        <v>822</v>
      </c>
      <c r="B467" s="1205"/>
      <c r="C467" s="1205"/>
      <c r="D467" s="1205"/>
      <c r="E467" s="1205"/>
      <c r="F467" s="1205"/>
      <c r="G467" s="1205"/>
      <c r="H467" s="1205"/>
      <c r="I467" s="1257"/>
      <c r="J467" s="732">
        <f t="shared" ref="J467:Y467" si="67">SUM(J470,J473,J525,J548,J552,J557)</f>
        <v>8529</v>
      </c>
      <c r="K467" s="732">
        <f t="shared" si="67"/>
        <v>0</v>
      </c>
      <c r="L467" s="732">
        <f t="shared" si="67"/>
        <v>0</v>
      </c>
      <c r="M467" s="732">
        <f t="shared" si="67"/>
        <v>0</v>
      </c>
      <c r="N467" s="732">
        <f t="shared" si="67"/>
        <v>0</v>
      </c>
      <c r="O467" s="732">
        <f t="shared" si="67"/>
        <v>0</v>
      </c>
      <c r="P467" s="732">
        <f t="shared" si="67"/>
        <v>990</v>
      </c>
      <c r="Q467" s="732">
        <f t="shared" si="67"/>
        <v>1110</v>
      </c>
      <c r="R467" s="732">
        <f t="shared" si="67"/>
        <v>1070</v>
      </c>
      <c r="S467" s="732">
        <f t="shared" si="67"/>
        <v>0</v>
      </c>
      <c r="T467" s="732">
        <f t="shared" si="67"/>
        <v>0</v>
      </c>
      <c r="U467" s="732">
        <f t="shared" si="67"/>
        <v>1669</v>
      </c>
      <c r="V467" s="732">
        <f t="shared" si="67"/>
        <v>1328</v>
      </c>
      <c r="W467" s="732">
        <f t="shared" si="67"/>
        <v>2362</v>
      </c>
      <c r="X467" s="732">
        <f t="shared" si="67"/>
        <v>0</v>
      </c>
      <c r="Y467" s="732">
        <f t="shared" si="67"/>
        <v>0</v>
      </c>
    </row>
    <row r="468" spans="1:25">
      <c r="A468" s="551"/>
      <c r="B468" s="447" t="s">
        <v>1373</v>
      </c>
      <c r="C468" s="448"/>
      <c r="D468" s="1281" t="s">
        <v>1412</v>
      </c>
      <c r="E468" s="1281"/>
      <c r="F468" s="1281"/>
      <c r="G468" s="1281"/>
      <c r="H468" s="1281"/>
      <c r="I468" s="1281"/>
      <c r="J468" s="452">
        <f t="shared" ref="J468:Y468" si="68">SUM(J471,J474,J526,J549,J553,J558)</f>
        <v>8529</v>
      </c>
      <c r="K468" s="452">
        <f t="shared" si="68"/>
        <v>0</v>
      </c>
      <c r="L468" s="452">
        <f t="shared" si="68"/>
        <v>0</v>
      </c>
      <c r="M468" s="452">
        <f t="shared" si="68"/>
        <v>0</v>
      </c>
      <c r="N468" s="452">
        <f t="shared" si="68"/>
        <v>0</v>
      </c>
      <c r="O468" s="452">
        <f t="shared" si="68"/>
        <v>0</v>
      </c>
      <c r="P468" s="452">
        <f t="shared" si="68"/>
        <v>990</v>
      </c>
      <c r="Q468" s="452">
        <f t="shared" si="68"/>
        <v>1110</v>
      </c>
      <c r="R468" s="452">
        <f t="shared" si="68"/>
        <v>1070</v>
      </c>
      <c r="S468" s="452">
        <f t="shared" si="68"/>
        <v>0</v>
      </c>
      <c r="T468" s="452">
        <f t="shared" si="68"/>
        <v>0</v>
      </c>
      <c r="U468" s="452">
        <f t="shared" si="68"/>
        <v>1669</v>
      </c>
      <c r="V468" s="452">
        <f t="shared" si="68"/>
        <v>1328</v>
      </c>
      <c r="W468" s="452">
        <f t="shared" si="68"/>
        <v>2362</v>
      </c>
      <c r="X468" s="452">
        <f t="shared" si="68"/>
        <v>0</v>
      </c>
      <c r="Y468" s="545">
        <f t="shared" si="68"/>
        <v>0</v>
      </c>
    </row>
    <row r="469" spans="1:25" ht="15" customHeight="1">
      <c r="A469" s="1124" t="s">
        <v>2</v>
      </c>
      <c r="B469" s="1125"/>
      <c r="C469" s="612"/>
      <c r="D469" s="650"/>
      <c r="E469" s="650"/>
      <c r="F469" s="650"/>
      <c r="G469" s="650"/>
      <c r="H469" s="612"/>
      <c r="I469" s="612"/>
      <c r="J469" s="612"/>
      <c r="K469" s="612"/>
      <c r="L469" s="612"/>
      <c r="M469" s="612"/>
      <c r="N469" s="612"/>
      <c r="O469" s="612"/>
      <c r="P469" s="612"/>
      <c r="Q469" s="612"/>
      <c r="R469" s="612"/>
      <c r="S469" s="612"/>
      <c r="T469" s="612"/>
      <c r="U469" s="612"/>
      <c r="V469" s="612"/>
      <c r="W469" s="612"/>
      <c r="X469" s="612"/>
      <c r="Y469" s="613"/>
    </row>
    <row r="470" spans="1:25">
      <c r="A470" s="715"/>
      <c r="B470" s="728" t="s">
        <v>693</v>
      </c>
      <c r="C470" s="716"/>
      <c r="D470" s="717"/>
      <c r="E470" s="717"/>
      <c r="F470" s="717"/>
      <c r="G470" s="717"/>
      <c r="H470" s="716"/>
      <c r="I470" s="716"/>
      <c r="J470" s="718">
        <v>0</v>
      </c>
      <c r="K470" s="719">
        <v>0</v>
      </c>
      <c r="L470" s="719">
        <v>0</v>
      </c>
      <c r="M470" s="719">
        <v>0</v>
      </c>
      <c r="N470" s="719">
        <v>0</v>
      </c>
      <c r="O470" s="719">
        <v>0</v>
      </c>
      <c r="P470" s="726">
        <v>0</v>
      </c>
      <c r="Q470" s="719">
        <v>0</v>
      </c>
      <c r="R470" s="719">
        <v>0</v>
      </c>
      <c r="S470" s="719">
        <v>0</v>
      </c>
      <c r="T470" s="719">
        <v>0</v>
      </c>
      <c r="U470" s="719">
        <v>0</v>
      </c>
      <c r="V470" s="719">
        <v>0</v>
      </c>
      <c r="W470" s="719">
        <v>0</v>
      </c>
      <c r="X470" s="719">
        <v>0</v>
      </c>
      <c r="Y470" s="720">
        <v>0</v>
      </c>
    </row>
    <row r="471" spans="1:25" ht="13.5" thickBot="1">
      <c r="A471" s="548"/>
      <c r="B471" s="367" t="s">
        <v>1373</v>
      </c>
      <c r="C471" s="340"/>
      <c r="D471" s="1105" t="s">
        <v>1412</v>
      </c>
      <c r="E471" s="1105"/>
      <c r="F471" s="1105"/>
      <c r="G471" s="1105"/>
      <c r="H471" s="1105"/>
      <c r="I471" s="1105"/>
      <c r="J471" s="299">
        <v>0</v>
      </c>
      <c r="K471" s="345">
        <v>0</v>
      </c>
      <c r="L471" s="345">
        <v>0</v>
      </c>
      <c r="M471" s="345">
        <v>0</v>
      </c>
      <c r="N471" s="345">
        <v>0</v>
      </c>
      <c r="O471" s="345">
        <v>0</v>
      </c>
      <c r="P471" s="345">
        <v>0</v>
      </c>
      <c r="Q471" s="345">
        <v>0</v>
      </c>
      <c r="R471" s="345">
        <v>0</v>
      </c>
      <c r="S471" s="345">
        <v>0</v>
      </c>
      <c r="T471" s="345">
        <v>0</v>
      </c>
      <c r="U471" s="345">
        <v>0</v>
      </c>
      <c r="V471" s="345">
        <v>0</v>
      </c>
      <c r="W471" s="345">
        <v>0</v>
      </c>
      <c r="X471" s="345">
        <v>0</v>
      </c>
      <c r="Y471" s="518">
        <v>0</v>
      </c>
    </row>
    <row r="472" spans="1:25" ht="15.75" customHeight="1" thickBot="1">
      <c r="A472" s="1120" t="s">
        <v>4</v>
      </c>
      <c r="B472" s="1121"/>
      <c r="C472" s="608"/>
      <c r="D472" s="624"/>
      <c r="E472" s="624"/>
      <c r="F472" s="624"/>
      <c r="G472" s="624"/>
      <c r="H472" s="608"/>
      <c r="I472" s="608"/>
      <c r="J472" s="608"/>
      <c r="K472" s="608"/>
      <c r="L472" s="608"/>
      <c r="M472" s="608"/>
      <c r="N472" s="608"/>
      <c r="O472" s="608"/>
      <c r="P472" s="608"/>
      <c r="Q472" s="608"/>
      <c r="R472" s="608"/>
      <c r="S472" s="608"/>
      <c r="T472" s="608"/>
      <c r="U472" s="608"/>
      <c r="V472" s="608"/>
      <c r="W472" s="608"/>
      <c r="X472" s="608"/>
      <c r="Y472" s="609"/>
    </row>
    <row r="473" spans="1:25">
      <c r="A473" s="715"/>
      <c r="B473" s="728" t="s">
        <v>693</v>
      </c>
      <c r="C473" s="716"/>
      <c r="D473" s="717"/>
      <c r="E473" s="717"/>
      <c r="F473" s="717"/>
      <c r="G473" s="717"/>
      <c r="H473" s="716"/>
      <c r="I473" s="716"/>
      <c r="J473" s="718">
        <v>0</v>
      </c>
      <c r="K473" s="719">
        <v>0</v>
      </c>
      <c r="L473" s="719">
        <v>0</v>
      </c>
      <c r="M473" s="719">
        <v>0</v>
      </c>
      <c r="N473" s="719">
        <v>0</v>
      </c>
      <c r="O473" s="719">
        <v>0</v>
      </c>
      <c r="P473" s="726">
        <v>0</v>
      </c>
      <c r="Q473" s="719">
        <v>0</v>
      </c>
      <c r="R473" s="719">
        <v>0</v>
      </c>
      <c r="S473" s="719">
        <v>0</v>
      </c>
      <c r="T473" s="719">
        <v>0</v>
      </c>
      <c r="U473" s="719">
        <v>0</v>
      </c>
      <c r="V473" s="719">
        <v>0</v>
      </c>
      <c r="W473" s="719">
        <v>0</v>
      </c>
      <c r="X473" s="719">
        <v>0</v>
      </c>
      <c r="Y473" s="720">
        <v>0</v>
      </c>
    </row>
    <row r="474" spans="1:25" ht="13.5" thickBot="1">
      <c r="A474" s="548"/>
      <c r="B474" s="367" t="s">
        <v>1373</v>
      </c>
      <c r="C474" s="340"/>
      <c r="D474" s="1105" t="s">
        <v>1412</v>
      </c>
      <c r="E474" s="1105"/>
      <c r="F474" s="1105"/>
      <c r="G474" s="1105"/>
      <c r="H474" s="1105"/>
      <c r="I474" s="1105"/>
      <c r="J474" s="299">
        <v>0</v>
      </c>
      <c r="K474" s="345">
        <v>0</v>
      </c>
      <c r="L474" s="345">
        <v>0</v>
      </c>
      <c r="M474" s="345">
        <v>0</v>
      </c>
      <c r="N474" s="345">
        <v>0</v>
      </c>
      <c r="O474" s="345">
        <v>0</v>
      </c>
      <c r="P474" s="345">
        <v>0</v>
      </c>
      <c r="Q474" s="345">
        <v>0</v>
      </c>
      <c r="R474" s="345">
        <v>0</v>
      </c>
      <c r="S474" s="345">
        <v>0</v>
      </c>
      <c r="T474" s="345">
        <v>0</v>
      </c>
      <c r="U474" s="345">
        <v>0</v>
      </c>
      <c r="V474" s="345">
        <v>0</v>
      </c>
      <c r="W474" s="345">
        <v>0</v>
      </c>
      <c r="X474" s="345">
        <v>0</v>
      </c>
      <c r="Y474" s="518">
        <v>0</v>
      </c>
    </row>
    <row r="475" spans="1:25" ht="15" customHeight="1">
      <c r="A475" s="1116" t="s">
        <v>5</v>
      </c>
      <c r="B475" s="1117"/>
      <c r="C475" s="610"/>
      <c r="D475" s="630"/>
      <c r="E475" s="630"/>
      <c r="F475" s="630"/>
      <c r="G475" s="630"/>
      <c r="H475" s="610"/>
      <c r="I475" s="610"/>
      <c r="J475" s="610"/>
      <c r="K475" s="610"/>
      <c r="L475" s="610"/>
      <c r="M475" s="610"/>
      <c r="N475" s="610"/>
      <c r="O475" s="610"/>
      <c r="P475" s="610"/>
      <c r="Q475" s="610"/>
      <c r="R475" s="610"/>
      <c r="S475" s="610"/>
      <c r="T475" s="610"/>
      <c r="U475" s="610"/>
      <c r="V475" s="610"/>
      <c r="W475" s="610"/>
      <c r="X475" s="610"/>
      <c r="Y475" s="611"/>
    </row>
    <row r="476" spans="1:25" ht="79.5">
      <c r="A476" s="1280">
        <v>1</v>
      </c>
      <c r="B476" s="398" t="s">
        <v>1088</v>
      </c>
      <c r="C476" s="399">
        <v>513</v>
      </c>
      <c r="D476" s="684"/>
      <c r="E476" s="684"/>
      <c r="F476" s="684"/>
      <c r="G476" s="684"/>
      <c r="H476" s="400"/>
      <c r="I476" s="401"/>
      <c r="J476" s="401"/>
      <c r="K476" s="401"/>
      <c r="L476" s="401"/>
      <c r="M476" s="401"/>
      <c r="N476" s="401"/>
      <c r="O476" s="401"/>
      <c r="P476" s="401"/>
      <c r="Q476" s="401"/>
      <c r="R476" s="401"/>
      <c r="S476" s="401"/>
      <c r="T476" s="401"/>
      <c r="U476" s="401"/>
      <c r="V476" s="401"/>
      <c r="W476" s="401"/>
      <c r="X476" s="189"/>
      <c r="Y476" s="513"/>
    </row>
    <row r="477" spans="1:25" ht="12.75" customHeight="1">
      <c r="A477" s="1234"/>
      <c r="B477" s="1049" t="s">
        <v>6</v>
      </c>
      <c r="C477" s="828">
        <v>96</v>
      </c>
      <c r="D477" s="1066" t="s">
        <v>1412</v>
      </c>
      <c r="E477" s="685"/>
      <c r="F477" s="685"/>
      <c r="G477" s="685"/>
      <c r="H477" s="187"/>
      <c r="I477" s="185" t="s">
        <v>7</v>
      </c>
      <c r="J477" s="137" t="s">
        <v>7</v>
      </c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513"/>
    </row>
    <row r="478" spans="1:25" ht="12.75" customHeight="1">
      <c r="A478" s="1234"/>
      <c r="B478" s="1049" t="s">
        <v>8</v>
      </c>
      <c r="C478" s="828">
        <v>80</v>
      </c>
      <c r="D478" s="1066" t="s">
        <v>1412</v>
      </c>
      <c r="E478" s="685"/>
      <c r="F478" s="685"/>
      <c r="G478" s="685"/>
      <c r="H478" s="187"/>
      <c r="I478" s="185" t="s">
        <v>7</v>
      </c>
      <c r="J478" s="137" t="s">
        <v>7</v>
      </c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513"/>
    </row>
    <row r="479" spans="1:25" ht="12.75" customHeight="1">
      <c r="A479" s="1234"/>
      <c r="B479" s="1049" t="s">
        <v>9</v>
      </c>
      <c r="C479" s="828">
        <v>123</v>
      </c>
      <c r="D479" s="1066" t="s">
        <v>1412</v>
      </c>
      <c r="E479" s="685"/>
      <c r="F479" s="685"/>
      <c r="G479" s="685"/>
      <c r="H479" s="187"/>
      <c r="I479" s="185" t="s">
        <v>7</v>
      </c>
      <c r="J479" s="137" t="s">
        <v>7</v>
      </c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513"/>
    </row>
    <row r="480" spans="1:25" ht="88.5">
      <c r="A480" s="1234">
        <v>2</v>
      </c>
      <c r="B480" s="831" t="s">
        <v>1089</v>
      </c>
      <c r="C480" s="187">
        <v>340</v>
      </c>
      <c r="D480" s="686"/>
      <c r="E480" s="686"/>
      <c r="F480" s="686"/>
      <c r="G480" s="686"/>
      <c r="H480" s="188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513"/>
    </row>
    <row r="481" spans="1:25" ht="12.75" customHeight="1">
      <c r="A481" s="1234"/>
      <c r="B481" s="1049" t="s">
        <v>1090</v>
      </c>
      <c r="C481" s="828">
        <v>140</v>
      </c>
      <c r="D481" s="1066" t="s">
        <v>1412</v>
      </c>
      <c r="E481" s="685"/>
      <c r="F481" s="685"/>
      <c r="G481" s="685"/>
      <c r="H481" s="187"/>
      <c r="I481" s="137" t="s">
        <v>7</v>
      </c>
      <c r="J481" s="137">
        <f>SUM(U481+V481+W481)</f>
        <v>1400</v>
      </c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>
        <v>400</v>
      </c>
      <c r="V481" s="137">
        <v>500</v>
      </c>
      <c r="W481" s="137">
        <v>500</v>
      </c>
      <c r="X481" s="137"/>
      <c r="Y481" s="513"/>
    </row>
    <row r="482" spans="1:25" ht="12.75" customHeight="1">
      <c r="A482" s="1234"/>
      <c r="B482" s="1049" t="s">
        <v>10</v>
      </c>
      <c r="C482" s="828">
        <v>200</v>
      </c>
      <c r="D482" s="1066" t="s">
        <v>1412</v>
      </c>
      <c r="E482" s="685"/>
      <c r="F482" s="685"/>
      <c r="G482" s="685"/>
      <c r="H482" s="187"/>
      <c r="I482" s="137" t="s">
        <v>7</v>
      </c>
      <c r="J482" s="137">
        <f>SUM(U482+V482+W482)</f>
        <v>600</v>
      </c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>
        <v>200</v>
      </c>
      <c r="V482" s="137">
        <v>200</v>
      </c>
      <c r="W482" s="137">
        <v>200</v>
      </c>
      <c r="X482" s="137"/>
      <c r="Y482" s="513"/>
    </row>
    <row r="483" spans="1:25" ht="87">
      <c r="A483" s="1180">
        <v>3</v>
      </c>
      <c r="B483" s="831" t="s">
        <v>1091</v>
      </c>
      <c r="C483" s="187">
        <v>325</v>
      </c>
      <c r="D483" s="686"/>
      <c r="E483" s="686"/>
      <c r="F483" s="686"/>
      <c r="G483" s="686"/>
      <c r="H483" s="188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513"/>
    </row>
    <row r="484" spans="1:25" ht="12.75" customHeight="1">
      <c r="A484" s="1181"/>
      <c r="B484" s="1049" t="s">
        <v>11</v>
      </c>
      <c r="C484" s="828">
        <v>168</v>
      </c>
      <c r="D484" s="1066" t="s">
        <v>1412</v>
      </c>
      <c r="E484" s="685"/>
      <c r="F484" s="685"/>
      <c r="G484" s="685"/>
      <c r="H484" s="187"/>
      <c r="I484" s="185" t="s">
        <v>7</v>
      </c>
      <c r="J484" s="137">
        <f>SUM(P484+Q484+R484)</f>
        <v>80</v>
      </c>
      <c r="K484" s="185"/>
      <c r="L484" s="185"/>
      <c r="M484" s="185"/>
      <c r="N484" s="185"/>
      <c r="O484" s="185"/>
      <c r="P484" s="137">
        <v>20</v>
      </c>
      <c r="Q484" s="137">
        <v>30</v>
      </c>
      <c r="R484" s="137">
        <v>30</v>
      </c>
      <c r="S484" s="137"/>
      <c r="T484" s="137"/>
      <c r="U484" s="185"/>
      <c r="V484" s="185"/>
      <c r="W484" s="185"/>
      <c r="X484" s="185"/>
      <c r="Y484" s="513"/>
    </row>
    <row r="485" spans="1:25" ht="12.75" customHeight="1">
      <c r="A485" s="1181"/>
      <c r="B485" s="1049" t="s">
        <v>12</v>
      </c>
      <c r="C485" s="828">
        <v>157</v>
      </c>
      <c r="D485" s="1066" t="s">
        <v>1412</v>
      </c>
      <c r="E485" s="685"/>
      <c r="F485" s="685"/>
      <c r="G485" s="685"/>
      <c r="H485" s="187"/>
      <c r="I485" s="185" t="s">
        <v>7</v>
      </c>
      <c r="J485" s="137">
        <f>SUM(P485+Q485+U485+V485)</f>
        <v>110</v>
      </c>
      <c r="K485" s="185"/>
      <c r="L485" s="185"/>
      <c r="M485" s="185"/>
      <c r="N485" s="185"/>
      <c r="O485" s="185"/>
      <c r="P485" s="137">
        <v>30</v>
      </c>
      <c r="Q485" s="137">
        <v>40</v>
      </c>
      <c r="R485" s="185"/>
      <c r="S485" s="185"/>
      <c r="T485" s="185"/>
      <c r="U485" s="137">
        <v>20</v>
      </c>
      <c r="V485" s="137">
        <v>20</v>
      </c>
      <c r="W485" s="185"/>
      <c r="X485" s="185"/>
      <c r="Y485" s="513"/>
    </row>
    <row r="486" spans="1:25" ht="12.75" customHeight="1">
      <c r="A486" s="1181"/>
      <c r="B486" s="1049" t="s">
        <v>13</v>
      </c>
      <c r="C486" s="828">
        <v>80</v>
      </c>
      <c r="D486" s="1066" t="s">
        <v>1412</v>
      </c>
      <c r="E486" s="685"/>
      <c r="F486" s="685"/>
      <c r="G486" s="685"/>
      <c r="H486" s="187"/>
      <c r="I486" s="185" t="s">
        <v>7</v>
      </c>
      <c r="J486" s="137">
        <f>SUM(U486+V486+W486)</f>
        <v>60</v>
      </c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37">
        <v>20</v>
      </c>
      <c r="V486" s="137">
        <v>20</v>
      </c>
      <c r="W486" s="137">
        <v>20</v>
      </c>
      <c r="X486" s="137"/>
      <c r="Y486" s="513"/>
    </row>
    <row r="487" spans="1:25" ht="12.75" customHeight="1">
      <c r="A487" s="1181"/>
      <c r="B487" s="1010" t="s">
        <v>14</v>
      </c>
      <c r="C487" s="833"/>
      <c r="D487" s="1066" t="s">
        <v>1412</v>
      </c>
      <c r="E487" s="685"/>
      <c r="F487" s="685"/>
      <c r="G487" s="685"/>
      <c r="H487" s="187"/>
      <c r="I487" s="185" t="s">
        <v>7</v>
      </c>
      <c r="J487" s="137">
        <f>SUM(P487+Q487+R487+U487+V487+W487)</f>
        <v>60</v>
      </c>
      <c r="K487" s="185"/>
      <c r="L487" s="185"/>
      <c r="M487" s="185"/>
      <c r="N487" s="185"/>
      <c r="O487" s="185"/>
      <c r="P487" s="137">
        <v>10</v>
      </c>
      <c r="Q487" s="137">
        <v>10</v>
      </c>
      <c r="R487" s="137">
        <v>10</v>
      </c>
      <c r="S487" s="137"/>
      <c r="T487" s="137"/>
      <c r="U487" s="137">
        <v>10</v>
      </c>
      <c r="V487" s="137">
        <v>10</v>
      </c>
      <c r="W487" s="137">
        <v>10</v>
      </c>
      <c r="X487" s="137"/>
      <c r="Y487" s="513"/>
    </row>
    <row r="488" spans="1:25" ht="88.5">
      <c r="A488" s="1180">
        <v>4</v>
      </c>
      <c r="B488" s="831" t="s">
        <v>1092</v>
      </c>
      <c r="C488" s="187">
        <v>62</v>
      </c>
      <c r="D488" s="686"/>
      <c r="E488" s="686"/>
      <c r="F488" s="686"/>
      <c r="G488" s="686"/>
      <c r="H488" s="188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513"/>
    </row>
    <row r="489" spans="1:25" ht="12.75" customHeight="1">
      <c r="A489" s="1181"/>
      <c r="B489" s="1049" t="s">
        <v>15</v>
      </c>
      <c r="C489" s="828">
        <v>62</v>
      </c>
      <c r="D489" s="1066" t="s">
        <v>1412</v>
      </c>
      <c r="E489" s="685"/>
      <c r="F489" s="685"/>
      <c r="G489" s="685"/>
      <c r="H489" s="187"/>
      <c r="I489" s="185"/>
      <c r="J489" s="137">
        <f>SUM(P489+Q489+R489)</f>
        <v>558</v>
      </c>
      <c r="K489" s="185"/>
      <c r="L489" s="185"/>
      <c r="M489" s="185"/>
      <c r="N489" s="185"/>
      <c r="O489" s="185"/>
      <c r="P489" s="137">
        <v>186</v>
      </c>
      <c r="Q489" s="137">
        <v>186</v>
      </c>
      <c r="R489" s="137">
        <v>186</v>
      </c>
      <c r="S489" s="137"/>
      <c r="T489" s="137"/>
      <c r="U489" s="185"/>
      <c r="V489" s="185"/>
      <c r="W489" s="185"/>
      <c r="X489" s="185"/>
      <c r="Y489" s="581"/>
    </row>
    <row r="490" spans="1:25" ht="70.5">
      <c r="A490" s="1180">
        <v>5</v>
      </c>
      <c r="B490" s="831" t="s">
        <v>1093</v>
      </c>
      <c r="C490" s="187">
        <v>110</v>
      </c>
      <c r="D490" s="686"/>
      <c r="E490" s="686"/>
      <c r="F490" s="686"/>
      <c r="G490" s="686"/>
      <c r="H490" s="188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513"/>
    </row>
    <row r="491" spans="1:25" ht="12.75" customHeight="1">
      <c r="A491" s="1181"/>
      <c r="B491" s="1049" t="s">
        <v>16</v>
      </c>
      <c r="C491" s="828">
        <v>110</v>
      </c>
      <c r="D491" s="1066" t="s">
        <v>1412</v>
      </c>
      <c r="E491" s="685"/>
      <c r="F491" s="685"/>
      <c r="G491" s="685"/>
      <c r="H491" s="187"/>
      <c r="I491" s="185"/>
      <c r="J491" s="137">
        <f>SUM(P491+Q491+R491)</f>
        <v>1082</v>
      </c>
      <c r="K491" s="185"/>
      <c r="L491" s="185"/>
      <c r="M491" s="185"/>
      <c r="N491" s="185"/>
      <c r="O491" s="185"/>
      <c r="P491" s="137">
        <v>294</v>
      </c>
      <c r="Q491" s="137">
        <v>394</v>
      </c>
      <c r="R491" s="137">
        <v>394</v>
      </c>
      <c r="S491" s="137"/>
      <c r="T491" s="137"/>
      <c r="U491" s="185"/>
      <c r="V491" s="185"/>
      <c r="W491" s="185"/>
      <c r="X491" s="185"/>
      <c r="Y491" s="513"/>
    </row>
    <row r="492" spans="1:25" ht="105">
      <c r="A492" s="830">
        <v>6</v>
      </c>
      <c r="B492" s="831" t="s">
        <v>1094</v>
      </c>
      <c r="C492" s="187">
        <v>402</v>
      </c>
      <c r="D492" s="686"/>
      <c r="E492" s="686"/>
      <c r="F492" s="686"/>
      <c r="G492" s="686"/>
      <c r="H492" s="188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513"/>
    </row>
    <row r="493" spans="1:25" ht="12.75" customHeight="1">
      <c r="A493" s="830"/>
      <c r="B493" s="831" t="s">
        <v>17</v>
      </c>
      <c r="C493" s="828">
        <v>402</v>
      </c>
      <c r="D493" s="1066" t="s">
        <v>1412</v>
      </c>
      <c r="E493" s="685"/>
      <c r="F493" s="685"/>
      <c r="G493" s="685"/>
      <c r="H493" s="187"/>
      <c r="I493" s="185"/>
      <c r="J493" s="137" t="s">
        <v>7</v>
      </c>
      <c r="K493" s="185"/>
      <c r="L493" s="185"/>
      <c r="M493" s="137"/>
      <c r="N493" s="137"/>
      <c r="O493" s="137"/>
      <c r="P493" s="185"/>
      <c r="Q493" s="185"/>
      <c r="R493" s="137"/>
      <c r="S493" s="137"/>
      <c r="T493" s="137"/>
      <c r="U493" s="185"/>
      <c r="V493" s="185"/>
      <c r="W493" s="185"/>
      <c r="X493" s="185"/>
      <c r="Y493" s="513"/>
    </row>
    <row r="494" spans="1:25" ht="88.5">
      <c r="A494" s="1180">
        <v>7</v>
      </c>
      <c r="B494" s="831" t="s">
        <v>1095</v>
      </c>
      <c r="C494" s="187">
        <v>200</v>
      </c>
      <c r="D494" s="686"/>
      <c r="E494" s="686"/>
      <c r="F494" s="686"/>
      <c r="G494" s="686"/>
      <c r="H494" s="188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513"/>
    </row>
    <row r="495" spans="1:25" ht="24" customHeight="1">
      <c r="A495" s="1181"/>
      <c r="B495" s="827" t="s">
        <v>19</v>
      </c>
      <c r="C495" s="828">
        <v>165</v>
      </c>
      <c r="D495" s="1066" t="s">
        <v>1412</v>
      </c>
      <c r="E495" s="685"/>
      <c r="F495" s="685"/>
      <c r="G495" s="685"/>
      <c r="H495" s="187"/>
      <c r="I495" s="137" t="s">
        <v>7</v>
      </c>
      <c r="J495" s="137" t="s">
        <v>7</v>
      </c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513"/>
    </row>
    <row r="496" spans="1:25" ht="79.5">
      <c r="A496" s="1180">
        <v>8</v>
      </c>
      <c r="B496" s="194" t="s">
        <v>1096</v>
      </c>
      <c r="C496" s="187">
        <v>115</v>
      </c>
      <c r="D496" s="686"/>
      <c r="E496" s="686"/>
      <c r="F496" s="686"/>
      <c r="G496" s="686"/>
      <c r="H496" s="188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513"/>
    </row>
    <row r="497" spans="1:25" ht="12.75" customHeight="1">
      <c r="A497" s="1181"/>
      <c r="B497" s="1049" t="s">
        <v>1097</v>
      </c>
      <c r="C497" s="828">
        <v>34</v>
      </c>
      <c r="D497" s="1066" t="s">
        <v>1412</v>
      </c>
      <c r="E497" s="685"/>
      <c r="F497" s="685"/>
      <c r="G497" s="685"/>
      <c r="H497" s="187"/>
      <c r="I497" s="137" t="s">
        <v>7</v>
      </c>
      <c r="J497" s="137">
        <v>0</v>
      </c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513"/>
    </row>
    <row r="498" spans="1:25" ht="12.75" customHeight="1">
      <c r="A498" s="1181"/>
      <c r="B498" s="1049" t="s">
        <v>20</v>
      </c>
      <c r="C498" s="828">
        <v>81</v>
      </c>
      <c r="D498" s="1066" t="s">
        <v>1412</v>
      </c>
      <c r="E498" s="685"/>
      <c r="F498" s="685"/>
      <c r="G498" s="685"/>
      <c r="H498" s="187"/>
      <c r="I498" s="137" t="s">
        <v>7</v>
      </c>
      <c r="J498" s="137">
        <v>0</v>
      </c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513"/>
    </row>
    <row r="499" spans="1:25" ht="12.75" customHeight="1">
      <c r="A499" s="1181"/>
      <c r="B499" s="1049" t="s">
        <v>22</v>
      </c>
      <c r="C499" s="828"/>
      <c r="D499" s="1066" t="s">
        <v>1412</v>
      </c>
      <c r="E499" s="685"/>
      <c r="F499" s="685"/>
      <c r="G499" s="685"/>
      <c r="H499" s="187"/>
      <c r="I499" s="137" t="s">
        <v>7</v>
      </c>
      <c r="J499" s="137" t="s">
        <v>7</v>
      </c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513"/>
    </row>
    <row r="500" spans="1:25" ht="105">
      <c r="A500" s="1234">
        <v>9</v>
      </c>
      <c r="B500" s="831" t="s">
        <v>1098</v>
      </c>
      <c r="C500" s="187">
        <v>130</v>
      </c>
      <c r="D500" s="686"/>
      <c r="E500" s="686"/>
      <c r="F500" s="686"/>
      <c r="G500" s="686"/>
      <c r="H500" s="188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513"/>
    </row>
    <row r="501" spans="1:25" ht="12.75" customHeight="1">
      <c r="A501" s="1234"/>
      <c r="B501" s="1049" t="s">
        <v>24</v>
      </c>
      <c r="C501" s="828"/>
      <c r="D501" s="1066" t="s">
        <v>1412</v>
      </c>
      <c r="E501" s="685"/>
      <c r="F501" s="685"/>
      <c r="G501" s="685"/>
      <c r="H501" s="187"/>
      <c r="I501" s="137" t="s">
        <v>7</v>
      </c>
      <c r="J501" s="137">
        <f>SUM(P501+Q501+R501+U501+V501+W501)</f>
        <v>1200</v>
      </c>
      <c r="K501" s="137"/>
      <c r="L501" s="137"/>
      <c r="M501" s="137"/>
      <c r="N501" s="137"/>
      <c r="O501" s="137"/>
      <c r="P501" s="137">
        <v>200</v>
      </c>
      <c r="Q501" s="137">
        <v>200</v>
      </c>
      <c r="R501" s="137">
        <v>200</v>
      </c>
      <c r="S501" s="137"/>
      <c r="T501" s="137"/>
      <c r="U501" s="137">
        <v>200</v>
      </c>
      <c r="V501" s="137">
        <v>200</v>
      </c>
      <c r="W501" s="137">
        <v>200</v>
      </c>
      <c r="X501" s="137"/>
      <c r="Y501" s="513"/>
    </row>
    <row r="502" spans="1:25" ht="12.75" customHeight="1">
      <c r="A502" s="1234"/>
      <c r="B502" s="1049" t="s">
        <v>25</v>
      </c>
      <c r="C502" s="828" t="s">
        <v>26</v>
      </c>
      <c r="D502" s="1066" t="s">
        <v>1412</v>
      </c>
      <c r="E502" s="687"/>
      <c r="F502" s="687"/>
      <c r="G502" s="687"/>
      <c r="H502" s="195"/>
      <c r="I502" s="196" t="s">
        <v>7</v>
      </c>
      <c r="J502" s="196">
        <f>SUM(P502+Q502+R502+U502+V502+W502)</f>
        <v>1500</v>
      </c>
      <c r="K502" s="196"/>
      <c r="L502" s="196"/>
      <c r="M502" s="196"/>
      <c r="N502" s="196"/>
      <c r="O502" s="196"/>
      <c r="P502" s="196">
        <v>250</v>
      </c>
      <c r="Q502" s="196">
        <v>250</v>
      </c>
      <c r="R502" s="196">
        <v>250</v>
      </c>
      <c r="S502" s="196"/>
      <c r="T502" s="196"/>
      <c r="U502" s="196">
        <v>250</v>
      </c>
      <c r="V502" s="196">
        <v>250</v>
      </c>
      <c r="W502" s="196">
        <v>250</v>
      </c>
      <c r="X502" s="196"/>
      <c r="Y502" s="513"/>
    </row>
    <row r="503" spans="1:25" ht="78">
      <c r="A503" s="1180">
        <v>10</v>
      </c>
      <c r="B503" s="831" t="s">
        <v>1099</v>
      </c>
      <c r="C503" s="187">
        <v>297</v>
      </c>
      <c r="D503" s="686"/>
      <c r="E503" s="686"/>
      <c r="F503" s="686"/>
      <c r="G503" s="686"/>
      <c r="H503" s="188"/>
      <c r="I503" s="189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513"/>
    </row>
    <row r="504" spans="1:25" ht="24">
      <c r="A504" s="1181"/>
      <c r="B504" s="1049" t="s">
        <v>27</v>
      </c>
      <c r="C504" s="828"/>
      <c r="D504" s="1066" t="s">
        <v>1412</v>
      </c>
      <c r="E504" s="685"/>
      <c r="F504" s="685"/>
      <c r="G504" s="685"/>
      <c r="H504" s="187"/>
      <c r="I504" s="137" t="s">
        <v>7</v>
      </c>
      <c r="J504" s="137" t="s">
        <v>7</v>
      </c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513"/>
    </row>
    <row r="505" spans="1:25" ht="24">
      <c r="A505" s="1181"/>
      <c r="B505" s="1049" t="s">
        <v>28</v>
      </c>
      <c r="C505" s="828"/>
      <c r="D505" s="1066" t="s">
        <v>1412</v>
      </c>
      <c r="E505" s="687"/>
      <c r="F505" s="687"/>
      <c r="G505" s="687"/>
      <c r="H505" s="195"/>
      <c r="I505" s="196" t="s">
        <v>7</v>
      </c>
      <c r="J505" s="196" t="s">
        <v>7</v>
      </c>
      <c r="K505" s="196"/>
      <c r="L505" s="196"/>
      <c r="M505" s="196"/>
      <c r="N505" s="196"/>
      <c r="O505" s="196"/>
      <c r="P505" s="196"/>
      <c r="Q505" s="196"/>
      <c r="R505" s="196"/>
      <c r="S505" s="196"/>
      <c r="T505" s="196"/>
      <c r="U505" s="196"/>
      <c r="V505" s="196"/>
      <c r="W505" s="196"/>
      <c r="X505" s="196"/>
      <c r="Y505" s="513"/>
    </row>
    <row r="506" spans="1:25" ht="12.75" customHeight="1">
      <c r="A506" s="1181"/>
      <c r="B506" s="1049" t="s">
        <v>29</v>
      </c>
      <c r="C506" s="828">
        <v>200</v>
      </c>
      <c r="D506" s="1066" t="s">
        <v>1412</v>
      </c>
      <c r="E506" s="687"/>
      <c r="F506" s="687"/>
      <c r="G506" s="687"/>
      <c r="H506" s="195"/>
      <c r="I506" s="196" t="s">
        <v>7</v>
      </c>
      <c r="J506" s="196">
        <v>900</v>
      </c>
      <c r="K506" s="196"/>
      <c r="L506" s="196"/>
      <c r="M506" s="196"/>
      <c r="N506" s="196"/>
      <c r="O506" s="196"/>
      <c r="P506" s="196"/>
      <c r="Q506" s="196"/>
      <c r="R506" s="196"/>
      <c r="S506" s="196"/>
      <c r="T506" s="196"/>
      <c r="U506" s="196">
        <v>400</v>
      </c>
      <c r="V506" s="196"/>
      <c r="W506" s="196">
        <v>500</v>
      </c>
      <c r="X506" s="196"/>
      <c r="Y506" s="513"/>
    </row>
    <row r="507" spans="1:25" ht="12.75" customHeight="1">
      <c r="A507" s="1181"/>
      <c r="B507" s="1049" t="s">
        <v>30</v>
      </c>
      <c r="C507" s="828">
        <v>44</v>
      </c>
      <c r="D507" s="1066" t="s">
        <v>1412</v>
      </c>
      <c r="E507" s="687"/>
      <c r="F507" s="687"/>
      <c r="G507" s="687"/>
      <c r="H507" s="197"/>
      <c r="I507" s="196" t="s">
        <v>7</v>
      </c>
      <c r="J507" s="196" t="s">
        <v>7</v>
      </c>
      <c r="K507" s="196"/>
      <c r="L507" s="196"/>
      <c r="M507" s="196"/>
      <c r="N507" s="196"/>
      <c r="O507" s="196"/>
      <c r="P507" s="196"/>
      <c r="Q507" s="196"/>
      <c r="R507" s="196"/>
      <c r="S507" s="196"/>
      <c r="T507" s="196"/>
      <c r="U507" s="196"/>
      <c r="V507" s="196"/>
      <c r="W507" s="196"/>
      <c r="X507" s="196"/>
      <c r="Y507" s="513"/>
    </row>
    <row r="508" spans="1:25" ht="79.5">
      <c r="A508" s="1180">
        <v>11</v>
      </c>
      <c r="B508" s="194" t="s">
        <v>1100</v>
      </c>
      <c r="C508" s="187">
        <v>450</v>
      </c>
      <c r="D508" s="686"/>
      <c r="E508" s="686"/>
      <c r="F508" s="686"/>
      <c r="G508" s="686"/>
      <c r="H508" s="188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89"/>
      <c r="Y508" s="513"/>
    </row>
    <row r="509" spans="1:25" ht="12.75" customHeight="1">
      <c r="A509" s="1181"/>
      <c r="B509" s="1049" t="s">
        <v>31</v>
      </c>
      <c r="C509" s="828" t="s">
        <v>32</v>
      </c>
      <c r="D509" s="1066" t="s">
        <v>1412</v>
      </c>
      <c r="E509" s="685"/>
      <c r="F509" s="685"/>
      <c r="G509" s="685"/>
      <c r="H509" s="187"/>
      <c r="I509" s="137" t="s">
        <v>7</v>
      </c>
      <c r="J509" s="137">
        <f>SUM(U509+V509+W509)</f>
        <v>100</v>
      </c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>
        <v>25</v>
      </c>
      <c r="V509" s="137">
        <v>30</v>
      </c>
      <c r="W509" s="137">
        <v>45</v>
      </c>
      <c r="X509" s="137"/>
      <c r="Y509" s="513"/>
    </row>
    <row r="510" spans="1:25" ht="12.75" customHeight="1">
      <c r="A510" s="1181"/>
      <c r="B510" s="1049" t="s">
        <v>33</v>
      </c>
      <c r="C510" s="828" t="s">
        <v>34</v>
      </c>
      <c r="D510" s="1066" t="s">
        <v>1412</v>
      </c>
      <c r="E510" s="687"/>
      <c r="F510" s="687"/>
      <c r="G510" s="687"/>
      <c r="H510" s="195"/>
      <c r="I510" s="196" t="s">
        <v>7</v>
      </c>
      <c r="J510" s="196" t="s">
        <v>7</v>
      </c>
      <c r="K510" s="196"/>
      <c r="L510" s="196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513"/>
    </row>
    <row r="511" spans="1:25" ht="12.75" customHeight="1">
      <c r="A511" s="1181"/>
      <c r="B511" s="1049" t="s">
        <v>36</v>
      </c>
      <c r="C511" s="828" t="s">
        <v>37</v>
      </c>
      <c r="D511" s="1066" t="s">
        <v>1412</v>
      </c>
      <c r="E511" s="687"/>
      <c r="F511" s="687"/>
      <c r="G511" s="687"/>
      <c r="H511" s="195"/>
      <c r="I511" s="196" t="s">
        <v>7</v>
      </c>
      <c r="J511" s="196">
        <f>SUM(U511+V511+W511)</f>
        <v>113</v>
      </c>
      <c r="K511" s="196"/>
      <c r="L511" s="196"/>
      <c r="M511" s="196"/>
      <c r="N511" s="196"/>
      <c r="O511" s="196"/>
      <c r="P511" s="196"/>
      <c r="Q511" s="196"/>
      <c r="R511" s="196"/>
      <c r="S511" s="196"/>
      <c r="T511" s="196"/>
      <c r="U511" s="196">
        <v>28</v>
      </c>
      <c r="V511" s="196">
        <v>34</v>
      </c>
      <c r="W511" s="196">
        <v>51</v>
      </c>
      <c r="X511" s="196"/>
      <c r="Y511" s="513"/>
    </row>
    <row r="512" spans="1:25" ht="12.75" customHeight="1">
      <c r="A512" s="1181"/>
      <c r="B512" s="1049" t="s">
        <v>38</v>
      </c>
      <c r="C512" s="828" t="s">
        <v>39</v>
      </c>
      <c r="D512" s="1066" t="s">
        <v>1412</v>
      </c>
      <c r="E512" s="685"/>
      <c r="F512" s="685"/>
      <c r="G512" s="685"/>
      <c r="H512" s="187"/>
      <c r="I512" s="137" t="s">
        <v>7</v>
      </c>
      <c r="J512" s="137">
        <f>SUM(U512+V512+W512)</f>
        <v>105</v>
      </c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>
        <v>10</v>
      </c>
      <c r="V512" s="137">
        <v>21</v>
      </c>
      <c r="W512" s="137">
        <v>74</v>
      </c>
      <c r="X512" s="137"/>
      <c r="Y512" s="513"/>
    </row>
    <row r="513" spans="1:27" ht="12.75" customHeight="1">
      <c r="A513" s="1181"/>
      <c r="B513" s="1049" t="s">
        <v>40</v>
      </c>
      <c r="C513" s="828" t="s">
        <v>41</v>
      </c>
      <c r="D513" s="1066" t="s">
        <v>1412</v>
      </c>
      <c r="E513" s="687"/>
      <c r="F513" s="687"/>
      <c r="G513" s="687"/>
      <c r="H513" s="195"/>
      <c r="I513" s="196" t="s">
        <v>7</v>
      </c>
      <c r="J513" s="196">
        <f>SUM(U513+V513+W513)</f>
        <v>134</v>
      </c>
      <c r="K513" s="196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>
        <v>37</v>
      </c>
      <c r="V513" s="196">
        <v>15</v>
      </c>
      <c r="W513" s="196">
        <v>82</v>
      </c>
      <c r="X513" s="196"/>
      <c r="Y513" s="513"/>
    </row>
    <row r="514" spans="1:27" ht="12.75" customHeight="1">
      <c r="A514" s="1181"/>
      <c r="B514" s="1049" t="s">
        <v>42</v>
      </c>
      <c r="C514" s="828"/>
      <c r="D514" s="1066" t="s">
        <v>1412</v>
      </c>
      <c r="E514" s="687"/>
      <c r="F514" s="687"/>
      <c r="G514" s="687"/>
      <c r="H514" s="195"/>
      <c r="I514" s="196" t="s">
        <v>7</v>
      </c>
      <c r="J514" s="196">
        <f>SUM(U514+V514+W514)</f>
        <v>64</v>
      </c>
      <c r="K514" s="196"/>
      <c r="L514" s="196"/>
      <c r="M514" s="196"/>
      <c r="N514" s="196"/>
      <c r="O514" s="196"/>
      <c r="P514" s="196"/>
      <c r="Q514" s="196"/>
      <c r="R514" s="196"/>
      <c r="S514" s="196"/>
      <c r="T514" s="196"/>
      <c r="U514" s="196">
        <v>24</v>
      </c>
      <c r="V514" s="196">
        <v>10</v>
      </c>
      <c r="W514" s="196">
        <v>30</v>
      </c>
      <c r="X514" s="196"/>
      <c r="Y514" s="513"/>
    </row>
    <row r="515" spans="1:27" ht="12.75" customHeight="1">
      <c r="A515" s="1181"/>
      <c r="B515" s="1049" t="s">
        <v>43</v>
      </c>
      <c r="C515" s="828" t="s">
        <v>44</v>
      </c>
      <c r="D515" s="1066" t="s">
        <v>1412</v>
      </c>
      <c r="E515" s="687"/>
      <c r="F515" s="687"/>
      <c r="G515" s="687"/>
      <c r="H515" s="195"/>
      <c r="I515" s="196" t="s">
        <v>7</v>
      </c>
      <c r="J515" s="196" t="s">
        <v>7</v>
      </c>
      <c r="K515" s="196"/>
      <c r="L515" s="196"/>
      <c r="M515" s="196"/>
      <c r="N515" s="196"/>
      <c r="O515" s="196"/>
      <c r="P515" s="196"/>
      <c r="Q515" s="196"/>
      <c r="R515" s="196"/>
      <c r="S515" s="196"/>
      <c r="T515" s="196"/>
      <c r="U515" s="196"/>
      <c r="V515" s="196"/>
      <c r="W515" s="196"/>
      <c r="X515" s="196"/>
      <c r="Y515" s="513"/>
    </row>
    <row r="516" spans="1:27" ht="12.75" customHeight="1">
      <c r="A516" s="1181"/>
      <c r="B516" s="1049" t="s">
        <v>45</v>
      </c>
      <c r="C516" s="828"/>
      <c r="D516" s="1066" t="s">
        <v>1412</v>
      </c>
      <c r="E516" s="687"/>
      <c r="F516" s="687"/>
      <c r="G516" s="687"/>
      <c r="H516" s="195"/>
      <c r="I516" s="196" t="s">
        <v>7</v>
      </c>
      <c r="J516" s="196">
        <f>SUM(U516+V516)</f>
        <v>63</v>
      </c>
      <c r="K516" s="196"/>
      <c r="L516" s="196"/>
      <c r="M516" s="196"/>
      <c r="N516" s="196"/>
      <c r="O516" s="196"/>
      <c r="P516" s="196"/>
      <c r="Q516" s="196"/>
      <c r="R516" s="196"/>
      <c r="S516" s="196"/>
      <c r="T516" s="196"/>
      <c r="U516" s="196">
        <v>45</v>
      </c>
      <c r="V516" s="196">
        <v>18</v>
      </c>
      <c r="W516" s="196"/>
      <c r="X516" s="196"/>
      <c r="Y516" s="513"/>
    </row>
    <row r="517" spans="1:27" ht="99">
      <c r="A517" s="1180">
        <v>12</v>
      </c>
      <c r="B517" s="831" t="s">
        <v>1101</v>
      </c>
      <c r="C517" s="187">
        <v>88</v>
      </c>
      <c r="D517" s="686"/>
      <c r="E517" s="686"/>
      <c r="F517" s="686"/>
      <c r="G517" s="686"/>
      <c r="H517" s="188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513"/>
    </row>
    <row r="518" spans="1:27" ht="12.75" customHeight="1">
      <c r="A518" s="1181"/>
      <c r="B518" s="1049" t="s">
        <v>46</v>
      </c>
      <c r="C518" s="828" t="s">
        <v>47</v>
      </c>
      <c r="D518" s="1066" t="s">
        <v>1412</v>
      </c>
      <c r="E518" s="685"/>
      <c r="F518" s="685"/>
      <c r="G518" s="685"/>
      <c r="H518" s="187"/>
      <c r="I518" s="137" t="s">
        <v>7</v>
      </c>
      <c r="J518" s="137">
        <f>SUM(W518)</f>
        <v>400</v>
      </c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>
        <v>400</v>
      </c>
      <c r="X518" s="137"/>
      <c r="Y518" s="513"/>
    </row>
    <row r="519" spans="1:27" ht="12.75" customHeight="1">
      <c r="A519" s="1181"/>
      <c r="B519" s="1049" t="s">
        <v>48</v>
      </c>
      <c r="C519" s="828"/>
      <c r="D519" s="1066" t="s">
        <v>1412</v>
      </c>
      <c r="E519" s="687"/>
      <c r="F519" s="687"/>
      <c r="G519" s="687"/>
      <c r="H519" s="195"/>
      <c r="I519" s="196" t="s">
        <v>7</v>
      </c>
      <c r="J519" s="196">
        <v>0</v>
      </c>
      <c r="K519" s="196"/>
      <c r="L519" s="196"/>
      <c r="M519" s="196"/>
      <c r="N519" s="196"/>
      <c r="O519" s="196"/>
      <c r="P519" s="196"/>
      <c r="Q519" s="196"/>
      <c r="R519" s="196"/>
      <c r="S519" s="196"/>
      <c r="T519" s="196"/>
      <c r="U519" s="196"/>
      <c r="V519" s="196"/>
      <c r="W519" s="196"/>
      <c r="X519" s="196"/>
      <c r="Y519" s="513"/>
    </row>
    <row r="520" spans="1:27" ht="12.75" customHeight="1">
      <c r="A520" s="1181"/>
      <c r="B520" s="1049" t="s">
        <v>49</v>
      </c>
      <c r="C520" s="828" t="s">
        <v>47</v>
      </c>
      <c r="D520" s="1066" t="s">
        <v>1412</v>
      </c>
      <c r="E520" s="687"/>
      <c r="F520" s="687"/>
      <c r="G520" s="687"/>
      <c r="H520" s="195"/>
      <c r="I520" s="196" t="s">
        <v>7</v>
      </c>
      <c r="J520" s="196">
        <v>0</v>
      </c>
      <c r="K520" s="196"/>
      <c r="L520" s="196"/>
      <c r="M520" s="196"/>
      <c r="N520" s="196"/>
      <c r="O520" s="196"/>
      <c r="P520" s="196"/>
      <c r="Q520" s="196"/>
      <c r="R520" s="196"/>
      <c r="S520" s="196"/>
      <c r="T520" s="196"/>
      <c r="U520" s="196"/>
      <c r="V520" s="196"/>
      <c r="W520" s="196"/>
      <c r="X520" s="196"/>
      <c r="Y520" s="513"/>
    </row>
    <row r="521" spans="1:27" ht="84">
      <c r="A521" s="1180">
        <v>13</v>
      </c>
      <c r="B521" s="831" t="s">
        <v>1102</v>
      </c>
      <c r="C521" s="187">
        <v>500</v>
      </c>
      <c r="D521" s="686"/>
      <c r="E521" s="686"/>
      <c r="F521" s="686"/>
      <c r="G521" s="686"/>
      <c r="H521" s="188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513"/>
    </row>
    <row r="522" spans="1:27" ht="12.75" customHeight="1">
      <c r="A522" s="1181"/>
      <c r="B522" s="1049" t="s">
        <v>50</v>
      </c>
      <c r="C522" s="828">
        <v>300</v>
      </c>
      <c r="D522" s="1066" t="s">
        <v>1412</v>
      </c>
      <c r="E522" s="685"/>
      <c r="F522" s="685"/>
      <c r="G522" s="685"/>
      <c r="H522" s="187"/>
      <c r="I522" s="137" t="s">
        <v>7</v>
      </c>
      <c r="J522" s="137">
        <v>0</v>
      </c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513"/>
    </row>
    <row r="523" spans="1:27" ht="12.75" customHeight="1">
      <c r="A523" s="1181"/>
      <c r="B523" s="1049" t="s">
        <v>51</v>
      </c>
      <c r="C523" s="828" t="s">
        <v>52</v>
      </c>
      <c r="D523" s="1066" t="s">
        <v>1412</v>
      </c>
      <c r="E523" s="687"/>
      <c r="F523" s="687"/>
      <c r="G523" s="687"/>
      <c r="H523" s="195"/>
      <c r="I523" s="196" t="s">
        <v>7</v>
      </c>
      <c r="J523" s="196">
        <f>SUM(P523)</f>
        <v>0</v>
      </c>
      <c r="K523" s="196"/>
      <c r="L523" s="196"/>
      <c r="M523" s="196"/>
      <c r="N523" s="196"/>
      <c r="O523" s="196"/>
      <c r="P523" s="196"/>
      <c r="Q523" s="196"/>
      <c r="R523" s="196"/>
      <c r="S523" s="196"/>
      <c r="T523" s="196"/>
      <c r="U523" s="196"/>
      <c r="V523" s="196"/>
      <c r="W523" s="196"/>
      <c r="X523" s="196"/>
      <c r="Y523" s="513"/>
    </row>
    <row r="524" spans="1:27" ht="12.75" customHeight="1">
      <c r="A524" s="1181"/>
      <c r="B524" s="1049" t="s">
        <v>53</v>
      </c>
      <c r="C524" s="828"/>
      <c r="D524" s="1066" t="s">
        <v>1412</v>
      </c>
      <c r="E524" s="687"/>
      <c r="F524" s="687"/>
      <c r="G524" s="687"/>
      <c r="H524" s="195"/>
      <c r="I524" s="196" t="s">
        <v>7</v>
      </c>
      <c r="J524" s="196" t="s">
        <v>7</v>
      </c>
      <c r="K524" s="196"/>
      <c r="L524" s="196"/>
      <c r="M524" s="196"/>
      <c r="N524" s="196"/>
      <c r="O524" s="196"/>
      <c r="P524" s="196"/>
      <c r="Q524" s="196"/>
      <c r="R524" s="196"/>
      <c r="S524" s="196"/>
      <c r="T524" s="196"/>
      <c r="U524" s="196"/>
      <c r="V524" s="196"/>
      <c r="W524" s="196"/>
      <c r="X524" s="196"/>
      <c r="Y524" s="513"/>
    </row>
    <row r="525" spans="1:27">
      <c r="A525" s="715"/>
      <c r="B525" s="728" t="s">
        <v>693</v>
      </c>
      <c r="C525" s="716"/>
      <c r="D525" s="717"/>
      <c r="E525" s="717"/>
      <c r="F525" s="717"/>
      <c r="G525" s="717"/>
      <c r="H525" s="716"/>
      <c r="I525" s="716">
        <f t="shared" ref="I525:Y525" si="69">SUM(I476:I524)</f>
        <v>0</v>
      </c>
      <c r="J525" s="718">
        <f t="shared" si="69"/>
        <v>8529</v>
      </c>
      <c r="K525" s="719">
        <f t="shared" si="69"/>
        <v>0</v>
      </c>
      <c r="L525" s="719">
        <f t="shared" si="69"/>
        <v>0</v>
      </c>
      <c r="M525" s="719">
        <f t="shared" si="69"/>
        <v>0</v>
      </c>
      <c r="N525" s="719">
        <f t="shared" si="69"/>
        <v>0</v>
      </c>
      <c r="O525" s="719">
        <f t="shared" si="69"/>
        <v>0</v>
      </c>
      <c r="P525" s="726">
        <f t="shared" si="69"/>
        <v>990</v>
      </c>
      <c r="Q525" s="719">
        <f t="shared" si="69"/>
        <v>1110</v>
      </c>
      <c r="R525" s="719">
        <f t="shared" si="69"/>
        <v>1070</v>
      </c>
      <c r="S525" s="719">
        <f t="shared" si="69"/>
        <v>0</v>
      </c>
      <c r="T525" s="719">
        <f t="shared" si="69"/>
        <v>0</v>
      </c>
      <c r="U525" s="719">
        <f t="shared" si="69"/>
        <v>1669</v>
      </c>
      <c r="V525" s="719">
        <f t="shared" si="69"/>
        <v>1328</v>
      </c>
      <c r="W525" s="719">
        <f t="shared" si="69"/>
        <v>2362</v>
      </c>
      <c r="X525" s="719">
        <f t="shared" si="69"/>
        <v>0</v>
      </c>
      <c r="Y525" s="720">
        <f t="shared" si="69"/>
        <v>0</v>
      </c>
      <c r="AA525" s="89"/>
    </row>
    <row r="526" spans="1:27" ht="13.5" thickBot="1">
      <c r="A526" s="548"/>
      <c r="B526" s="367" t="s">
        <v>1373</v>
      </c>
      <c r="C526" s="340"/>
      <c r="D526" s="1105" t="s">
        <v>1412</v>
      </c>
      <c r="E526" s="1105"/>
      <c r="F526" s="1105"/>
      <c r="G526" s="1105"/>
      <c r="H526" s="1105"/>
      <c r="I526" s="1105"/>
      <c r="J526" s="299">
        <f t="shared" ref="J526:Y526" si="70">SUM(J476:J524)</f>
        <v>8529</v>
      </c>
      <c r="K526" s="345">
        <f t="shared" si="70"/>
        <v>0</v>
      </c>
      <c r="L526" s="345">
        <f t="shared" si="70"/>
        <v>0</v>
      </c>
      <c r="M526" s="345">
        <f t="shared" si="70"/>
        <v>0</v>
      </c>
      <c r="N526" s="345">
        <f t="shared" si="70"/>
        <v>0</v>
      </c>
      <c r="O526" s="345">
        <f t="shared" si="70"/>
        <v>0</v>
      </c>
      <c r="P526" s="345">
        <f t="shared" si="70"/>
        <v>990</v>
      </c>
      <c r="Q526" s="345">
        <f t="shared" si="70"/>
        <v>1110</v>
      </c>
      <c r="R526" s="345">
        <f t="shared" si="70"/>
        <v>1070</v>
      </c>
      <c r="S526" s="345">
        <f t="shared" si="70"/>
        <v>0</v>
      </c>
      <c r="T526" s="345">
        <f t="shared" si="70"/>
        <v>0</v>
      </c>
      <c r="U526" s="345">
        <f t="shared" si="70"/>
        <v>1669</v>
      </c>
      <c r="V526" s="345">
        <f t="shared" si="70"/>
        <v>1328</v>
      </c>
      <c r="W526" s="345">
        <f t="shared" si="70"/>
        <v>2362</v>
      </c>
      <c r="X526" s="345">
        <f t="shared" si="70"/>
        <v>0</v>
      </c>
      <c r="Y526" s="518">
        <f t="shared" si="70"/>
        <v>0</v>
      </c>
    </row>
    <row r="527" spans="1:27" ht="15.75" customHeight="1" thickBot="1">
      <c r="A527" s="1120" t="s">
        <v>54</v>
      </c>
      <c r="B527" s="1121"/>
      <c r="C527" s="608"/>
      <c r="D527" s="624"/>
      <c r="E527" s="624"/>
      <c r="F527" s="624"/>
      <c r="G527" s="624"/>
      <c r="H527" s="608"/>
      <c r="I527" s="608"/>
      <c r="J527" s="608"/>
      <c r="K527" s="608"/>
      <c r="L527" s="608"/>
      <c r="M527" s="608"/>
      <c r="N527" s="608"/>
      <c r="O527" s="608"/>
      <c r="P527" s="608"/>
      <c r="Q527" s="608"/>
      <c r="R527" s="608"/>
      <c r="S527" s="608"/>
      <c r="T527" s="608"/>
      <c r="U527" s="608"/>
      <c r="V527" s="608"/>
      <c r="W527" s="608"/>
      <c r="X527" s="608"/>
      <c r="Y527" s="609"/>
    </row>
    <row r="528" spans="1:27" ht="42">
      <c r="A528" s="805">
        <v>1</v>
      </c>
      <c r="B528" s="402" t="s">
        <v>55</v>
      </c>
      <c r="C528" s="819">
        <v>810</v>
      </c>
      <c r="D528" s="1066" t="s">
        <v>1412</v>
      </c>
      <c r="E528" s="784"/>
      <c r="F528" s="784"/>
      <c r="G528" s="922"/>
      <c r="H528" s="819" t="s">
        <v>56</v>
      </c>
      <c r="I528" s="403">
        <v>260</v>
      </c>
      <c r="J528" s="397">
        <f>SUM(K528:Y528)</f>
        <v>0</v>
      </c>
      <c r="K528" s="404">
        <v>0</v>
      </c>
      <c r="L528" s="404">
        <v>0</v>
      </c>
      <c r="M528" s="404">
        <v>0</v>
      </c>
      <c r="N528" s="404"/>
      <c r="O528" s="404"/>
      <c r="P528" s="404">
        <v>0</v>
      </c>
      <c r="Q528" s="404">
        <v>0</v>
      </c>
      <c r="R528" s="404">
        <v>0</v>
      </c>
      <c r="S528" s="404"/>
      <c r="T528" s="404"/>
      <c r="U528" s="404">
        <v>0</v>
      </c>
      <c r="V528" s="404">
        <v>0</v>
      </c>
      <c r="W528" s="404">
        <v>0</v>
      </c>
      <c r="X528" s="404"/>
      <c r="Y528" s="511"/>
    </row>
    <row r="529" spans="1:25" ht="22.5" customHeight="1">
      <c r="A529" s="809">
        <v>2</v>
      </c>
      <c r="B529" s="815" t="s">
        <v>57</v>
      </c>
      <c r="C529" s="817">
        <v>101</v>
      </c>
      <c r="D529" s="1066" t="s">
        <v>1412</v>
      </c>
      <c r="E529" s="873"/>
      <c r="F529" s="873"/>
      <c r="G529" s="947"/>
      <c r="H529" s="870" t="s">
        <v>56</v>
      </c>
      <c r="I529" s="190">
        <v>546.95000000000005</v>
      </c>
      <c r="J529" s="397">
        <f t="shared" ref="J529:J547" si="71">SUM(K529:Y529)</f>
        <v>0</v>
      </c>
      <c r="K529" s="191">
        <v>0</v>
      </c>
      <c r="L529" s="191">
        <v>0</v>
      </c>
      <c r="M529" s="191">
        <v>0</v>
      </c>
      <c r="N529" s="191"/>
      <c r="O529" s="191"/>
      <c r="P529" s="191">
        <v>0</v>
      </c>
      <c r="Q529" s="191">
        <v>0</v>
      </c>
      <c r="R529" s="191">
        <v>0</v>
      </c>
      <c r="S529" s="191"/>
      <c r="T529" s="191"/>
      <c r="U529" s="191">
        <v>0</v>
      </c>
      <c r="V529" s="191">
        <v>0</v>
      </c>
      <c r="W529" s="191">
        <v>0</v>
      </c>
      <c r="X529" s="191"/>
      <c r="Y529" s="513"/>
    </row>
    <row r="530" spans="1:25" ht="52.5">
      <c r="A530" s="825">
        <v>3</v>
      </c>
      <c r="B530" s="192" t="s">
        <v>59</v>
      </c>
      <c r="C530" s="870">
        <v>202</v>
      </c>
      <c r="D530" s="1066" t="s">
        <v>1412</v>
      </c>
      <c r="E530" s="873"/>
      <c r="F530" s="873"/>
      <c r="G530" s="947"/>
      <c r="H530" s="870" t="s">
        <v>56</v>
      </c>
      <c r="I530" s="870">
        <v>320.19</v>
      </c>
      <c r="J530" s="397">
        <f t="shared" si="71"/>
        <v>0</v>
      </c>
      <c r="K530" s="191">
        <v>0</v>
      </c>
      <c r="L530" s="191">
        <v>0</v>
      </c>
      <c r="M530" s="191">
        <v>0</v>
      </c>
      <c r="N530" s="191"/>
      <c r="O530" s="191"/>
      <c r="P530" s="191">
        <v>0</v>
      </c>
      <c r="Q530" s="191">
        <v>0</v>
      </c>
      <c r="R530" s="191">
        <v>0</v>
      </c>
      <c r="S530" s="191"/>
      <c r="T530" s="191"/>
      <c r="U530" s="191">
        <v>0</v>
      </c>
      <c r="V530" s="191">
        <v>0</v>
      </c>
      <c r="W530" s="191">
        <v>0</v>
      </c>
      <c r="X530" s="191"/>
      <c r="Y530" s="513"/>
    </row>
    <row r="531" spans="1:25" ht="52.5">
      <c r="A531" s="825">
        <v>4</v>
      </c>
      <c r="B531" s="192" t="s">
        <v>60</v>
      </c>
      <c r="C531" s="870">
        <v>212</v>
      </c>
      <c r="D531" s="1066" t="s">
        <v>1412</v>
      </c>
      <c r="E531" s="873"/>
      <c r="F531" s="873"/>
      <c r="G531" s="947"/>
      <c r="H531" s="870" t="s">
        <v>56</v>
      </c>
      <c r="I531" s="190">
        <v>7408.8</v>
      </c>
      <c r="J531" s="397">
        <f t="shared" si="71"/>
        <v>0</v>
      </c>
      <c r="K531" s="191">
        <v>0</v>
      </c>
      <c r="L531" s="191">
        <v>0</v>
      </c>
      <c r="M531" s="191">
        <v>0</v>
      </c>
      <c r="N531" s="191"/>
      <c r="O531" s="191"/>
      <c r="P531" s="191">
        <v>0</v>
      </c>
      <c r="Q531" s="191">
        <v>0</v>
      </c>
      <c r="R531" s="191">
        <v>0</v>
      </c>
      <c r="S531" s="191"/>
      <c r="T531" s="191"/>
      <c r="U531" s="191">
        <v>0</v>
      </c>
      <c r="V531" s="191">
        <v>0</v>
      </c>
      <c r="W531" s="191">
        <v>0</v>
      </c>
      <c r="X531" s="191"/>
      <c r="Y531" s="513"/>
    </row>
    <row r="532" spans="1:25" ht="42">
      <c r="A532" s="825">
        <v>5</v>
      </c>
      <c r="B532" s="192" t="s">
        <v>61</v>
      </c>
      <c r="C532" s="870">
        <v>102</v>
      </c>
      <c r="D532" s="1066" t="s">
        <v>1412</v>
      </c>
      <c r="E532" s="873"/>
      <c r="F532" s="873"/>
      <c r="G532" s="947"/>
      <c r="H532" s="870" t="s">
        <v>56</v>
      </c>
      <c r="I532" s="870">
        <v>770.5</v>
      </c>
      <c r="J532" s="397">
        <f t="shared" si="71"/>
        <v>0</v>
      </c>
      <c r="K532" s="191">
        <v>0</v>
      </c>
      <c r="L532" s="191">
        <v>0</v>
      </c>
      <c r="M532" s="191">
        <v>0</v>
      </c>
      <c r="N532" s="191"/>
      <c r="O532" s="191"/>
      <c r="P532" s="191">
        <v>0</v>
      </c>
      <c r="Q532" s="191">
        <v>0</v>
      </c>
      <c r="R532" s="191">
        <v>0</v>
      </c>
      <c r="S532" s="191"/>
      <c r="T532" s="191"/>
      <c r="U532" s="191">
        <v>0</v>
      </c>
      <c r="V532" s="191">
        <v>0</v>
      </c>
      <c r="W532" s="191">
        <v>0</v>
      </c>
      <c r="X532" s="191"/>
      <c r="Y532" s="513"/>
    </row>
    <row r="533" spans="1:25" ht="73.5">
      <c r="A533" s="825">
        <v>6</v>
      </c>
      <c r="B533" s="192" t="s">
        <v>62</v>
      </c>
      <c r="C533" s="870">
        <v>155</v>
      </c>
      <c r="D533" s="1066" t="s">
        <v>1412</v>
      </c>
      <c r="E533" s="873"/>
      <c r="F533" s="873"/>
      <c r="G533" s="947"/>
      <c r="H533" s="870" t="s">
        <v>56</v>
      </c>
      <c r="I533" s="190">
        <v>250</v>
      </c>
      <c r="J533" s="397">
        <f t="shared" si="71"/>
        <v>0</v>
      </c>
      <c r="K533" s="191">
        <v>0</v>
      </c>
      <c r="L533" s="191">
        <v>0</v>
      </c>
      <c r="M533" s="191">
        <v>0</v>
      </c>
      <c r="N533" s="191"/>
      <c r="O533" s="191"/>
      <c r="P533" s="191">
        <v>0</v>
      </c>
      <c r="Q533" s="191">
        <v>0</v>
      </c>
      <c r="R533" s="191">
        <v>0</v>
      </c>
      <c r="S533" s="191"/>
      <c r="T533" s="191"/>
      <c r="U533" s="191">
        <v>0</v>
      </c>
      <c r="V533" s="191">
        <v>0</v>
      </c>
      <c r="W533" s="191">
        <v>0</v>
      </c>
      <c r="X533" s="191"/>
      <c r="Y533" s="513"/>
    </row>
    <row r="534" spans="1:25" ht="52.5">
      <c r="A534" s="582">
        <v>7</v>
      </c>
      <c r="B534" s="192" t="s">
        <v>63</v>
      </c>
      <c r="C534" s="870">
        <v>217</v>
      </c>
      <c r="D534" s="1066" t="s">
        <v>1412</v>
      </c>
      <c r="E534" s="873"/>
      <c r="F534" s="873"/>
      <c r="G534" s="947"/>
      <c r="H534" s="870" t="s">
        <v>56</v>
      </c>
      <c r="I534" s="190">
        <v>773.59</v>
      </c>
      <c r="J534" s="397">
        <f t="shared" si="71"/>
        <v>0</v>
      </c>
      <c r="K534" s="191">
        <v>0</v>
      </c>
      <c r="L534" s="191">
        <v>0</v>
      </c>
      <c r="M534" s="191">
        <v>0</v>
      </c>
      <c r="N534" s="191"/>
      <c r="O534" s="191"/>
      <c r="P534" s="191">
        <v>0</v>
      </c>
      <c r="Q534" s="191">
        <v>0</v>
      </c>
      <c r="R534" s="191">
        <v>0</v>
      </c>
      <c r="S534" s="191"/>
      <c r="T534" s="191"/>
      <c r="U534" s="191">
        <v>0</v>
      </c>
      <c r="V534" s="191">
        <v>0</v>
      </c>
      <c r="W534" s="191">
        <v>0</v>
      </c>
      <c r="X534" s="191"/>
      <c r="Y534" s="513"/>
    </row>
    <row r="535" spans="1:25" ht="22.5" customHeight="1">
      <c r="A535" s="804">
        <v>8</v>
      </c>
      <c r="B535" s="815" t="s">
        <v>64</v>
      </c>
      <c r="C535" s="817">
        <v>155</v>
      </c>
      <c r="D535" s="1066" t="s">
        <v>1412</v>
      </c>
      <c r="E535" s="873"/>
      <c r="F535" s="873"/>
      <c r="G535" s="947"/>
      <c r="H535" s="870" t="s">
        <v>56</v>
      </c>
      <c r="I535" s="190">
        <v>177</v>
      </c>
      <c r="J535" s="397">
        <f t="shared" si="71"/>
        <v>0</v>
      </c>
      <c r="K535" s="191">
        <v>0</v>
      </c>
      <c r="L535" s="191">
        <v>0</v>
      </c>
      <c r="M535" s="191">
        <v>0</v>
      </c>
      <c r="N535" s="191"/>
      <c r="O535" s="191"/>
      <c r="P535" s="191">
        <v>0</v>
      </c>
      <c r="Q535" s="191">
        <v>0</v>
      </c>
      <c r="R535" s="191">
        <v>0</v>
      </c>
      <c r="S535" s="191"/>
      <c r="T535" s="191"/>
      <c r="U535" s="191">
        <v>0</v>
      </c>
      <c r="V535" s="191">
        <v>0</v>
      </c>
      <c r="W535" s="191">
        <v>0</v>
      </c>
      <c r="X535" s="191"/>
      <c r="Y535" s="513"/>
    </row>
    <row r="536" spans="1:25" ht="52.5">
      <c r="A536" s="582">
        <v>9</v>
      </c>
      <c r="B536" s="192" t="s">
        <v>65</v>
      </c>
      <c r="C536" s="870">
        <v>102</v>
      </c>
      <c r="D536" s="1066" t="s">
        <v>1412</v>
      </c>
      <c r="E536" s="873"/>
      <c r="F536" s="873"/>
      <c r="G536" s="947"/>
      <c r="H536" s="870" t="s">
        <v>56</v>
      </c>
      <c r="I536" s="190">
        <v>89.7</v>
      </c>
      <c r="J536" s="397">
        <f t="shared" si="71"/>
        <v>0</v>
      </c>
      <c r="K536" s="191">
        <v>0</v>
      </c>
      <c r="L536" s="191">
        <v>0</v>
      </c>
      <c r="M536" s="191">
        <v>0</v>
      </c>
      <c r="N536" s="191"/>
      <c r="O536" s="191"/>
      <c r="P536" s="191">
        <v>0</v>
      </c>
      <c r="Q536" s="191">
        <v>0</v>
      </c>
      <c r="R536" s="191">
        <v>0</v>
      </c>
      <c r="S536" s="191"/>
      <c r="T536" s="191"/>
      <c r="U536" s="191">
        <v>0</v>
      </c>
      <c r="V536" s="191">
        <v>0</v>
      </c>
      <c r="W536" s="191">
        <v>0</v>
      </c>
      <c r="X536" s="191"/>
      <c r="Y536" s="513"/>
    </row>
    <row r="537" spans="1:25" ht="22.5" customHeight="1">
      <c r="A537" s="804">
        <v>10</v>
      </c>
      <c r="B537" s="815" t="s">
        <v>66</v>
      </c>
      <c r="C537" s="817">
        <v>280</v>
      </c>
      <c r="D537" s="1066" t="s">
        <v>1412</v>
      </c>
      <c r="E537" s="873"/>
      <c r="F537" s="873"/>
      <c r="G537" s="947"/>
      <c r="H537" s="870" t="s">
        <v>56</v>
      </c>
      <c r="I537" s="190">
        <v>862.16</v>
      </c>
      <c r="J537" s="397">
        <f t="shared" si="71"/>
        <v>0</v>
      </c>
      <c r="K537" s="191">
        <v>0</v>
      </c>
      <c r="L537" s="191">
        <v>0</v>
      </c>
      <c r="M537" s="191">
        <v>0</v>
      </c>
      <c r="N537" s="191"/>
      <c r="O537" s="191"/>
      <c r="P537" s="191">
        <v>0</v>
      </c>
      <c r="Q537" s="191">
        <v>0</v>
      </c>
      <c r="R537" s="191">
        <v>0</v>
      </c>
      <c r="S537" s="191"/>
      <c r="T537" s="191"/>
      <c r="U537" s="191">
        <v>0</v>
      </c>
      <c r="V537" s="191">
        <v>0</v>
      </c>
      <c r="W537" s="191">
        <v>0</v>
      </c>
      <c r="X537" s="191"/>
      <c r="Y537" s="513"/>
    </row>
    <row r="538" spans="1:25" ht="42">
      <c r="A538" s="825">
        <v>11</v>
      </c>
      <c r="B538" s="192" t="s">
        <v>67</v>
      </c>
      <c r="C538" s="870">
        <v>85</v>
      </c>
      <c r="D538" s="1066" t="s">
        <v>1412</v>
      </c>
      <c r="E538" s="873"/>
      <c r="F538" s="873"/>
      <c r="G538" s="947"/>
      <c r="H538" s="870" t="s">
        <v>56</v>
      </c>
      <c r="I538" s="190">
        <v>235.8</v>
      </c>
      <c r="J538" s="397">
        <f t="shared" si="71"/>
        <v>0</v>
      </c>
      <c r="K538" s="191">
        <v>0</v>
      </c>
      <c r="L538" s="191">
        <v>0</v>
      </c>
      <c r="M538" s="191">
        <v>0</v>
      </c>
      <c r="N538" s="191"/>
      <c r="O538" s="191"/>
      <c r="P538" s="191">
        <v>0</v>
      </c>
      <c r="Q538" s="191">
        <v>0</v>
      </c>
      <c r="R538" s="191">
        <v>0</v>
      </c>
      <c r="S538" s="191"/>
      <c r="T538" s="191"/>
      <c r="U538" s="191">
        <v>0</v>
      </c>
      <c r="V538" s="191">
        <v>0</v>
      </c>
      <c r="W538" s="191">
        <v>0</v>
      </c>
      <c r="X538" s="191"/>
      <c r="Y538" s="513"/>
    </row>
    <row r="539" spans="1:25" ht="31.5">
      <c r="A539" s="583">
        <v>12</v>
      </c>
      <c r="B539" s="198" t="s">
        <v>68</v>
      </c>
      <c r="C539" s="870">
        <v>211</v>
      </c>
      <c r="D539" s="1066" t="s">
        <v>1412</v>
      </c>
      <c r="E539" s="873"/>
      <c r="F539" s="873"/>
      <c r="G539" s="947"/>
      <c r="H539" s="870" t="s">
        <v>56</v>
      </c>
      <c r="I539" s="190">
        <v>1165.3399999999999</v>
      </c>
      <c r="J539" s="397">
        <f t="shared" si="71"/>
        <v>0</v>
      </c>
      <c r="K539" s="191">
        <v>0</v>
      </c>
      <c r="L539" s="191">
        <v>0</v>
      </c>
      <c r="M539" s="191">
        <v>0</v>
      </c>
      <c r="N539" s="191"/>
      <c r="O539" s="191"/>
      <c r="P539" s="191">
        <v>0</v>
      </c>
      <c r="Q539" s="191">
        <v>0</v>
      </c>
      <c r="R539" s="191">
        <v>0</v>
      </c>
      <c r="S539" s="191"/>
      <c r="T539" s="191"/>
      <c r="U539" s="191">
        <v>0</v>
      </c>
      <c r="V539" s="191">
        <v>0</v>
      </c>
      <c r="W539" s="191">
        <v>0</v>
      </c>
      <c r="X539" s="191"/>
      <c r="Y539" s="513"/>
    </row>
    <row r="540" spans="1:25" ht="22.5" customHeight="1">
      <c r="A540" s="825">
        <v>13</v>
      </c>
      <c r="B540" s="815" t="s">
        <v>69</v>
      </c>
      <c r="C540" s="817">
        <v>301</v>
      </c>
      <c r="D540" s="1066" t="s">
        <v>1412</v>
      </c>
      <c r="E540" s="873"/>
      <c r="F540" s="873"/>
      <c r="G540" s="947"/>
      <c r="H540" s="870" t="s">
        <v>56</v>
      </c>
      <c r="I540" s="190">
        <v>2103.12</v>
      </c>
      <c r="J540" s="397">
        <f t="shared" si="71"/>
        <v>0</v>
      </c>
      <c r="K540" s="191">
        <v>0</v>
      </c>
      <c r="L540" s="191">
        <v>0</v>
      </c>
      <c r="M540" s="191">
        <v>0</v>
      </c>
      <c r="N540" s="191"/>
      <c r="O540" s="191"/>
      <c r="P540" s="191">
        <v>0</v>
      </c>
      <c r="Q540" s="191">
        <v>0</v>
      </c>
      <c r="R540" s="191">
        <v>0</v>
      </c>
      <c r="S540" s="191"/>
      <c r="T540" s="191"/>
      <c r="U540" s="191">
        <v>0</v>
      </c>
      <c r="V540" s="191">
        <v>0</v>
      </c>
      <c r="W540" s="191">
        <v>0</v>
      </c>
      <c r="X540" s="191"/>
      <c r="Y540" s="513"/>
    </row>
    <row r="541" spans="1:25" ht="22.5" customHeight="1">
      <c r="A541" s="825">
        <v>14</v>
      </c>
      <c r="B541" s="815" t="s">
        <v>70</v>
      </c>
      <c r="C541" s="817">
        <v>401</v>
      </c>
      <c r="D541" s="1066" t="s">
        <v>1412</v>
      </c>
      <c r="E541" s="873"/>
      <c r="F541" s="873"/>
      <c r="G541" s="947"/>
      <c r="H541" s="870" t="s">
        <v>56</v>
      </c>
      <c r="I541" s="190">
        <v>887.17</v>
      </c>
      <c r="J541" s="397">
        <f t="shared" si="71"/>
        <v>0</v>
      </c>
      <c r="K541" s="191">
        <v>0</v>
      </c>
      <c r="L541" s="191">
        <v>0</v>
      </c>
      <c r="M541" s="191">
        <v>0</v>
      </c>
      <c r="N541" s="191"/>
      <c r="O541" s="191"/>
      <c r="P541" s="191">
        <v>0</v>
      </c>
      <c r="Q541" s="191">
        <v>0</v>
      </c>
      <c r="R541" s="191">
        <v>0</v>
      </c>
      <c r="S541" s="191"/>
      <c r="T541" s="191"/>
      <c r="U541" s="191">
        <v>0</v>
      </c>
      <c r="V541" s="191">
        <v>0</v>
      </c>
      <c r="W541" s="191">
        <v>0</v>
      </c>
      <c r="X541" s="191"/>
      <c r="Y541" s="513"/>
    </row>
    <row r="542" spans="1:25" ht="73.5">
      <c r="A542" s="825">
        <v>19</v>
      </c>
      <c r="B542" s="192" t="s">
        <v>75</v>
      </c>
      <c r="C542" s="870">
        <v>20</v>
      </c>
      <c r="D542" s="1066" t="s">
        <v>1412</v>
      </c>
      <c r="E542" s="873"/>
      <c r="F542" s="873"/>
      <c r="G542" s="947"/>
      <c r="H542" s="870" t="s">
        <v>56</v>
      </c>
      <c r="I542" s="191">
        <v>102.7</v>
      </c>
      <c r="J542" s="397">
        <f t="shared" si="71"/>
        <v>0</v>
      </c>
      <c r="K542" s="191">
        <v>0</v>
      </c>
      <c r="L542" s="191">
        <v>0</v>
      </c>
      <c r="M542" s="191">
        <v>0</v>
      </c>
      <c r="N542" s="191"/>
      <c r="O542" s="191"/>
      <c r="P542" s="191">
        <v>0</v>
      </c>
      <c r="Q542" s="191">
        <v>0</v>
      </c>
      <c r="R542" s="191">
        <v>0</v>
      </c>
      <c r="S542" s="191"/>
      <c r="T542" s="191"/>
      <c r="U542" s="191">
        <v>0</v>
      </c>
      <c r="V542" s="191">
        <v>0</v>
      </c>
      <c r="W542" s="191">
        <v>0</v>
      </c>
      <c r="X542" s="191"/>
      <c r="Y542" s="513"/>
    </row>
    <row r="543" spans="1:25" ht="52.5">
      <c r="A543" s="825">
        <v>20</v>
      </c>
      <c r="B543" s="192" t="s">
        <v>1403</v>
      </c>
      <c r="C543" s="870">
        <v>20</v>
      </c>
      <c r="D543" s="1066" t="s">
        <v>1412</v>
      </c>
      <c r="E543" s="873"/>
      <c r="F543" s="873"/>
      <c r="G543" s="947"/>
      <c r="H543" s="870" t="s">
        <v>56</v>
      </c>
      <c r="I543" s="191">
        <v>195.9</v>
      </c>
      <c r="J543" s="397">
        <f t="shared" si="71"/>
        <v>0</v>
      </c>
      <c r="K543" s="191">
        <v>0</v>
      </c>
      <c r="L543" s="191">
        <v>0</v>
      </c>
      <c r="M543" s="191">
        <v>0</v>
      </c>
      <c r="N543" s="191"/>
      <c r="O543" s="191"/>
      <c r="P543" s="191">
        <v>0</v>
      </c>
      <c r="Q543" s="191">
        <v>0</v>
      </c>
      <c r="R543" s="191">
        <v>0</v>
      </c>
      <c r="S543" s="191"/>
      <c r="T543" s="191"/>
      <c r="U543" s="191">
        <v>0</v>
      </c>
      <c r="V543" s="191">
        <v>0</v>
      </c>
      <c r="W543" s="191">
        <v>0</v>
      </c>
      <c r="X543" s="191"/>
      <c r="Y543" s="513"/>
    </row>
    <row r="544" spans="1:25" ht="42">
      <c r="A544" s="825">
        <v>21</v>
      </c>
      <c r="B544" s="192" t="s">
        <v>1402</v>
      </c>
      <c r="C544" s="870">
        <v>40</v>
      </c>
      <c r="D544" s="1066" t="s">
        <v>1412</v>
      </c>
      <c r="E544" s="873"/>
      <c r="F544" s="873"/>
      <c r="G544" s="947"/>
      <c r="H544" s="870" t="s">
        <v>56</v>
      </c>
      <c r="I544" s="191">
        <v>384.94</v>
      </c>
      <c r="J544" s="397">
        <f t="shared" si="71"/>
        <v>0</v>
      </c>
      <c r="K544" s="191">
        <v>0</v>
      </c>
      <c r="L544" s="191">
        <v>0</v>
      </c>
      <c r="M544" s="191">
        <v>0</v>
      </c>
      <c r="N544" s="191"/>
      <c r="O544" s="191"/>
      <c r="P544" s="191">
        <v>0</v>
      </c>
      <c r="Q544" s="191">
        <v>0</v>
      </c>
      <c r="R544" s="191">
        <v>0</v>
      </c>
      <c r="S544" s="191"/>
      <c r="T544" s="191"/>
      <c r="U544" s="191">
        <v>0</v>
      </c>
      <c r="V544" s="191">
        <v>0</v>
      </c>
      <c r="W544" s="191">
        <v>0</v>
      </c>
      <c r="X544" s="191"/>
      <c r="Y544" s="513"/>
    </row>
    <row r="545" spans="1:25" ht="63">
      <c r="A545" s="825">
        <v>22</v>
      </c>
      <c r="B545" s="192" t="s">
        <v>1401</v>
      </c>
      <c r="C545" s="870">
        <v>30</v>
      </c>
      <c r="D545" s="1066" t="s">
        <v>1412</v>
      </c>
      <c r="E545" s="873"/>
      <c r="F545" s="873"/>
      <c r="G545" s="947"/>
      <c r="H545" s="870" t="s">
        <v>56</v>
      </c>
      <c r="I545" s="191">
        <v>153.5</v>
      </c>
      <c r="J545" s="397">
        <f t="shared" si="71"/>
        <v>0</v>
      </c>
      <c r="K545" s="191">
        <v>0</v>
      </c>
      <c r="L545" s="191">
        <v>0</v>
      </c>
      <c r="M545" s="191">
        <v>0</v>
      </c>
      <c r="N545" s="191"/>
      <c r="O545" s="191"/>
      <c r="P545" s="191">
        <v>0</v>
      </c>
      <c r="Q545" s="191">
        <v>0</v>
      </c>
      <c r="R545" s="191">
        <v>0</v>
      </c>
      <c r="S545" s="191"/>
      <c r="T545" s="191"/>
      <c r="U545" s="191">
        <v>0</v>
      </c>
      <c r="V545" s="191">
        <v>0</v>
      </c>
      <c r="W545" s="191">
        <v>0</v>
      </c>
      <c r="X545" s="191"/>
      <c r="Y545" s="513"/>
    </row>
    <row r="546" spans="1:25" ht="42">
      <c r="A546" s="825">
        <v>23</v>
      </c>
      <c r="B546" s="192" t="s">
        <v>1400</v>
      </c>
      <c r="C546" s="870">
        <v>20</v>
      </c>
      <c r="D546" s="1066" t="s">
        <v>1412</v>
      </c>
      <c r="E546" s="873"/>
      <c r="F546" s="873"/>
      <c r="G546" s="947"/>
      <c r="H546" s="870" t="s">
        <v>56</v>
      </c>
      <c r="I546" s="191">
        <v>400.4</v>
      </c>
      <c r="J546" s="397">
        <f t="shared" si="71"/>
        <v>0</v>
      </c>
      <c r="K546" s="191">
        <v>0</v>
      </c>
      <c r="L546" s="191">
        <v>0</v>
      </c>
      <c r="M546" s="191">
        <v>0</v>
      </c>
      <c r="N546" s="191"/>
      <c r="O546" s="191"/>
      <c r="P546" s="191">
        <v>0</v>
      </c>
      <c r="Q546" s="191">
        <v>0</v>
      </c>
      <c r="R546" s="191">
        <v>0</v>
      </c>
      <c r="S546" s="191"/>
      <c r="T546" s="191"/>
      <c r="U546" s="191">
        <v>0</v>
      </c>
      <c r="V546" s="191">
        <v>0</v>
      </c>
      <c r="W546" s="191">
        <v>0</v>
      </c>
      <c r="X546" s="191"/>
      <c r="Y546" s="513"/>
    </row>
    <row r="547" spans="1:25" ht="73.5">
      <c r="A547" s="825">
        <v>24</v>
      </c>
      <c r="B547" s="192" t="s">
        <v>1399</v>
      </c>
      <c r="C547" s="870">
        <v>40</v>
      </c>
      <c r="D547" s="1066" t="s">
        <v>1412</v>
      </c>
      <c r="E547" s="873"/>
      <c r="F547" s="873"/>
      <c r="G547" s="947"/>
      <c r="H547" s="870" t="s">
        <v>56</v>
      </c>
      <c r="I547" s="191">
        <v>493.4</v>
      </c>
      <c r="J547" s="397">
        <f t="shared" si="71"/>
        <v>0</v>
      </c>
      <c r="K547" s="191">
        <v>0</v>
      </c>
      <c r="L547" s="191">
        <v>0</v>
      </c>
      <c r="M547" s="191">
        <v>0</v>
      </c>
      <c r="N547" s="191"/>
      <c r="O547" s="191"/>
      <c r="P547" s="191">
        <v>0</v>
      </c>
      <c r="Q547" s="191">
        <v>0</v>
      </c>
      <c r="R547" s="191">
        <v>0</v>
      </c>
      <c r="S547" s="191"/>
      <c r="T547" s="191"/>
      <c r="U547" s="191">
        <v>0</v>
      </c>
      <c r="V547" s="191">
        <v>0</v>
      </c>
      <c r="W547" s="191">
        <v>0</v>
      </c>
      <c r="X547" s="191"/>
      <c r="Y547" s="513"/>
    </row>
    <row r="548" spans="1:25">
      <c r="A548" s="715"/>
      <c r="B548" s="728" t="s">
        <v>693</v>
      </c>
      <c r="C548" s="716"/>
      <c r="D548" s="717"/>
      <c r="E548" s="717"/>
      <c r="F548" s="717"/>
      <c r="G548" s="717"/>
      <c r="H548" s="716"/>
      <c r="I548" s="716"/>
      <c r="J548" s="718">
        <f t="shared" ref="J548:Y548" si="72">SUM(J528:J547)</f>
        <v>0</v>
      </c>
      <c r="K548" s="719">
        <f t="shared" si="72"/>
        <v>0</v>
      </c>
      <c r="L548" s="719">
        <f t="shared" si="72"/>
        <v>0</v>
      </c>
      <c r="M548" s="719">
        <f t="shared" si="72"/>
        <v>0</v>
      </c>
      <c r="N548" s="719">
        <f t="shared" si="72"/>
        <v>0</v>
      </c>
      <c r="O548" s="719">
        <f t="shared" si="72"/>
        <v>0</v>
      </c>
      <c r="P548" s="726">
        <f t="shared" si="72"/>
        <v>0</v>
      </c>
      <c r="Q548" s="719">
        <f t="shared" si="72"/>
        <v>0</v>
      </c>
      <c r="R548" s="719">
        <f t="shared" si="72"/>
        <v>0</v>
      </c>
      <c r="S548" s="719">
        <f t="shared" si="72"/>
        <v>0</v>
      </c>
      <c r="T548" s="719">
        <f t="shared" si="72"/>
        <v>0</v>
      </c>
      <c r="U548" s="719">
        <f t="shared" si="72"/>
        <v>0</v>
      </c>
      <c r="V548" s="719">
        <f t="shared" si="72"/>
        <v>0</v>
      </c>
      <c r="W548" s="719">
        <f t="shared" si="72"/>
        <v>0</v>
      </c>
      <c r="X548" s="719">
        <f t="shared" si="72"/>
        <v>0</v>
      </c>
      <c r="Y548" s="720">
        <f t="shared" si="72"/>
        <v>0</v>
      </c>
    </row>
    <row r="549" spans="1:25" ht="13.5" thickBot="1">
      <c r="A549" s="548"/>
      <c r="B549" s="367" t="s">
        <v>1373</v>
      </c>
      <c r="C549" s="340"/>
      <c r="D549" s="1105" t="s">
        <v>1372</v>
      </c>
      <c r="E549" s="1105"/>
      <c r="F549" s="1105"/>
      <c r="G549" s="1105"/>
      <c r="H549" s="1105"/>
      <c r="I549" s="1105"/>
      <c r="J549" s="299">
        <f>SUM(J528:J547)</f>
        <v>0</v>
      </c>
      <c r="K549" s="345">
        <f t="shared" ref="K549:Y549" si="73">SUM(K528:K547)</f>
        <v>0</v>
      </c>
      <c r="L549" s="345">
        <f t="shared" si="73"/>
        <v>0</v>
      </c>
      <c r="M549" s="345">
        <f t="shared" si="73"/>
        <v>0</v>
      </c>
      <c r="N549" s="345">
        <f t="shared" si="73"/>
        <v>0</v>
      </c>
      <c r="O549" s="345">
        <f t="shared" si="73"/>
        <v>0</v>
      </c>
      <c r="P549" s="345">
        <f t="shared" si="73"/>
        <v>0</v>
      </c>
      <c r="Q549" s="345">
        <f t="shared" si="73"/>
        <v>0</v>
      </c>
      <c r="R549" s="345">
        <f t="shared" si="73"/>
        <v>0</v>
      </c>
      <c r="S549" s="345">
        <f t="shared" si="73"/>
        <v>0</v>
      </c>
      <c r="T549" s="345">
        <f t="shared" si="73"/>
        <v>0</v>
      </c>
      <c r="U549" s="345">
        <f t="shared" si="73"/>
        <v>0</v>
      </c>
      <c r="V549" s="345">
        <f t="shared" si="73"/>
        <v>0</v>
      </c>
      <c r="W549" s="345">
        <f t="shared" si="73"/>
        <v>0</v>
      </c>
      <c r="X549" s="345">
        <f t="shared" si="73"/>
        <v>0</v>
      </c>
      <c r="Y549" s="518">
        <f t="shared" si="73"/>
        <v>0</v>
      </c>
    </row>
    <row r="550" spans="1:25" ht="33" customHeight="1" thickBot="1">
      <c r="A550" s="1120" t="s">
        <v>79</v>
      </c>
      <c r="B550" s="1121"/>
      <c r="C550" s="608"/>
      <c r="D550" s="624"/>
      <c r="E550" s="624"/>
      <c r="F550" s="624"/>
      <c r="G550" s="624"/>
      <c r="H550" s="608"/>
      <c r="I550" s="608"/>
      <c r="J550" s="608"/>
      <c r="K550" s="608"/>
      <c r="L550" s="608"/>
      <c r="M550" s="608"/>
      <c r="N550" s="608"/>
      <c r="O550" s="608"/>
      <c r="P550" s="608"/>
      <c r="Q550" s="608"/>
      <c r="R550" s="608"/>
      <c r="S550" s="608"/>
      <c r="T550" s="608"/>
      <c r="U550" s="608"/>
      <c r="V550" s="608"/>
      <c r="W550" s="608"/>
      <c r="X550" s="608"/>
      <c r="Y550" s="609"/>
    </row>
    <row r="551" spans="1:25">
      <c r="A551" s="805">
        <v>1</v>
      </c>
      <c r="B551" s="788"/>
      <c r="C551" s="808"/>
      <c r="D551" s="636"/>
      <c r="E551" s="636"/>
      <c r="F551" s="636"/>
      <c r="G551" s="636"/>
      <c r="H551" s="310"/>
      <c r="I551" s="788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300"/>
      <c r="Y551" s="544"/>
    </row>
    <row r="552" spans="1:25">
      <c r="A552" s="715"/>
      <c r="B552" s="728" t="s">
        <v>693</v>
      </c>
      <c r="C552" s="716"/>
      <c r="D552" s="717"/>
      <c r="E552" s="717"/>
      <c r="F552" s="717"/>
      <c r="G552" s="717"/>
      <c r="H552" s="716"/>
      <c r="I552" s="716"/>
      <c r="J552" s="718">
        <f t="shared" ref="J552:Y552" si="74">SUM(J551:J551)</f>
        <v>0</v>
      </c>
      <c r="K552" s="719">
        <f t="shared" si="74"/>
        <v>0</v>
      </c>
      <c r="L552" s="719">
        <f t="shared" si="74"/>
        <v>0</v>
      </c>
      <c r="M552" s="719">
        <f t="shared" si="74"/>
        <v>0</v>
      </c>
      <c r="N552" s="719">
        <f t="shared" si="74"/>
        <v>0</v>
      </c>
      <c r="O552" s="719">
        <f t="shared" si="74"/>
        <v>0</v>
      </c>
      <c r="P552" s="726">
        <f t="shared" si="74"/>
        <v>0</v>
      </c>
      <c r="Q552" s="719">
        <f t="shared" si="74"/>
        <v>0</v>
      </c>
      <c r="R552" s="719">
        <f t="shared" si="74"/>
        <v>0</v>
      </c>
      <c r="S552" s="719">
        <f t="shared" si="74"/>
        <v>0</v>
      </c>
      <c r="T552" s="719">
        <f t="shared" si="74"/>
        <v>0</v>
      </c>
      <c r="U552" s="719">
        <f t="shared" si="74"/>
        <v>0</v>
      </c>
      <c r="V552" s="719">
        <f t="shared" si="74"/>
        <v>0</v>
      </c>
      <c r="W552" s="719">
        <f t="shared" si="74"/>
        <v>0</v>
      </c>
      <c r="X552" s="719">
        <f t="shared" si="74"/>
        <v>0</v>
      </c>
      <c r="Y552" s="720">
        <f t="shared" si="74"/>
        <v>0</v>
      </c>
    </row>
    <row r="553" spans="1:25">
      <c r="A553" s="548"/>
      <c r="B553" s="367" t="s">
        <v>1373</v>
      </c>
      <c r="C553" s="340"/>
      <c r="D553" s="1105" t="s">
        <v>1412</v>
      </c>
      <c r="E553" s="1105"/>
      <c r="F553" s="1105"/>
      <c r="G553" s="1105"/>
      <c r="H553" s="1105"/>
      <c r="I553" s="1105"/>
      <c r="J553" s="299">
        <v>0</v>
      </c>
      <c r="K553" s="345">
        <v>0</v>
      </c>
      <c r="L553" s="345">
        <v>0</v>
      </c>
      <c r="M553" s="345">
        <v>0</v>
      </c>
      <c r="N553" s="345">
        <v>0</v>
      </c>
      <c r="O553" s="345">
        <v>0</v>
      </c>
      <c r="P553" s="345">
        <v>0</v>
      </c>
      <c r="Q553" s="345">
        <v>0</v>
      </c>
      <c r="R553" s="345">
        <v>0</v>
      </c>
      <c r="S553" s="345">
        <v>0</v>
      </c>
      <c r="T553" s="345">
        <v>0</v>
      </c>
      <c r="U553" s="345">
        <v>0</v>
      </c>
      <c r="V553" s="345">
        <v>0</v>
      </c>
      <c r="W553" s="345">
        <v>0</v>
      </c>
      <c r="X553" s="345">
        <v>0</v>
      </c>
      <c r="Y553" s="518">
        <v>0</v>
      </c>
    </row>
    <row r="554" spans="1:25">
      <c r="A554" s="548"/>
      <c r="B554" s="368"/>
      <c r="C554" s="350"/>
      <c r="D554" s="1105" t="s">
        <v>679</v>
      </c>
      <c r="E554" s="1105"/>
      <c r="F554" s="1105"/>
      <c r="G554" s="1105"/>
      <c r="H554" s="1105"/>
      <c r="I554" s="1105"/>
      <c r="J554" s="351">
        <v>0</v>
      </c>
      <c r="K554" s="344">
        <v>0</v>
      </c>
      <c r="L554" s="344">
        <v>0</v>
      </c>
      <c r="M554" s="344">
        <v>0</v>
      </c>
      <c r="N554" s="344">
        <v>0</v>
      </c>
      <c r="O554" s="344">
        <v>0</v>
      </c>
      <c r="P554" s="344">
        <v>0</v>
      </c>
      <c r="Q554" s="344">
        <v>0</v>
      </c>
      <c r="R554" s="344">
        <v>0</v>
      </c>
      <c r="S554" s="344">
        <v>0</v>
      </c>
      <c r="T554" s="344">
        <v>0</v>
      </c>
      <c r="U554" s="344">
        <v>0</v>
      </c>
      <c r="V554" s="344">
        <v>0</v>
      </c>
      <c r="W554" s="344">
        <v>0</v>
      </c>
      <c r="X554" s="344">
        <v>0</v>
      </c>
      <c r="Y554" s="517">
        <v>0</v>
      </c>
    </row>
    <row r="555" spans="1:25" ht="13.5" thickBot="1">
      <c r="A555" s="548"/>
      <c r="B555" s="368"/>
      <c r="C555" s="350"/>
      <c r="D555" s="1160" t="s">
        <v>659</v>
      </c>
      <c r="E555" s="1160"/>
      <c r="F555" s="1160"/>
      <c r="G555" s="1160"/>
      <c r="H555" s="1160"/>
      <c r="I555" s="1160"/>
      <c r="J555" s="351">
        <f>SUM(J551)</f>
        <v>0</v>
      </c>
      <c r="K555" s="352">
        <f t="shared" ref="K555:Y555" si="75">SUM(K551)</f>
        <v>0</v>
      </c>
      <c r="L555" s="352">
        <f t="shared" si="75"/>
        <v>0</v>
      </c>
      <c r="M555" s="352">
        <f t="shared" si="75"/>
        <v>0</v>
      </c>
      <c r="N555" s="352">
        <f t="shared" si="75"/>
        <v>0</v>
      </c>
      <c r="O555" s="352">
        <f t="shared" si="75"/>
        <v>0</v>
      </c>
      <c r="P555" s="352">
        <f t="shared" si="75"/>
        <v>0</v>
      </c>
      <c r="Q555" s="352">
        <f t="shared" si="75"/>
        <v>0</v>
      </c>
      <c r="R555" s="352">
        <f t="shared" si="75"/>
        <v>0</v>
      </c>
      <c r="S555" s="352">
        <f t="shared" si="75"/>
        <v>0</v>
      </c>
      <c r="T555" s="352">
        <f t="shared" si="75"/>
        <v>0</v>
      </c>
      <c r="U555" s="352">
        <f t="shared" si="75"/>
        <v>0</v>
      </c>
      <c r="V555" s="352">
        <f t="shared" si="75"/>
        <v>0</v>
      </c>
      <c r="W555" s="352">
        <f t="shared" si="75"/>
        <v>0</v>
      </c>
      <c r="X555" s="352">
        <f t="shared" si="75"/>
        <v>0</v>
      </c>
      <c r="Y555" s="519">
        <f t="shared" si="75"/>
        <v>0</v>
      </c>
    </row>
    <row r="556" spans="1:25" ht="15.75" customHeight="1" thickBot="1">
      <c r="A556" s="1120" t="s">
        <v>80</v>
      </c>
      <c r="B556" s="1121"/>
      <c r="C556" s="608"/>
      <c r="D556" s="624"/>
      <c r="E556" s="624"/>
      <c r="F556" s="624"/>
      <c r="G556" s="624"/>
      <c r="H556" s="608"/>
      <c r="I556" s="608"/>
      <c r="J556" s="608"/>
      <c r="K556" s="608"/>
      <c r="L556" s="608"/>
      <c r="M556" s="608"/>
      <c r="N556" s="608"/>
      <c r="O556" s="608"/>
      <c r="P556" s="608"/>
      <c r="Q556" s="608"/>
      <c r="R556" s="608"/>
      <c r="S556" s="608"/>
      <c r="T556" s="608"/>
      <c r="U556" s="608"/>
      <c r="V556" s="608"/>
      <c r="W556" s="608"/>
      <c r="X556" s="608"/>
      <c r="Y556" s="609"/>
    </row>
    <row r="557" spans="1:25">
      <c r="A557" s="715"/>
      <c r="B557" s="728" t="s">
        <v>693</v>
      </c>
      <c r="C557" s="716"/>
      <c r="D557" s="717"/>
      <c r="E557" s="717"/>
      <c r="F557" s="717"/>
      <c r="G557" s="717"/>
      <c r="H557" s="716"/>
      <c r="I557" s="716"/>
      <c r="J557" s="718">
        <v>0</v>
      </c>
      <c r="K557" s="719">
        <v>0</v>
      </c>
      <c r="L557" s="719">
        <v>0</v>
      </c>
      <c r="M557" s="719">
        <v>0</v>
      </c>
      <c r="N557" s="719">
        <v>0</v>
      </c>
      <c r="O557" s="719">
        <v>0</v>
      </c>
      <c r="P557" s="726">
        <v>0</v>
      </c>
      <c r="Q557" s="719">
        <v>0</v>
      </c>
      <c r="R557" s="719">
        <v>0</v>
      </c>
      <c r="S557" s="719">
        <v>0</v>
      </c>
      <c r="T557" s="719">
        <v>0</v>
      </c>
      <c r="U557" s="719">
        <v>0</v>
      </c>
      <c r="V557" s="719">
        <v>0</v>
      </c>
      <c r="W557" s="719">
        <v>0</v>
      </c>
      <c r="X557" s="719">
        <v>0</v>
      </c>
      <c r="Y557" s="720">
        <v>0</v>
      </c>
    </row>
    <row r="558" spans="1:25" ht="13.5" thickBot="1">
      <c r="A558" s="548"/>
      <c r="B558" s="367" t="s">
        <v>1373</v>
      </c>
      <c r="C558" s="340"/>
      <c r="D558" s="1105" t="s">
        <v>1412</v>
      </c>
      <c r="E558" s="1105"/>
      <c r="F558" s="1105"/>
      <c r="G558" s="1105"/>
      <c r="H558" s="1105"/>
      <c r="I558" s="1105"/>
      <c r="J558" s="299">
        <v>0</v>
      </c>
      <c r="K558" s="345">
        <v>0</v>
      </c>
      <c r="L558" s="345">
        <v>0</v>
      </c>
      <c r="M558" s="345">
        <v>0</v>
      </c>
      <c r="N558" s="345">
        <v>0</v>
      </c>
      <c r="O558" s="345">
        <v>0</v>
      </c>
      <c r="P558" s="345">
        <v>0</v>
      </c>
      <c r="Q558" s="345">
        <v>0</v>
      </c>
      <c r="R558" s="345">
        <v>0</v>
      </c>
      <c r="S558" s="345">
        <v>0</v>
      </c>
      <c r="T558" s="345">
        <v>0</v>
      </c>
      <c r="U558" s="345">
        <v>0</v>
      </c>
      <c r="V558" s="345">
        <v>0</v>
      </c>
      <c r="W558" s="345">
        <v>0</v>
      </c>
      <c r="X558" s="345">
        <v>0</v>
      </c>
      <c r="Y558" s="518">
        <v>0</v>
      </c>
    </row>
    <row r="559" spans="1:25" ht="15.75" customHeight="1" thickBot="1">
      <c r="A559" s="1175" t="s">
        <v>1103</v>
      </c>
      <c r="B559" s="1176"/>
      <c r="C559" s="1176"/>
      <c r="D559" s="1176"/>
      <c r="E559" s="1176"/>
      <c r="F559" s="1176"/>
      <c r="G559" s="1176"/>
      <c r="H559" s="1176"/>
      <c r="I559" s="1177"/>
      <c r="J559" s="734">
        <f t="shared" ref="J559:Y559" si="76">SUM(J562,J565,J568,J572,J576,J624,J627,J634,J637,J655,J659,J662)</f>
        <v>718495.35000000009</v>
      </c>
      <c r="K559" s="734">
        <f t="shared" si="76"/>
        <v>281598.5</v>
      </c>
      <c r="L559" s="734">
        <f t="shared" si="76"/>
        <v>33482.474999999999</v>
      </c>
      <c r="M559" s="734">
        <f t="shared" si="76"/>
        <v>310862.32500000001</v>
      </c>
      <c r="N559" s="734">
        <f t="shared" si="76"/>
        <v>0</v>
      </c>
      <c r="O559" s="734">
        <f t="shared" si="76"/>
        <v>0</v>
      </c>
      <c r="P559" s="734">
        <f t="shared" si="76"/>
        <v>25403.775000000001</v>
      </c>
      <c r="Q559" s="734">
        <f t="shared" si="76"/>
        <v>13941.625</v>
      </c>
      <c r="R559" s="734">
        <f t="shared" si="76"/>
        <v>15756.650000000001</v>
      </c>
      <c r="S559" s="734">
        <f t="shared" si="76"/>
        <v>0</v>
      </c>
      <c r="T559" s="734">
        <f t="shared" si="76"/>
        <v>0</v>
      </c>
      <c r="U559" s="734">
        <f t="shared" si="76"/>
        <v>13250</v>
      </c>
      <c r="V559" s="734">
        <f t="shared" si="76"/>
        <v>13350</v>
      </c>
      <c r="W559" s="734">
        <f t="shared" si="76"/>
        <v>10850</v>
      </c>
      <c r="X559" s="734">
        <f t="shared" si="76"/>
        <v>0</v>
      </c>
      <c r="Y559" s="735">
        <f t="shared" si="76"/>
        <v>0</v>
      </c>
    </row>
    <row r="560" spans="1:25" ht="13.5" thickBot="1">
      <c r="A560" s="551"/>
      <c r="B560" s="447" t="s">
        <v>1373</v>
      </c>
      <c r="C560" s="448"/>
      <c r="D560" s="1129" t="s">
        <v>1412</v>
      </c>
      <c r="E560" s="1129"/>
      <c r="F560" s="1129"/>
      <c r="G560" s="1129"/>
      <c r="H560" s="1129"/>
      <c r="I560" s="1129"/>
      <c r="J560" s="452">
        <f>SUM(J563,J566,J569,J573,J576,J625,J628,J635,J638,J656,J660,J663)</f>
        <v>718495.35</v>
      </c>
      <c r="K560" s="452">
        <f t="shared" ref="K560:Y560" si="77">SUM(K563,K566,K569,K573,K625,K628,K635,K638,K656,K660,K663)</f>
        <v>281598.5</v>
      </c>
      <c r="L560" s="452">
        <f t="shared" si="77"/>
        <v>33482.479999999996</v>
      </c>
      <c r="M560" s="452">
        <f t="shared" si="77"/>
        <v>310862.33</v>
      </c>
      <c r="N560" s="452">
        <f t="shared" si="77"/>
        <v>0</v>
      </c>
      <c r="O560" s="452">
        <f t="shared" si="77"/>
        <v>0</v>
      </c>
      <c r="P560" s="452">
        <f t="shared" si="77"/>
        <v>25403.78</v>
      </c>
      <c r="Q560" s="452">
        <f t="shared" si="77"/>
        <v>13941.630000000001</v>
      </c>
      <c r="R560" s="452">
        <f t="shared" si="77"/>
        <v>15756.65</v>
      </c>
      <c r="S560" s="452">
        <f t="shared" si="77"/>
        <v>0</v>
      </c>
      <c r="T560" s="452">
        <f t="shared" si="77"/>
        <v>0</v>
      </c>
      <c r="U560" s="452">
        <f t="shared" si="77"/>
        <v>13250</v>
      </c>
      <c r="V560" s="452">
        <f t="shared" si="77"/>
        <v>13350</v>
      </c>
      <c r="W560" s="452">
        <f t="shared" si="77"/>
        <v>10850</v>
      </c>
      <c r="X560" s="452">
        <f t="shared" si="77"/>
        <v>0</v>
      </c>
      <c r="Y560" s="545">
        <f t="shared" si="77"/>
        <v>0</v>
      </c>
    </row>
    <row r="561" spans="1:25" ht="15.75" customHeight="1" thickBot="1">
      <c r="A561" s="1120" t="s">
        <v>1104</v>
      </c>
      <c r="B561" s="1121"/>
      <c r="C561" s="608"/>
      <c r="D561" s="624"/>
      <c r="E561" s="624"/>
      <c r="F561" s="624"/>
      <c r="G561" s="624"/>
      <c r="H561" s="608"/>
      <c r="I561" s="608"/>
      <c r="J561" s="608"/>
      <c r="K561" s="608"/>
      <c r="L561" s="608"/>
      <c r="M561" s="608"/>
      <c r="N561" s="608"/>
      <c r="O561" s="608"/>
      <c r="P561" s="608"/>
      <c r="Q561" s="608"/>
      <c r="R561" s="608"/>
      <c r="S561" s="608"/>
      <c r="T561" s="608"/>
      <c r="U561" s="608"/>
      <c r="V561" s="608"/>
      <c r="W561" s="608"/>
      <c r="X561" s="608"/>
      <c r="Y561" s="609"/>
    </row>
    <row r="562" spans="1:25">
      <c r="A562" s="516"/>
      <c r="B562" s="362" t="s">
        <v>693</v>
      </c>
      <c r="C562" s="347"/>
      <c r="D562" s="627"/>
      <c r="E562" s="627"/>
      <c r="F562" s="627"/>
      <c r="G562" s="627"/>
      <c r="H562" s="347"/>
      <c r="I562" s="347"/>
      <c r="J562" s="348">
        <v>0</v>
      </c>
      <c r="K562" s="344">
        <v>0</v>
      </c>
      <c r="L562" s="344">
        <v>0</v>
      </c>
      <c r="M562" s="344">
        <v>0</v>
      </c>
      <c r="N562" s="344">
        <v>0</v>
      </c>
      <c r="O562" s="344">
        <v>0</v>
      </c>
      <c r="P562" s="345">
        <v>0</v>
      </c>
      <c r="Q562" s="344">
        <v>0</v>
      </c>
      <c r="R562" s="344">
        <v>0</v>
      </c>
      <c r="S562" s="344">
        <v>0</v>
      </c>
      <c r="T562" s="344">
        <v>0</v>
      </c>
      <c r="U562" s="344">
        <v>0</v>
      </c>
      <c r="V562" s="344">
        <v>0</v>
      </c>
      <c r="W562" s="344">
        <v>0</v>
      </c>
      <c r="X562" s="344">
        <v>0</v>
      </c>
      <c r="Y562" s="517">
        <v>0</v>
      </c>
    </row>
    <row r="563" spans="1:25" ht="13.5" thickBot="1">
      <c r="A563" s="548"/>
      <c r="B563" s="367" t="s">
        <v>1373</v>
      </c>
      <c r="C563" s="340"/>
      <c r="D563" s="1105" t="s">
        <v>1412</v>
      </c>
      <c r="E563" s="1105"/>
      <c r="F563" s="1105"/>
      <c r="G563" s="1105"/>
      <c r="H563" s="1105"/>
      <c r="I563" s="1105"/>
      <c r="J563" s="299">
        <v>0</v>
      </c>
      <c r="K563" s="345">
        <v>0</v>
      </c>
      <c r="L563" s="345">
        <v>0</v>
      </c>
      <c r="M563" s="345">
        <v>0</v>
      </c>
      <c r="N563" s="345">
        <v>0</v>
      </c>
      <c r="O563" s="345">
        <v>0</v>
      </c>
      <c r="P563" s="345">
        <v>0</v>
      </c>
      <c r="Q563" s="345">
        <v>0</v>
      </c>
      <c r="R563" s="345">
        <v>0</v>
      </c>
      <c r="S563" s="345">
        <v>0</v>
      </c>
      <c r="T563" s="345">
        <v>0</v>
      </c>
      <c r="U563" s="345">
        <v>0</v>
      </c>
      <c r="V563" s="345">
        <v>0</v>
      </c>
      <c r="W563" s="345">
        <v>0</v>
      </c>
      <c r="X563" s="345">
        <v>0</v>
      </c>
      <c r="Y563" s="518">
        <v>0</v>
      </c>
    </row>
    <row r="564" spans="1:25" ht="15.75" customHeight="1" thickBot="1">
      <c r="A564" s="1120" t="s">
        <v>1106</v>
      </c>
      <c r="B564" s="1121"/>
      <c r="C564" s="608"/>
      <c r="D564" s="624"/>
      <c r="E564" s="624"/>
      <c r="F564" s="624"/>
      <c r="G564" s="624"/>
      <c r="H564" s="608"/>
      <c r="I564" s="608"/>
      <c r="J564" s="608"/>
      <c r="K564" s="608"/>
      <c r="L564" s="608"/>
      <c r="M564" s="608"/>
      <c r="N564" s="608"/>
      <c r="O564" s="608"/>
      <c r="P564" s="608"/>
      <c r="Q564" s="608"/>
      <c r="R564" s="608"/>
      <c r="S564" s="608"/>
      <c r="T564" s="608"/>
      <c r="U564" s="608"/>
      <c r="V564" s="608"/>
      <c r="W564" s="608"/>
      <c r="X564" s="608"/>
      <c r="Y564" s="609"/>
    </row>
    <row r="565" spans="1:25">
      <c r="A565" s="715"/>
      <c r="B565" s="728" t="s">
        <v>693</v>
      </c>
      <c r="C565" s="716"/>
      <c r="D565" s="717"/>
      <c r="E565" s="717"/>
      <c r="F565" s="717"/>
      <c r="G565" s="717"/>
      <c r="H565" s="716"/>
      <c r="I565" s="716"/>
      <c r="J565" s="718">
        <v>0</v>
      </c>
      <c r="K565" s="719">
        <v>0</v>
      </c>
      <c r="L565" s="719">
        <v>0</v>
      </c>
      <c r="M565" s="719">
        <v>0</v>
      </c>
      <c r="N565" s="719">
        <v>0</v>
      </c>
      <c r="O565" s="719">
        <v>0</v>
      </c>
      <c r="P565" s="726">
        <v>0</v>
      </c>
      <c r="Q565" s="719">
        <v>0</v>
      </c>
      <c r="R565" s="719">
        <v>0</v>
      </c>
      <c r="S565" s="719">
        <v>0</v>
      </c>
      <c r="T565" s="719">
        <v>0</v>
      </c>
      <c r="U565" s="719">
        <v>0</v>
      </c>
      <c r="V565" s="719">
        <v>0</v>
      </c>
      <c r="W565" s="719">
        <v>0</v>
      </c>
      <c r="X565" s="719">
        <v>0</v>
      </c>
      <c r="Y565" s="720">
        <v>0</v>
      </c>
    </row>
    <row r="566" spans="1:25" ht="13.5" thickBot="1">
      <c r="A566" s="548"/>
      <c r="B566" s="367" t="s">
        <v>1373</v>
      </c>
      <c r="C566" s="340"/>
      <c r="D566" s="1105" t="s">
        <v>1412</v>
      </c>
      <c r="E566" s="1105"/>
      <c r="F566" s="1105"/>
      <c r="G566" s="1105"/>
      <c r="H566" s="1105"/>
      <c r="I566" s="1105"/>
      <c r="J566" s="299">
        <v>0</v>
      </c>
      <c r="K566" s="345">
        <v>0</v>
      </c>
      <c r="L566" s="345">
        <v>0</v>
      </c>
      <c r="M566" s="345">
        <v>0</v>
      </c>
      <c r="N566" s="345">
        <v>0</v>
      </c>
      <c r="O566" s="345">
        <v>0</v>
      </c>
      <c r="P566" s="345">
        <v>0</v>
      </c>
      <c r="Q566" s="345">
        <v>0</v>
      </c>
      <c r="R566" s="345">
        <v>0</v>
      </c>
      <c r="S566" s="345">
        <v>0</v>
      </c>
      <c r="T566" s="345">
        <v>0</v>
      </c>
      <c r="U566" s="345">
        <v>0</v>
      </c>
      <c r="V566" s="345">
        <v>0</v>
      </c>
      <c r="W566" s="345">
        <v>0</v>
      </c>
      <c r="X566" s="345">
        <v>0</v>
      </c>
      <c r="Y566" s="518">
        <v>0</v>
      </c>
    </row>
    <row r="567" spans="1:25" ht="15.75" customHeight="1" thickBot="1">
      <c r="A567" s="1120" t="s">
        <v>1115</v>
      </c>
      <c r="B567" s="1121"/>
      <c r="C567" s="608"/>
      <c r="D567" s="624"/>
      <c r="E567" s="624"/>
      <c r="F567" s="624"/>
      <c r="G567" s="624"/>
      <c r="H567" s="608"/>
      <c r="I567" s="608"/>
      <c r="J567" s="608"/>
      <c r="K567" s="608"/>
      <c r="L567" s="608"/>
      <c r="M567" s="608"/>
      <c r="N567" s="608"/>
      <c r="O567" s="608"/>
      <c r="P567" s="608"/>
      <c r="Q567" s="608"/>
      <c r="R567" s="608"/>
      <c r="S567" s="608"/>
      <c r="T567" s="608"/>
      <c r="U567" s="608"/>
      <c r="V567" s="608"/>
      <c r="W567" s="608"/>
      <c r="X567" s="608"/>
      <c r="Y567" s="609"/>
    </row>
    <row r="568" spans="1:25">
      <c r="A568" s="715"/>
      <c r="B568" s="728" t="s">
        <v>693</v>
      </c>
      <c r="C568" s="716"/>
      <c r="D568" s="717"/>
      <c r="E568" s="717"/>
      <c r="F568" s="717"/>
      <c r="G568" s="717"/>
      <c r="H568" s="716"/>
      <c r="I568" s="716"/>
      <c r="J568" s="718">
        <v>0</v>
      </c>
      <c r="K568" s="719">
        <v>0</v>
      </c>
      <c r="L568" s="719">
        <v>0</v>
      </c>
      <c r="M568" s="719">
        <v>0</v>
      </c>
      <c r="N568" s="719">
        <v>0</v>
      </c>
      <c r="O568" s="719">
        <v>0</v>
      </c>
      <c r="P568" s="726">
        <v>0</v>
      </c>
      <c r="Q568" s="719">
        <v>0</v>
      </c>
      <c r="R568" s="719">
        <v>0</v>
      </c>
      <c r="S568" s="719">
        <v>0</v>
      </c>
      <c r="T568" s="719">
        <v>0</v>
      </c>
      <c r="U568" s="719">
        <v>0</v>
      </c>
      <c r="V568" s="719">
        <v>0</v>
      </c>
      <c r="W568" s="719">
        <v>0</v>
      </c>
      <c r="X568" s="719">
        <v>0</v>
      </c>
      <c r="Y568" s="720">
        <v>0</v>
      </c>
    </row>
    <row r="569" spans="1:25" ht="13.5" thickBot="1">
      <c r="A569" s="548"/>
      <c r="B569" s="367" t="s">
        <v>1373</v>
      </c>
      <c r="C569" s="340"/>
      <c r="D569" s="1105" t="s">
        <v>1412</v>
      </c>
      <c r="E569" s="1105"/>
      <c r="F569" s="1105"/>
      <c r="G569" s="1105"/>
      <c r="H569" s="1105"/>
      <c r="I569" s="1105"/>
      <c r="J569" s="299">
        <v>0</v>
      </c>
      <c r="K569" s="345">
        <v>0</v>
      </c>
      <c r="L569" s="345">
        <v>0</v>
      </c>
      <c r="M569" s="345">
        <v>0</v>
      </c>
      <c r="N569" s="345">
        <v>0</v>
      </c>
      <c r="O569" s="345">
        <v>0</v>
      </c>
      <c r="P569" s="345">
        <v>0</v>
      </c>
      <c r="Q569" s="345">
        <v>0</v>
      </c>
      <c r="R569" s="345">
        <v>0</v>
      </c>
      <c r="S569" s="345">
        <v>0</v>
      </c>
      <c r="T569" s="345">
        <v>0</v>
      </c>
      <c r="U569" s="345">
        <v>0</v>
      </c>
      <c r="V569" s="345">
        <v>0</v>
      </c>
      <c r="W569" s="345">
        <v>0</v>
      </c>
      <c r="X569" s="345">
        <v>0</v>
      </c>
      <c r="Y569" s="518">
        <v>0</v>
      </c>
    </row>
    <row r="570" spans="1:25" ht="30.75" customHeight="1" thickBot="1">
      <c r="A570" s="1120" t="s">
        <v>1123</v>
      </c>
      <c r="B570" s="1121"/>
      <c r="C570" s="608"/>
      <c r="D570" s="624"/>
      <c r="E570" s="624"/>
      <c r="F570" s="624"/>
      <c r="G570" s="624"/>
      <c r="H570" s="608"/>
      <c r="I570" s="608"/>
      <c r="J570" s="608"/>
      <c r="K570" s="608"/>
      <c r="L570" s="608"/>
      <c r="M570" s="608"/>
      <c r="N570" s="608"/>
      <c r="O570" s="608"/>
      <c r="P570" s="608"/>
      <c r="Q570" s="608"/>
      <c r="R570" s="608"/>
      <c r="S570" s="608"/>
      <c r="T570" s="608"/>
      <c r="U570" s="608"/>
      <c r="V570" s="608"/>
      <c r="W570" s="608"/>
      <c r="X570" s="608"/>
      <c r="Y570" s="609"/>
    </row>
    <row r="571" spans="1:25" ht="73.5">
      <c r="A571" s="825">
        <v>4</v>
      </c>
      <c r="B571" s="203" t="s">
        <v>1127</v>
      </c>
      <c r="C571" s="228">
        <v>201</v>
      </c>
      <c r="D571" s="1066" t="s">
        <v>1412</v>
      </c>
      <c r="E571" s="691"/>
      <c r="F571" s="691"/>
      <c r="G571" s="691"/>
      <c r="H571" s="464" t="s">
        <v>1128</v>
      </c>
      <c r="I571" s="230">
        <v>2600</v>
      </c>
      <c r="J571" s="254">
        <f>SUM(K571:Y571)</f>
        <v>2100</v>
      </c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>
        <v>600</v>
      </c>
      <c r="V571" s="230">
        <v>700</v>
      </c>
      <c r="W571" s="230">
        <v>800</v>
      </c>
      <c r="X571" s="230"/>
      <c r="Y571" s="513"/>
    </row>
    <row r="572" spans="1:25">
      <c r="A572" s="715"/>
      <c r="B572" s="728" t="s">
        <v>693</v>
      </c>
      <c r="C572" s="716"/>
      <c r="D572" s="717"/>
      <c r="E572" s="717"/>
      <c r="F572" s="717"/>
      <c r="G572" s="717"/>
      <c r="H572" s="716"/>
      <c r="I572" s="716">
        <f t="shared" ref="I572:Y572" si="78">SUM(I571:I571)</f>
        <v>2600</v>
      </c>
      <c r="J572" s="718">
        <f t="shared" si="78"/>
        <v>2100</v>
      </c>
      <c r="K572" s="719">
        <f t="shared" si="78"/>
        <v>0</v>
      </c>
      <c r="L572" s="719">
        <f t="shared" si="78"/>
        <v>0</v>
      </c>
      <c r="M572" s="719">
        <f t="shared" si="78"/>
        <v>0</v>
      </c>
      <c r="N572" s="719">
        <f t="shared" si="78"/>
        <v>0</v>
      </c>
      <c r="O572" s="719">
        <f t="shared" si="78"/>
        <v>0</v>
      </c>
      <c r="P572" s="726">
        <f t="shared" si="78"/>
        <v>0</v>
      </c>
      <c r="Q572" s="719">
        <f t="shared" si="78"/>
        <v>0</v>
      </c>
      <c r="R572" s="719">
        <f t="shared" si="78"/>
        <v>0</v>
      </c>
      <c r="S572" s="719">
        <f t="shared" si="78"/>
        <v>0</v>
      </c>
      <c r="T572" s="719">
        <f t="shared" si="78"/>
        <v>0</v>
      </c>
      <c r="U572" s="719">
        <f t="shared" si="78"/>
        <v>600</v>
      </c>
      <c r="V572" s="719">
        <f t="shared" si="78"/>
        <v>700</v>
      </c>
      <c r="W572" s="719">
        <f t="shared" si="78"/>
        <v>800</v>
      </c>
      <c r="X572" s="719">
        <f t="shared" si="78"/>
        <v>0</v>
      </c>
      <c r="Y572" s="720">
        <f t="shared" si="78"/>
        <v>0</v>
      </c>
    </row>
    <row r="573" spans="1:25" ht="13.5" thickBot="1">
      <c r="A573" s="548"/>
      <c r="B573" s="367" t="s">
        <v>1373</v>
      </c>
      <c r="C573" s="340"/>
      <c r="D573" s="1105" t="s">
        <v>1412</v>
      </c>
      <c r="E573" s="1105"/>
      <c r="F573" s="1105"/>
      <c r="G573" s="1105"/>
      <c r="H573" s="1105"/>
      <c r="I573" s="1105"/>
      <c r="J573" s="299">
        <f t="shared" ref="J573:Y573" si="79">SUM(J571:J571)</f>
        <v>2100</v>
      </c>
      <c r="K573" s="345">
        <f t="shared" si="79"/>
        <v>0</v>
      </c>
      <c r="L573" s="345">
        <f t="shared" si="79"/>
        <v>0</v>
      </c>
      <c r="M573" s="345">
        <f t="shared" si="79"/>
        <v>0</v>
      </c>
      <c r="N573" s="345">
        <f t="shared" si="79"/>
        <v>0</v>
      </c>
      <c r="O573" s="345">
        <f t="shared" si="79"/>
        <v>0</v>
      </c>
      <c r="P573" s="345">
        <f t="shared" si="79"/>
        <v>0</v>
      </c>
      <c r="Q573" s="345">
        <f t="shared" si="79"/>
        <v>0</v>
      </c>
      <c r="R573" s="345">
        <f t="shared" si="79"/>
        <v>0</v>
      </c>
      <c r="S573" s="345">
        <f t="shared" si="79"/>
        <v>0</v>
      </c>
      <c r="T573" s="345">
        <f t="shared" si="79"/>
        <v>0</v>
      </c>
      <c r="U573" s="345">
        <f t="shared" si="79"/>
        <v>600</v>
      </c>
      <c r="V573" s="345">
        <f t="shared" si="79"/>
        <v>700</v>
      </c>
      <c r="W573" s="345">
        <f t="shared" si="79"/>
        <v>800</v>
      </c>
      <c r="X573" s="345">
        <f t="shared" si="79"/>
        <v>0</v>
      </c>
      <c r="Y573" s="518">
        <f t="shared" si="79"/>
        <v>0</v>
      </c>
    </row>
    <row r="574" spans="1:25" ht="15.75" customHeight="1" thickBot="1">
      <c r="A574" s="1120" t="s">
        <v>1130</v>
      </c>
      <c r="B574" s="1121"/>
      <c r="C574" s="608"/>
      <c r="D574" s="624"/>
      <c r="E574" s="624"/>
      <c r="F574" s="624"/>
      <c r="G574" s="624"/>
      <c r="H574" s="608"/>
      <c r="I574" s="608"/>
      <c r="J574" s="608"/>
      <c r="K574" s="608"/>
      <c r="L574" s="608"/>
      <c r="M574" s="608"/>
      <c r="N574" s="608"/>
      <c r="O574" s="608"/>
      <c r="P574" s="608"/>
      <c r="Q574" s="608"/>
      <c r="R574" s="608"/>
      <c r="S574" s="608"/>
      <c r="T574" s="608"/>
      <c r="U574" s="608"/>
      <c r="V574" s="608"/>
      <c r="W574" s="608"/>
      <c r="X574" s="608"/>
      <c r="Y574" s="609"/>
    </row>
    <row r="575" spans="1:25" ht="13.5" thickBot="1">
      <c r="A575" s="805">
        <v>1</v>
      </c>
      <c r="B575" s="417" t="s">
        <v>102</v>
      </c>
      <c r="C575" s="417" t="s">
        <v>102</v>
      </c>
      <c r="D575" s="693" t="s">
        <v>102</v>
      </c>
      <c r="E575" s="693"/>
      <c r="F575" s="693"/>
      <c r="G575" s="693"/>
      <c r="H575" s="417" t="s">
        <v>102</v>
      </c>
      <c r="I575" s="418">
        <v>0</v>
      </c>
      <c r="J575" s="418">
        <v>0</v>
      </c>
      <c r="K575" s="418">
        <v>0</v>
      </c>
      <c r="L575" s="418">
        <v>0</v>
      </c>
      <c r="M575" s="418">
        <v>0</v>
      </c>
      <c r="N575" s="418"/>
      <c r="O575" s="418"/>
      <c r="P575" s="418">
        <v>0</v>
      </c>
      <c r="Q575" s="418">
        <v>0</v>
      </c>
      <c r="R575" s="418">
        <v>0</v>
      </c>
      <c r="S575" s="418"/>
      <c r="T575" s="418"/>
      <c r="U575" s="419">
        <v>0</v>
      </c>
      <c r="V575" s="419">
        <v>0</v>
      </c>
      <c r="W575" s="419">
        <v>0</v>
      </c>
      <c r="X575" s="419"/>
      <c r="Y575" s="511"/>
    </row>
    <row r="576" spans="1:25" ht="13.5" thickBot="1">
      <c r="A576" s="736"/>
      <c r="B576" s="737" t="s">
        <v>693</v>
      </c>
      <c r="C576" s="737"/>
      <c r="D576" s="738"/>
      <c r="E576" s="738"/>
      <c r="F576" s="738"/>
      <c r="G576" s="738"/>
      <c r="H576" s="737"/>
      <c r="I576" s="739"/>
      <c r="J576" s="739">
        <f t="shared" ref="J576:W576" si="80">SUM(J575:J575)</f>
        <v>0</v>
      </c>
      <c r="K576" s="739">
        <f t="shared" si="80"/>
        <v>0</v>
      </c>
      <c r="L576" s="739">
        <f t="shared" si="80"/>
        <v>0</v>
      </c>
      <c r="M576" s="739">
        <f t="shared" si="80"/>
        <v>0</v>
      </c>
      <c r="N576" s="739"/>
      <c r="O576" s="739"/>
      <c r="P576" s="739">
        <f t="shared" si="80"/>
        <v>0</v>
      </c>
      <c r="Q576" s="739">
        <f t="shared" si="80"/>
        <v>0</v>
      </c>
      <c r="R576" s="739">
        <f t="shared" si="80"/>
        <v>0</v>
      </c>
      <c r="S576" s="739"/>
      <c r="T576" s="739"/>
      <c r="U576" s="739">
        <f t="shared" si="80"/>
        <v>0</v>
      </c>
      <c r="V576" s="739">
        <f t="shared" si="80"/>
        <v>0</v>
      </c>
      <c r="W576" s="739">
        <f t="shared" si="80"/>
        <v>0</v>
      </c>
      <c r="X576" s="740"/>
      <c r="Y576" s="741"/>
    </row>
    <row r="577" spans="1:25" ht="15.75" customHeight="1" thickBot="1">
      <c r="A577" s="1120" t="s">
        <v>1131</v>
      </c>
      <c r="B577" s="1121"/>
      <c r="C577" s="608"/>
      <c r="D577" s="624"/>
      <c r="E577" s="624"/>
      <c r="F577" s="624"/>
      <c r="G577" s="624"/>
      <c r="H577" s="608"/>
      <c r="I577" s="608"/>
      <c r="J577" s="608"/>
      <c r="K577" s="608"/>
      <c r="L577" s="608"/>
      <c r="M577" s="608"/>
      <c r="N577" s="608"/>
      <c r="O577" s="608"/>
      <c r="P577" s="608"/>
      <c r="Q577" s="608"/>
      <c r="R577" s="608"/>
      <c r="S577" s="608"/>
      <c r="T577" s="608"/>
      <c r="U577" s="608"/>
      <c r="V577" s="608"/>
      <c r="W577" s="608"/>
      <c r="X577" s="608"/>
      <c r="Y577" s="609"/>
    </row>
    <row r="578" spans="1:25" ht="115.5">
      <c r="A578" s="786"/>
      <c r="B578" s="206" t="s">
        <v>1225</v>
      </c>
      <c r="C578" s="149">
        <v>140</v>
      </c>
      <c r="D578" s="1066" t="s">
        <v>1412</v>
      </c>
      <c r="E578" s="672"/>
      <c r="F578" s="672"/>
      <c r="G578" s="672"/>
      <c r="H578" s="149" t="s">
        <v>1132</v>
      </c>
      <c r="I578" s="150">
        <f t="shared" ref="I578:I622" si="81">J578</f>
        <v>7917</v>
      </c>
      <c r="J578" s="91">
        <v>7917</v>
      </c>
      <c r="K578" s="150">
        <v>3760.5749999999998</v>
      </c>
      <c r="L578" s="150">
        <v>0</v>
      </c>
      <c r="M578" s="150">
        <v>3760.5749999999998</v>
      </c>
      <c r="N578" s="150"/>
      <c r="O578" s="150"/>
      <c r="P578" s="1052">
        <v>197.92500000000001</v>
      </c>
      <c r="Q578" s="1052">
        <v>0</v>
      </c>
      <c r="R578" s="1052">
        <v>197.92500000000001</v>
      </c>
      <c r="S578" s="150"/>
      <c r="T578" s="150"/>
      <c r="U578" s="150"/>
      <c r="V578" s="232"/>
      <c r="W578" s="232"/>
      <c r="X578" s="232"/>
      <c r="Y578" s="513"/>
    </row>
    <row r="579" spans="1:25" ht="84" customHeight="1">
      <c r="A579" s="786"/>
      <c r="B579" s="832" t="s">
        <v>1134</v>
      </c>
      <c r="C579" s="149">
        <v>180</v>
      </c>
      <c r="D579" s="1066" t="s">
        <v>1412</v>
      </c>
      <c r="E579" s="672"/>
      <c r="F579" s="672"/>
      <c r="G579" s="672"/>
      <c r="H579" s="149" t="s">
        <v>1135</v>
      </c>
      <c r="I579" s="150">
        <f t="shared" si="81"/>
        <v>37653</v>
      </c>
      <c r="J579" s="91">
        <v>37653</v>
      </c>
      <c r="K579" s="150">
        <v>17885.174999999999</v>
      </c>
      <c r="L579" s="150">
        <v>0</v>
      </c>
      <c r="M579" s="150">
        <v>17885.174999999999</v>
      </c>
      <c r="N579" s="150"/>
      <c r="O579" s="150"/>
      <c r="P579" s="1052">
        <v>941.32500000000005</v>
      </c>
      <c r="Q579" s="1052">
        <v>0</v>
      </c>
      <c r="R579" s="1052">
        <v>941.32500000000005</v>
      </c>
      <c r="S579" s="150"/>
      <c r="T579" s="150"/>
      <c r="U579" s="150"/>
      <c r="V579" s="232"/>
      <c r="W579" s="232"/>
      <c r="X579" s="232"/>
      <c r="Y579" s="513"/>
    </row>
    <row r="580" spans="1:25" ht="73.5">
      <c r="A580" s="786"/>
      <c r="B580" s="832" t="s">
        <v>1230</v>
      </c>
      <c r="C580" s="149">
        <v>160</v>
      </c>
      <c r="D580" s="1066" t="s">
        <v>1412</v>
      </c>
      <c r="E580" s="672"/>
      <c r="F580" s="672"/>
      <c r="G580" s="672"/>
      <c r="H580" s="149" t="s">
        <v>1132</v>
      </c>
      <c r="I580" s="150">
        <f t="shared" si="81"/>
        <v>14000</v>
      </c>
      <c r="J580" s="91">
        <v>14000</v>
      </c>
      <c r="K580" s="150">
        <v>6650</v>
      </c>
      <c r="L580" s="150">
        <v>0</v>
      </c>
      <c r="M580" s="150">
        <v>6650</v>
      </c>
      <c r="N580" s="150"/>
      <c r="O580" s="150"/>
      <c r="P580" s="1052">
        <v>350</v>
      </c>
      <c r="Q580" s="1052">
        <v>0</v>
      </c>
      <c r="R580" s="1052">
        <v>350</v>
      </c>
      <c r="S580" s="150"/>
      <c r="T580" s="150"/>
      <c r="U580" s="150"/>
      <c r="V580" s="232"/>
      <c r="W580" s="232"/>
      <c r="X580" s="232"/>
      <c r="Y580" s="513"/>
    </row>
    <row r="581" spans="1:25" ht="84">
      <c r="A581" s="786"/>
      <c r="B581" s="832" t="s">
        <v>1226</v>
      </c>
      <c r="C581" s="149">
        <v>100</v>
      </c>
      <c r="D581" s="1066" t="s">
        <v>1412</v>
      </c>
      <c r="E581" s="672"/>
      <c r="F581" s="672"/>
      <c r="G581" s="672"/>
      <c r="H581" s="149" t="s">
        <v>1135</v>
      </c>
      <c r="I581" s="150">
        <f t="shared" si="81"/>
        <v>28063</v>
      </c>
      <c r="J581" s="91">
        <v>28063</v>
      </c>
      <c r="K581" s="150">
        <v>13329.924999999999</v>
      </c>
      <c r="L581" s="150">
        <v>0</v>
      </c>
      <c r="M581" s="150">
        <v>13329.9</v>
      </c>
      <c r="N581" s="150"/>
      <c r="O581" s="150"/>
      <c r="P581" s="1052">
        <v>701.57500000000005</v>
      </c>
      <c r="Q581" s="1052">
        <v>0</v>
      </c>
      <c r="R581" s="1052">
        <v>701.57500000000005</v>
      </c>
      <c r="S581" s="150"/>
      <c r="T581" s="150"/>
      <c r="U581" s="150"/>
      <c r="V581" s="232"/>
      <c r="W581" s="232"/>
      <c r="X581" s="232"/>
      <c r="Y581" s="513"/>
    </row>
    <row r="582" spans="1:25" ht="84">
      <c r="A582" s="786"/>
      <c r="B582" s="206" t="s">
        <v>1228</v>
      </c>
      <c r="C582" s="149">
        <v>130</v>
      </c>
      <c r="D582" s="1066" t="s">
        <v>1412</v>
      </c>
      <c r="E582" s="672"/>
      <c r="F582" s="672"/>
      <c r="G582" s="672"/>
      <c r="H582" s="149" t="s">
        <v>1132</v>
      </c>
      <c r="I582" s="150">
        <f t="shared" si="81"/>
        <v>10108</v>
      </c>
      <c r="J582" s="91">
        <v>10108</v>
      </c>
      <c r="K582" s="150">
        <v>4801.3</v>
      </c>
      <c r="L582" s="150">
        <v>0</v>
      </c>
      <c r="M582" s="150">
        <v>4801.3</v>
      </c>
      <c r="N582" s="150"/>
      <c r="O582" s="150"/>
      <c r="P582" s="1052">
        <v>252.7</v>
      </c>
      <c r="Q582" s="1052">
        <v>0</v>
      </c>
      <c r="R582" s="1052">
        <v>25.7</v>
      </c>
      <c r="S582" s="150"/>
      <c r="T582" s="150"/>
      <c r="U582" s="150"/>
      <c r="V582" s="232"/>
      <c r="W582" s="232"/>
      <c r="X582" s="232"/>
      <c r="Y582" s="513"/>
    </row>
    <row r="583" spans="1:25" ht="94.5">
      <c r="A583" s="786"/>
      <c r="B583" s="206" t="s">
        <v>1140</v>
      </c>
      <c r="C583" s="149">
        <v>120</v>
      </c>
      <c r="D583" s="1066" t="s">
        <v>1412</v>
      </c>
      <c r="E583" s="672"/>
      <c r="F583" s="672"/>
      <c r="G583" s="672"/>
      <c r="H583" s="149" t="s">
        <v>1132</v>
      </c>
      <c r="I583" s="150">
        <f t="shared" si="81"/>
        <v>34993</v>
      </c>
      <c r="J583" s="91">
        <v>34993</v>
      </c>
      <c r="K583" s="150">
        <v>16621.674999999999</v>
      </c>
      <c r="L583" s="150">
        <v>0</v>
      </c>
      <c r="M583" s="150">
        <v>16621.674999999999</v>
      </c>
      <c r="N583" s="150"/>
      <c r="O583" s="150"/>
      <c r="P583" s="1052">
        <v>874.82500000000005</v>
      </c>
      <c r="Q583" s="1052">
        <v>0</v>
      </c>
      <c r="R583" s="1052">
        <v>874.82500000000005</v>
      </c>
      <c r="S583" s="150"/>
      <c r="T583" s="150"/>
      <c r="U583" s="150"/>
      <c r="V583" s="232"/>
      <c r="W583" s="232"/>
      <c r="X583" s="232"/>
      <c r="Y583" s="513"/>
    </row>
    <row r="584" spans="1:25" ht="105">
      <c r="A584" s="786"/>
      <c r="B584" s="832" t="s">
        <v>1233</v>
      </c>
      <c r="C584" s="149">
        <v>52</v>
      </c>
      <c r="D584" s="1066" t="s">
        <v>1412</v>
      </c>
      <c r="E584" s="672"/>
      <c r="F584" s="672"/>
      <c r="G584" s="672"/>
      <c r="H584" s="149" t="s">
        <v>1144</v>
      </c>
      <c r="I584" s="150">
        <f t="shared" si="81"/>
        <v>35720.5</v>
      </c>
      <c r="J584" s="91">
        <v>35720.5</v>
      </c>
      <c r="K584" s="150">
        <v>0</v>
      </c>
      <c r="L584" s="150">
        <v>16967.474999999999</v>
      </c>
      <c r="M584" s="150">
        <v>16967</v>
      </c>
      <c r="N584" s="150"/>
      <c r="O584" s="150"/>
      <c r="P584" s="1052">
        <v>0</v>
      </c>
      <c r="Q584" s="1052">
        <v>893.02499999999998</v>
      </c>
      <c r="R584" s="1052">
        <v>893</v>
      </c>
      <c r="S584" s="150"/>
      <c r="T584" s="150"/>
      <c r="U584" s="150"/>
      <c r="V584" s="232"/>
      <c r="W584" s="232"/>
      <c r="X584" s="232"/>
      <c r="Y584" s="513"/>
    </row>
    <row r="585" spans="1:25" ht="115.5">
      <c r="A585" s="786"/>
      <c r="B585" s="206" t="s">
        <v>1148</v>
      </c>
      <c r="C585" s="149">
        <v>16</v>
      </c>
      <c r="D585" s="1066" t="s">
        <v>1412</v>
      </c>
      <c r="E585" s="672"/>
      <c r="F585" s="672"/>
      <c r="G585" s="672"/>
      <c r="H585" s="149" t="s">
        <v>1132</v>
      </c>
      <c r="I585" s="150">
        <f t="shared" si="81"/>
        <v>24773</v>
      </c>
      <c r="J585" s="91">
        <v>24773</v>
      </c>
      <c r="K585" s="150">
        <v>11767.174999999999</v>
      </c>
      <c r="L585" s="150">
        <v>0</v>
      </c>
      <c r="M585" s="150">
        <v>11767.174999999999</v>
      </c>
      <c r="N585" s="150"/>
      <c r="O585" s="150"/>
      <c r="P585" s="1052">
        <v>619.32500000000005</v>
      </c>
      <c r="Q585" s="1052">
        <v>0</v>
      </c>
      <c r="R585" s="1052">
        <v>619.32500000000005</v>
      </c>
      <c r="S585" s="150"/>
      <c r="T585" s="150"/>
      <c r="U585" s="150"/>
      <c r="V585" s="232"/>
      <c r="W585" s="232"/>
      <c r="X585" s="232"/>
      <c r="Y585" s="513"/>
    </row>
    <row r="586" spans="1:25" ht="63">
      <c r="A586" s="589">
        <v>19</v>
      </c>
      <c r="B586" s="206" t="s">
        <v>1151</v>
      </c>
      <c r="C586" s="149">
        <v>120</v>
      </c>
      <c r="D586" s="1066" t="s">
        <v>1412</v>
      </c>
      <c r="E586" s="672"/>
      <c r="F586" s="672"/>
      <c r="G586" s="672"/>
      <c r="H586" s="149" t="s">
        <v>1135</v>
      </c>
      <c r="I586" s="150">
        <f t="shared" si="81"/>
        <v>11606.2</v>
      </c>
      <c r="J586" s="91">
        <v>11606.2</v>
      </c>
      <c r="K586" s="150">
        <v>5512.85</v>
      </c>
      <c r="L586" s="150">
        <v>0</v>
      </c>
      <c r="M586" s="150">
        <v>5512.85</v>
      </c>
      <c r="N586" s="150"/>
      <c r="O586" s="150"/>
      <c r="P586" s="1052">
        <v>290.14999999999998</v>
      </c>
      <c r="Q586" s="1052">
        <v>0</v>
      </c>
      <c r="R586" s="1052">
        <v>290.14999999999998</v>
      </c>
      <c r="S586" s="150"/>
      <c r="T586" s="150"/>
      <c r="U586" s="150"/>
      <c r="V586" s="232"/>
      <c r="W586" s="232"/>
      <c r="X586" s="232"/>
      <c r="Y586" s="513"/>
    </row>
    <row r="587" spans="1:25" ht="84">
      <c r="A587" s="589">
        <v>20</v>
      </c>
      <c r="B587" s="206" t="s">
        <v>1250</v>
      </c>
      <c r="C587" s="149">
        <v>24</v>
      </c>
      <c r="D587" s="1066" t="s">
        <v>1412</v>
      </c>
      <c r="E587" s="672"/>
      <c r="F587" s="672"/>
      <c r="G587" s="672"/>
      <c r="H587" s="149" t="s">
        <v>1132</v>
      </c>
      <c r="I587" s="150">
        <f t="shared" si="81"/>
        <v>11746.2</v>
      </c>
      <c r="J587" s="91">
        <v>11746.2</v>
      </c>
      <c r="K587" s="150">
        <v>5579.35</v>
      </c>
      <c r="L587" s="150">
        <v>0</v>
      </c>
      <c r="M587" s="150">
        <v>5579.35</v>
      </c>
      <c r="N587" s="150"/>
      <c r="O587" s="150"/>
      <c r="P587" s="1052">
        <v>293.64999999999998</v>
      </c>
      <c r="Q587" s="1052">
        <v>0</v>
      </c>
      <c r="R587" s="1052">
        <v>293.64999999999998</v>
      </c>
      <c r="S587" s="150"/>
      <c r="T587" s="150"/>
      <c r="U587" s="150"/>
      <c r="V587" s="232"/>
      <c r="W587" s="232"/>
      <c r="X587" s="232"/>
      <c r="Y587" s="513"/>
    </row>
    <row r="588" spans="1:25" ht="115.5">
      <c r="A588" s="589">
        <v>21</v>
      </c>
      <c r="B588" s="206" t="s">
        <v>1152</v>
      </c>
      <c r="C588" s="149">
        <v>20</v>
      </c>
      <c r="D588" s="1066" t="s">
        <v>1412</v>
      </c>
      <c r="E588" s="672"/>
      <c r="F588" s="672"/>
      <c r="G588" s="672"/>
      <c r="H588" s="149" t="s">
        <v>1132</v>
      </c>
      <c r="I588" s="150">
        <f t="shared" si="81"/>
        <v>5334.2</v>
      </c>
      <c r="J588" s="91">
        <v>5334.2</v>
      </c>
      <c r="K588" s="150">
        <v>2533.65</v>
      </c>
      <c r="L588" s="150">
        <v>0</v>
      </c>
      <c r="M588" s="150">
        <v>2533.65</v>
      </c>
      <c r="N588" s="150"/>
      <c r="O588" s="150"/>
      <c r="P588" s="1052">
        <v>133.35</v>
      </c>
      <c r="Q588" s="1052">
        <v>0</v>
      </c>
      <c r="R588" s="1052">
        <v>133.35</v>
      </c>
      <c r="S588" s="150"/>
      <c r="T588" s="150"/>
      <c r="U588" s="150"/>
      <c r="V588" s="232"/>
      <c r="W588" s="232"/>
      <c r="X588" s="232"/>
      <c r="Y588" s="513"/>
    </row>
    <row r="589" spans="1:25" ht="115.5">
      <c r="A589" s="589">
        <v>22</v>
      </c>
      <c r="B589" s="206" t="s">
        <v>1153</v>
      </c>
      <c r="C589" s="149">
        <v>22</v>
      </c>
      <c r="D589" s="1066" t="s">
        <v>1412</v>
      </c>
      <c r="E589" s="672"/>
      <c r="F589" s="672"/>
      <c r="G589" s="672"/>
      <c r="H589" s="149" t="s">
        <v>1132</v>
      </c>
      <c r="I589" s="150">
        <f t="shared" si="81"/>
        <v>3864</v>
      </c>
      <c r="J589" s="91">
        <v>3864</v>
      </c>
      <c r="K589" s="150">
        <v>1835.4</v>
      </c>
      <c r="L589" s="150">
        <v>0</v>
      </c>
      <c r="M589" s="150">
        <v>1835.4</v>
      </c>
      <c r="N589" s="150"/>
      <c r="O589" s="150"/>
      <c r="P589" s="1052">
        <v>96.6</v>
      </c>
      <c r="Q589" s="1052">
        <v>0</v>
      </c>
      <c r="R589" s="1052">
        <v>96.6</v>
      </c>
      <c r="S589" s="150"/>
      <c r="T589" s="150"/>
      <c r="U589" s="150"/>
      <c r="V589" s="232"/>
      <c r="W589" s="232"/>
      <c r="X589" s="232"/>
      <c r="Y589" s="513"/>
    </row>
    <row r="590" spans="1:25" ht="115.5">
      <c r="A590" s="589">
        <v>23</v>
      </c>
      <c r="B590" s="206" t="s">
        <v>1249</v>
      </c>
      <c r="C590" s="149">
        <v>20</v>
      </c>
      <c r="D590" s="1066" t="s">
        <v>1412</v>
      </c>
      <c r="E590" s="672"/>
      <c r="F590" s="672"/>
      <c r="G590" s="672"/>
      <c r="H590" s="149" t="s">
        <v>1135</v>
      </c>
      <c r="I590" s="150">
        <f t="shared" si="81"/>
        <v>6517</v>
      </c>
      <c r="J590" s="91">
        <v>6517</v>
      </c>
      <c r="K590" s="150">
        <v>3095.5749999999998</v>
      </c>
      <c r="L590" s="150">
        <v>0</v>
      </c>
      <c r="M590" s="150">
        <v>3095.5749999999998</v>
      </c>
      <c r="N590" s="150"/>
      <c r="O590" s="150"/>
      <c r="P590" s="1052">
        <v>162.92500000000001</v>
      </c>
      <c r="Q590" s="1052">
        <v>0</v>
      </c>
      <c r="R590" s="1052">
        <v>162.92500000000001</v>
      </c>
      <c r="S590" s="150"/>
      <c r="T590" s="150"/>
      <c r="U590" s="150"/>
      <c r="V590" s="232"/>
      <c r="W590" s="232"/>
      <c r="X590" s="232"/>
      <c r="Y590" s="513"/>
    </row>
    <row r="591" spans="1:25" ht="115.5">
      <c r="A591" s="589">
        <v>24</v>
      </c>
      <c r="B591" s="206" t="s">
        <v>1154</v>
      </c>
      <c r="C591" s="149">
        <v>40</v>
      </c>
      <c r="D591" s="1066" t="s">
        <v>1412</v>
      </c>
      <c r="E591" s="672"/>
      <c r="F591" s="672"/>
      <c r="G591" s="672"/>
      <c r="H591" s="149" t="s">
        <v>1135</v>
      </c>
      <c r="I591" s="150">
        <f t="shared" si="81"/>
        <v>10164</v>
      </c>
      <c r="J591" s="91">
        <v>10164</v>
      </c>
      <c r="K591" s="150">
        <v>4827.8999999999996</v>
      </c>
      <c r="L591" s="150">
        <v>0</v>
      </c>
      <c r="M591" s="150">
        <v>4827.8999999999996</v>
      </c>
      <c r="N591" s="150"/>
      <c r="O591" s="150"/>
      <c r="P591" s="1052">
        <v>254.1</v>
      </c>
      <c r="Q591" s="1052">
        <v>0</v>
      </c>
      <c r="R591" s="1052">
        <v>254.1</v>
      </c>
      <c r="S591" s="150"/>
      <c r="T591" s="150"/>
      <c r="U591" s="150"/>
      <c r="V591" s="232"/>
      <c r="W591" s="232"/>
      <c r="X591" s="232"/>
      <c r="Y591" s="513"/>
    </row>
    <row r="592" spans="1:25" ht="73.5">
      <c r="A592" s="589">
        <v>25</v>
      </c>
      <c r="B592" s="206" t="s">
        <v>1155</v>
      </c>
      <c r="C592" s="149">
        <v>18</v>
      </c>
      <c r="D592" s="1066" t="s">
        <v>1412</v>
      </c>
      <c r="E592" s="672"/>
      <c r="F592" s="672"/>
      <c r="G592" s="672"/>
      <c r="H592" s="149" t="s">
        <v>1132</v>
      </c>
      <c r="I592" s="150">
        <f t="shared" si="81"/>
        <v>1589</v>
      </c>
      <c r="J592" s="91">
        <v>1589</v>
      </c>
      <c r="K592" s="150">
        <v>754.77499999999998</v>
      </c>
      <c r="L592" s="150">
        <v>0</v>
      </c>
      <c r="M592" s="150">
        <v>754.77499999999998</v>
      </c>
      <c r="N592" s="150"/>
      <c r="O592" s="150"/>
      <c r="P592" s="1052">
        <v>39.725000000000001</v>
      </c>
      <c r="Q592" s="1052">
        <v>0</v>
      </c>
      <c r="R592" s="1052">
        <v>39.725000000000001</v>
      </c>
      <c r="S592" s="150"/>
      <c r="T592" s="150"/>
      <c r="U592" s="150"/>
      <c r="V592" s="232"/>
      <c r="W592" s="232"/>
      <c r="X592" s="232"/>
      <c r="Y592" s="513"/>
    </row>
    <row r="593" spans="1:25" ht="115.5">
      <c r="A593" s="589">
        <v>26</v>
      </c>
      <c r="B593" s="206" t="s">
        <v>1248</v>
      </c>
      <c r="C593" s="149">
        <v>14</v>
      </c>
      <c r="D593" s="1066" t="s">
        <v>1412</v>
      </c>
      <c r="E593" s="672"/>
      <c r="F593" s="672"/>
      <c r="G593" s="672"/>
      <c r="H593" s="149" t="s">
        <v>1135</v>
      </c>
      <c r="I593" s="150">
        <f t="shared" si="81"/>
        <v>2331</v>
      </c>
      <c r="J593" s="91">
        <v>2331</v>
      </c>
      <c r="K593" s="150">
        <v>1107.2249999999999</v>
      </c>
      <c r="L593" s="150">
        <v>0</v>
      </c>
      <c r="M593" s="150">
        <v>1107.2249999999999</v>
      </c>
      <c r="N593" s="150"/>
      <c r="O593" s="150"/>
      <c r="P593" s="1052">
        <v>58.274999999999999</v>
      </c>
      <c r="Q593" s="1052">
        <v>0</v>
      </c>
      <c r="R593" s="1052">
        <v>58.274999999999999</v>
      </c>
      <c r="S593" s="150"/>
      <c r="T593" s="150"/>
      <c r="U593" s="150"/>
      <c r="V593" s="232"/>
      <c r="W593" s="232"/>
      <c r="X593" s="232"/>
      <c r="Y593" s="513"/>
    </row>
    <row r="594" spans="1:25" ht="94.5">
      <c r="A594" s="589">
        <v>27</v>
      </c>
      <c r="B594" s="206" t="s">
        <v>1251</v>
      </c>
      <c r="C594" s="149">
        <v>30</v>
      </c>
      <c r="D594" s="1066" t="s">
        <v>1412</v>
      </c>
      <c r="E594" s="672"/>
      <c r="F594" s="672"/>
      <c r="G594" s="672"/>
      <c r="H594" s="149" t="s">
        <v>1135</v>
      </c>
      <c r="I594" s="150">
        <f t="shared" si="81"/>
        <v>5873</v>
      </c>
      <c r="J594" s="91">
        <v>5873</v>
      </c>
      <c r="K594" s="150">
        <v>2789.6750000000002</v>
      </c>
      <c r="L594" s="150">
        <v>0</v>
      </c>
      <c r="M594" s="150">
        <v>2789.6750000000002</v>
      </c>
      <c r="N594" s="150"/>
      <c r="O594" s="150"/>
      <c r="P594" s="1052">
        <v>146.82499999999999</v>
      </c>
      <c r="Q594" s="1052">
        <v>0</v>
      </c>
      <c r="R594" s="1052">
        <v>164.82499999999999</v>
      </c>
      <c r="S594" s="150"/>
      <c r="T594" s="150"/>
      <c r="U594" s="150"/>
      <c r="V594" s="232"/>
      <c r="W594" s="232"/>
      <c r="X594" s="232"/>
      <c r="Y594" s="513"/>
    </row>
    <row r="595" spans="1:25" ht="105">
      <c r="A595" s="589">
        <v>28</v>
      </c>
      <c r="B595" s="206" t="s">
        <v>1252</v>
      </c>
      <c r="C595" s="149">
        <v>16</v>
      </c>
      <c r="D595" s="1066" t="s">
        <v>1412</v>
      </c>
      <c r="E595" s="672"/>
      <c r="F595" s="672"/>
      <c r="G595" s="672"/>
      <c r="H595" s="149" t="s">
        <v>1132</v>
      </c>
      <c r="I595" s="150">
        <f t="shared" si="81"/>
        <v>4117</v>
      </c>
      <c r="J595" s="91">
        <v>4117</v>
      </c>
      <c r="K595" s="150">
        <v>1912.825</v>
      </c>
      <c r="L595" s="150">
        <v>0</v>
      </c>
      <c r="M595" s="150">
        <v>1998.325</v>
      </c>
      <c r="N595" s="150"/>
      <c r="O595" s="150"/>
      <c r="P595" s="1052">
        <v>100.675</v>
      </c>
      <c r="Q595" s="1052">
        <v>0</v>
      </c>
      <c r="R595" s="1052">
        <v>105.175</v>
      </c>
      <c r="S595" s="150"/>
      <c r="T595" s="150"/>
      <c r="U595" s="150"/>
      <c r="V595" s="232"/>
      <c r="W595" s="232"/>
      <c r="X595" s="232"/>
      <c r="Y595" s="513"/>
    </row>
    <row r="596" spans="1:25" ht="105">
      <c r="A596" s="589">
        <v>29</v>
      </c>
      <c r="B596" s="206" t="s">
        <v>1247</v>
      </c>
      <c r="C596" s="149">
        <v>22</v>
      </c>
      <c r="D596" s="1066" t="s">
        <v>1412</v>
      </c>
      <c r="E596" s="672"/>
      <c r="F596" s="672"/>
      <c r="G596" s="672"/>
      <c r="H596" s="149" t="s">
        <v>1132</v>
      </c>
      <c r="I596" s="150">
        <f t="shared" si="81"/>
        <v>5166.2</v>
      </c>
      <c r="J596" s="91">
        <v>5166.2</v>
      </c>
      <c r="K596" s="150">
        <v>2453.85</v>
      </c>
      <c r="L596" s="150">
        <v>0</v>
      </c>
      <c r="M596" s="150">
        <v>2453.85</v>
      </c>
      <c r="N596" s="150"/>
      <c r="O596" s="150"/>
      <c r="P596" s="1052">
        <v>129.15</v>
      </c>
      <c r="Q596" s="1052">
        <v>0</v>
      </c>
      <c r="R596" s="1052">
        <v>129.15</v>
      </c>
      <c r="S596" s="150"/>
      <c r="T596" s="150"/>
      <c r="U596" s="150"/>
      <c r="V596" s="232"/>
      <c r="W596" s="232"/>
      <c r="X596" s="232"/>
      <c r="Y596" s="513"/>
    </row>
    <row r="597" spans="1:25" ht="105">
      <c r="A597" s="589">
        <v>30</v>
      </c>
      <c r="B597" s="206" t="s">
        <v>1156</v>
      </c>
      <c r="C597" s="149">
        <v>20</v>
      </c>
      <c r="D597" s="1066" t="s">
        <v>1412</v>
      </c>
      <c r="E597" s="672"/>
      <c r="F597" s="672"/>
      <c r="G597" s="672"/>
      <c r="H597" s="149" t="s">
        <v>1132</v>
      </c>
      <c r="I597" s="150">
        <f t="shared" si="81"/>
        <v>7434.2</v>
      </c>
      <c r="J597" s="91">
        <v>7434.2</v>
      </c>
      <c r="K597" s="150">
        <v>3531.15</v>
      </c>
      <c r="L597" s="150">
        <v>0</v>
      </c>
      <c r="M597" s="150">
        <v>3531.15</v>
      </c>
      <c r="N597" s="150"/>
      <c r="O597" s="150"/>
      <c r="P597" s="1052">
        <v>185.85</v>
      </c>
      <c r="Q597" s="1052">
        <v>0</v>
      </c>
      <c r="R597" s="1052">
        <v>185.85</v>
      </c>
      <c r="S597" s="150"/>
      <c r="T597" s="150"/>
      <c r="U597" s="150"/>
      <c r="V597" s="232"/>
      <c r="W597" s="232"/>
      <c r="X597" s="232"/>
      <c r="Y597" s="513"/>
    </row>
    <row r="598" spans="1:25" ht="115.5">
      <c r="A598" s="589">
        <v>31</v>
      </c>
      <c r="B598" s="206" t="s">
        <v>1157</v>
      </c>
      <c r="C598" s="149">
        <v>16</v>
      </c>
      <c r="D598" s="1066" t="s">
        <v>1412</v>
      </c>
      <c r="E598" s="672"/>
      <c r="F598" s="672"/>
      <c r="G598" s="672"/>
      <c r="H598" s="149" t="s">
        <v>1132</v>
      </c>
      <c r="I598" s="150">
        <f t="shared" si="81"/>
        <v>15092</v>
      </c>
      <c r="J598" s="91">
        <v>15092</v>
      </c>
      <c r="K598" s="150">
        <v>7168.7</v>
      </c>
      <c r="L598" s="150">
        <v>0</v>
      </c>
      <c r="M598" s="150">
        <v>7168.7</v>
      </c>
      <c r="N598" s="150"/>
      <c r="O598" s="150"/>
      <c r="P598" s="1052">
        <v>377.3</v>
      </c>
      <c r="Q598" s="1052">
        <v>0</v>
      </c>
      <c r="R598" s="1052">
        <v>377.3</v>
      </c>
      <c r="S598" s="150"/>
      <c r="T598" s="150"/>
      <c r="U598" s="150"/>
      <c r="V598" s="232"/>
      <c r="W598" s="232"/>
      <c r="X598" s="232"/>
      <c r="Y598" s="513"/>
    </row>
    <row r="599" spans="1:25" ht="105">
      <c r="A599" s="589">
        <v>32</v>
      </c>
      <c r="B599" s="206" t="s">
        <v>1246</v>
      </c>
      <c r="C599" s="149">
        <v>25</v>
      </c>
      <c r="D599" s="1066" t="s">
        <v>1412</v>
      </c>
      <c r="E599" s="672"/>
      <c r="F599" s="672"/>
      <c r="G599" s="672"/>
      <c r="H599" s="149" t="s">
        <v>1132</v>
      </c>
      <c r="I599" s="150">
        <f t="shared" si="81"/>
        <v>4375</v>
      </c>
      <c r="J599" s="91">
        <v>4375</v>
      </c>
      <c r="K599" s="150">
        <v>2078.125</v>
      </c>
      <c r="L599" s="150">
        <v>0</v>
      </c>
      <c r="M599" s="150">
        <v>2078.125</v>
      </c>
      <c r="N599" s="150"/>
      <c r="O599" s="150"/>
      <c r="P599" s="1052">
        <v>109.375</v>
      </c>
      <c r="Q599" s="1052">
        <v>0</v>
      </c>
      <c r="R599" s="1052">
        <v>109.375</v>
      </c>
      <c r="S599" s="150"/>
      <c r="T599" s="150"/>
      <c r="U599" s="150"/>
      <c r="V599" s="232"/>
      <c r="W599" s="232"/>
      <c r="X599" s="232"/>
      <c r="Y599" s="513"/>
    </row>
    <row r="600" spans="1:25" ht="105">
      <c r="A600" s="589">
        <v>33</v>
      </c>
      <c r="B600" s="206" t="s">
        <v>1158</v>
      </c>
      <c r="C600" s="149">
        <v>30</v>
      </c>
      <c r="D600" s="1066" t="s">
        <v>1412</v>
      </c>
      <c r="E600" s="672"/>
      <c r="F600" s="672"/>
      <c r="G600" s="672"/>
      <c r="H600" s="149" t="s">
        <v>1132</v>
      </c>
      <c r="I600" s="150">
        <f t="shared" si="81"/>
        <v>6986.2</v>
      </c>
      <c r="J600" s="91">
        <v>6986.2</v>
      </c>
      <c r="K600" s="150">
        <v>3318.35</v>
      </c>
      <c r="L600" s="150">
        <v>0</v>
      </c>
      <c r="M600" s="150">
        <v>3318.35</v>
      </c>
      <c r="N600" s="150"/>
      <c r="O600" s="150"/>
      <c r="P600" s="1052">
        <v>174.65</v>
      </c>
      <c r="Q600" s="1052">
        <v>0</v>
      </c>
      <c r="R600" s="1052">
        <v>174.65</v>
      </c>
      <c r="S600" s="150"/>
      <c r="T600" s="150"/>
      <c r="U600" s="150"/>
      <c r="V600" s="232"/>
      <c r="W600" s="232"/>
      <c r="X600" s="232"/>
      <c r="Y600" s="513"/>
    </row>
    <row r="601" spans="1:25" ht="94.5">
      <c r="A601" s="589">
        <v>34</v>
      </c>
      <c r="B601" s="206" t="s">
        <v>1159</v>
      </c>
      <c r="C601" s="149">
        <v>71</v>
      </c>
      <c r="D601" s="1066" t="s">
        <v>1412</v>
      </c>
      <c r="E601" s="672"/>
      <c r="F601" s="672"/>
      <c r="G601" s="672"/>
      <c r="H601" s="149" t="s">
        <v>1132</v>
      </c>
      <c r="I601" s="150">
        <f t="shared" si="81"/>
        <v>15484</v>
      </c>
      <c r="J601" s="91">
        <v>15484</v>
      </c>
      <c r="K601" s="150">
        <v>7354.9</v>
      </c>
      <c r="L601" s="150">
        <v>0</v>
      </c>
      <c r="M601" s="150">
        <v>7354.9</v>
      </c>
      <c r="N601" s="150"/>
      <c r="O601" s="150"/>
      <c r="P601" s="1052">
        <v>387.1</v>
      </c>
      <c r="Q601" s="1052">
        <v>0</v>
      </c>
      <c r="R601" s="1052">
        <v>387.1</v>
      </c>
      <c r="S601" s="150"/>
      <c r="T601" s="150"/>
      <c r="U601" s="150"/>
      <c r="V601" s="232"/>
      <c r="W601" s="232"/>
      <c r="X601" s="232"/>
      <c r="Y601" s="513"/>
    </row>
    <row r="602" spans="1:25" ht="115.5">
      <c r="A602" s="589">
        <v>35</v>
      </c>
      <c r="B602" s="206" t="s">
        <v>1245</v>
      </c>
      <c r="C602" s="149">
        <v>24</v>
      </c>
      <c r="D602" s="1066" t="s">
        <v>1412</v>
      </c>
      <c r="E602" s="672"/>
      <c r="F602" s="672"/>
      <c r="G602" s="672"/>
      <c r="H602" s="149" t="s">
        <v>1135</v>
      </c>
      <c r="I602" s="150">
        <f t="shared" si="81"/>
        <v>4242.2</v>
      </c>
      <c r="J602" s="91">
        <v>4242.2</v>
      </c>
      <c r="K602" s="150">
        <v>2014.95</v>
      </c>
      <c r="L602" s="150">
        <v>0</v>
      </c>
      <c r="M602" s="150">
        <v>2014.95</v>
      </c>
      <c r="N602" s="150"/>
      <c r="O602" s="150"/>
      <c r="P602" s="1052">
        <v>106.1</v>
      </c>
      <c r="Q602" s="1052">
        <v>0</v>
      </c>
      <c r="R602" s="1052">
        <v>106.05</v>
      </c>
      <c r="S602" s="150"/>
      <c r="T602" s="150"/>
      <c r="U602" s="150"/>
      <c r="V602" s="232"/>
      <c r="W602" s="232"/>
      <c r="X602" s="232"/>
      <c r="Y602" s="513"/>
    </row>
    <row r="603" spans="1:25" ht="94.5">
      <c r="A603" s="589">
        <v>36</v>
      </c>
      <c r="B603" s="206" t="s">
        <v>1160</v>
      </c>
      <c r="C603" s="149">
        <v>24</v>
      </c>
      <c r="D603" s="1066" t="s">
        <v>1412</v>
      </c>
      <c r="E603" s="672"/>
      <c r="F603" s="672"/>
      <c r="G603" s="672"/>
      <c r="H603" s="149" t="s">
        <v>1132</v>
      </c>
      <c r="I603" s="150">
        <f t="shared" si="81"/>
        <v>3413</v>
      </c>
      <c r="J603" s="91">
        <v>3413</v>
      </c>
      <c r="K603" s="150">
        <v>1621.175</v>
      </c>
      <c r="L603" s="150">
        <v>0</v>
      </c>
      <c r="M603" s="150">
        <v>1621.175</v>
      </c>
      <c r="N603" s="150"/>
      <c r="O603" s="150"/>
      <c r="P603" s="1052">
        <v>85.3</v>
      </c>
      <c r="Q603" s="1052">
        <v>0</v>
      </c>
      <c r="R603" s="1052">
        <v>85.325000000000003</v>
      </c>
      <c r="S603" s="150"/>
      <c r="T603" s="150"/>
      <c r="U603" s="150"/>
      <c r="V603" s="232"/>
      <c r="W603" s="232"/>
      <c r="X603" s="232"/>
      <c r="Y603" s="513"/>
    </row>
    <row r="604" spans="1:25" ht="115.5">
      <c r="A604" s="589">
        <v>37</v>
      </c>
      <c r="B604" s="206" t="s">
        <v>1253</v>
      </c>
      <c r="C604" s="149">
        <v>20</v>
      </c>
      <c r="D604" s="1066" t="s">
        <v>1412</v>
      </c>
      <c r="E604" s="672"/>
      <c r="F604" s="672"/>
      <c r="G604" s="672"/>
      <c r="H604" s="149" t="s">
        <v>1135</v>
      </c>
      <c r="I604" s="150">
        <f t="shared" si="81"/>
        <v>2352</v>
      </c>
      <c r="J604" s="91">
        <v>2352</v>
      </c>
      <c r="K604" s="150">
        <v>1117.2</v>
      </c>
      <c r="L604" s="150">
        <v>0</v>
      </c>
      <c r="M604" s="150">
        <v>1117.2</v>
      </c>
      <c r="N604" s="150"/>
      <c r="O604" s="150"/>
      <c r="P604" s="1052">
        <v>58.8</v>
      </c>
      <c r="Q604" s="1052">
        <v>0</v>
      </c>
      <c r="R604" s="1052">
        <v>58.8</v>
      </c>
      <c r="S604" s="150"/>
      <c r="T604" s="150"/>
      <c r="U604" s="150"/>
      <c r="V604" s="232"/>
      <c r="W604" s="232"/>
      <c r="X604" s="232"/>
      <c r="Y604" s="513"/>
    </row>
    <row r="605" spans="1:25" ht="105">
      <c r="A605" s="589">
        <v>38</v>
      </c>
      <c r="B605" s="206" t="s">
        <v>1254</v>
      </c>
      <c r="C605" s="149">
        <v>25</v>
      </c>
      <c r="D605" s="1066" t="s">
        <v>1412</v>
      </c>
      <c r="E605" s="672"/>
      <c r="F605" s="672"/>
      <c r="G605" s="672"/>
      <c r="H605" s="149" t="s">
        <v>1132</v>
      </c>
      <c r="I605" s="150">
        <f t="shared" si="81"/>
        <v>6174.2</v>
      </c>
      <c r="J605" s="91">
        <v>6174.2</v>
      </c>
      <c r="K605" s="150">
        <v>2932.65</v>
      </c>
      <c r="L605" s="150">
        <v>0</v>
      </c>
      <c r="M605" s="150">
        <v>2932.65</v>
      </c>
      <c r="N605" s="150"/>
      <c r="O605" s="150"/>
      <c r="P605" s="1052">
        <v>154.4</v>
      </c>
      <c r="Q605" s="1052">
        <v>0</v>
      </c>
      <c r="R605" s="1052">
        <v>154.35</v>
      </c>
      <c r="S605" s="150"/>
      <c r="T605" s="150"/>
      <c r="U605" s="150"/>
      <c r="V605" s="232"/>
      <c r="W605" s="232"/>
      <c r="X605" s="232"/>
      <c r="Y605" s="513"/>
    </row>
    <row r="606" spans="1:25" ht="105">
      <c r="A606" s="589">
        <v>39</v>
      </c>
      <c r="B606" s="206" t="s">
        <v>1255</v>
      </c>
      <c r="C606" s="149">
        <v>52</v>
      </c>
      <c r="D606" s="1066" t="s">
        <v>1412</v>
      </c>
      <c r="E606" s="672"/>
      <c r="F606" s="672"/>
      <c r="G606" s="672"/>
      <c r="H606" s="149" t="s">
        <v>1132</v>
      </c>
      <c r="I606" s="150">
        <f t="shared" si="81"/>
        <v>19362.2</v>
      </c>
      <c r="J606" s="91">
        <v>19362.2</v>
      </c>
      <c r="K606" s="150">
        <v>9196.9500000000007</v>
      </c>
      <c r="L606" s="150">
        <v>0</v>
      </c>
      <c r="M606" s="150">
        <v>9196.9500000000007</v>
      </c>
      <c r="N606" s="150"/>
      <c r="O606" s="150"/>
      <c r="P606" s="1052">
        <v>484.1</v>
      </c>
      <c r="Q606" s="1052">
        <v>0</v>
      </c>
      <c r="R606" s="1052">
        <v>484.05</v>
      </c>
      <c r="S606" s="150"/>
      <c r="T606" s="150"/>
      <c r="U606" s="150"/>
      <c r="V606" s="232"/>
      <c r="W606" s="232"/>
      <c r="X606" s="232"/>
      <c r="Y606" s="513"/>
    </row>
    <row r="607" spans="1:25" ht="63">
      <c r="A607" s="589">
        <v>40</v>
      </c>
      <c r="B607" s="206" t="s">
        <v>1256</v>
      </c>
      <c r="C607" s="149">
        <v>158</v>
      </c>
      <c r="D607" s="1066" t="s">
        <v>1412</v>
      </c>
      <c r="E607" s="672"/>
      <c r="F607" s="672"/>
      <c r="G607" s="672"/>
      <c r="H607" s="149" t="s">
        <v>1132</v>
      </c>
      <c r="I607" s="150">
        <f t="shared" si="81"/>
        <v>15421</v>
      </c>
      <c r="J607" s="91">
        <v>15421</v>
      </c>
      <c r="K607" s="150">
        <v>7324.9750000000004</v>
      </c>
      <c r="L607" s="150">
        <v>0</v>
      </c>
      <c r="M607" s="150">
        <v>7324.9750000000004</v>
      </c>
      <c r="N607" s="150"/>
      <c r="O607" s="150"/>
      <c r="P607" s="1052">
        <v>385.5</v>
      </c>
      <c r="Q607" s="1052">
        <v>0</v>
      </c>
      <c r="R607" s="1052">
        <v>385.52499999999998</v>
      </c>
      <c r="S607" s="150"/>
      <c r="T607" s="150"/>
      <c r="U607" s="150"/>
      <c r="V607" s="232"/>
      <c r="W607" s="232"/>
      <c r="X607" s="232"/>
      <c r="Y607" s="513"/>
    </row>
    <row r="608" spans="1:25" ht="84">
      <c r="A608" s="589">
        <v>41</v>
      </c>
      <c r="B608" s="206" t="s">
        <v>1257</v>
      </c>
      <c r="C608" s="149">
        <v>45</v>
      </c>
      <c r="D608" s="1066" t="s">
        <v>1412</v>
      </c>
      <c r="E608" s="672"/>
      <c r="F608" s="672"/>
      <c r="G608" s="672"/>
      <c r="H608" s="149" t="s">
        <v>1132</v>
      </c>
      <c r="I608" s="150">
        <f t="shared" si="81"/>
        <v>17108</v>
      </c>
      <c r="J608" s="91">
        <v>17108</v>
      </c>
      <c r="K608" s="150">
        <v>8126.3</v>
      </c>
      <c r="L608" s="150">
        <v>0</v>
      </c>
      <c r="M608" s="150">
        <v>8126.3</v>
      </c>
      <c r="N608" s="150"/>
      <c r="O608" s="150"/>
      <c r="P608" s="1052">
        <v>427.7</v>
      </c>
      <c r="Q608" s="1052">
        <v>0</v>
      </c>
      <c r="R608" s="1052">
        <v>427.7</v>
      </c>
      <c r="S608" s="150"/>
      <c r="T608" s="150"/>
      <c r="U608" s="150"/>
      <c r="V608" s="232"/>
      <c r="W608" s="232"/>
      <c r="X608" s="232"/>
      <c r="Y608" s="513"/>
    </row>
    <row r="609" spans="1:27" ht="94.5">
      <c r="A609" s="589">
        <v>42</v>
      </c>
      <c r="B609" s="206" t="s">
        <v>1161</v>
      </c>
      <c r="C609" s="149">
        <v>200</v>
      </c>
      <c r="D609" s="1066" t="s">
        <v>1412</v>
      </c>
      <c r="E609" s="672"/>
      <c r="F609" s="672"/>
      <c r="G609" s="672"/>
      <c r="H609" s="149" t="s">
        <v>1132</v>
      </c>
      <c r="I609" s="150">
        <f t="shared" si="81"/>
        <v>40243</v>
      </c>
      <c r="J609" s="91">
        <v>40243</v>
      </c>
      <c r="K609" s="150">
        <v>19115.424999999999</v>
      </c>
      <c r="L609" s="150">
        <v>0</v>
      </c>
      <c r="M609" s="150">
        <v>19115.424999999999</v>
      </c>
      <c r="N609" s="150"/>
      <c r="O609" s="150"/>
      <c r="P609" s="1052">
        <v>1006.1</v>
      </c>
      <c r="Q609" s="1052">
        <v>0</v>
      </c>
      <c r="R609" s="1052">
        <v>1006.075</v>
      </c>
      <c r="S609" s="150"/>
      <c r="T609" s="150"/>
      <c r="U609" s="150"/>
      <c r="V609" s="232"/>
      <c r="W609" s="232"/>
      <c r="X609" s="232"/>
      <c r="Y609" s="513"/>
    </row>
    <row r="610" spans="1:27" ht="105">
      <c r="A610" s="589">
        <v>43</v>
      </c>
      <c r="B610" s="206" t="s">
        <v>1258</v>
      </c>
      <c r="C610" s="149">
        <v>90</v>
      </c>
      <c r="D610" s="1066" t="s">
        <v>1412</v>
      </c>
      <c r="E610" s="672"/>
      <c r="F610" s="672"/>
      <c r="G610" s="672"/>
      <c r="H610" s="149" t="s">
        <v>1132</v>
      </c>
      <c r="I610" s="150">
        <f t="shared" si="81"/>
        <v>19313</v>
      </c>
      <c r="J610" s="91">
        <v>19313</v>
      </c>
      <c r="K610" s="150">
        <v>9173.6749999999993</v>
      </c>
      <c r="L610" s="150">
        <v>0</v>
      </c>
      <c r="M610" s="150">
        <v>9173.6749999999993</v>
      </c>
      <c r="N610" s="150"/>
      <c r="O610" s="150"/>
      <c r="P610" s="1052">
        <v>482.8</v>
      </c>
      <c r="Q610" s="1052">
        <v>0</v>
      </c>
      <c r="R610" s="1052">
        <v>482.82499999999999</v>
      </c>
      <c r="S610" s="150"/>
      <c r="T610" s="150"/>
      <c r="U610" s="150"/>
      <c r="V610" s="232"/>
      <c r="W610" s="232"/>
      <c r="X610" s="232"/>
      <c r="Y610" s="513"/>
    </row>
    <row r="611" spans="1:27" ht="93">
      <c r="A611" s="589">
        <v>44</v>
      </c>
      <c r="B611" s="207" t="s">
        <v>1259</v>
      </c>
      <c r="C611" s="149">
        <v>38</v>
      </c>
      <c r="D611" s="1066" t="s">
        <v>1412</v>
      </c>
      <c r="E611" s="672"/>
      <c r="F611" s="672"/>
      <c r="G611" s="672"/>
      <c r="H611" s="149" t="s">
        <v>1132</v>
      </c>
      <c r="I611" s="150">
        <f t="shared" si="81"/>
        <v>6888</v>
      </c>
      <c r="J611" s="91">
        <v>6888</v>
      </c>
      <c r="K611" s="150">
        <v>3271.8</v>
      </c>
      <c r="L611" s="150">
        <v>0</v>
      </c>
      <c r="M611" s="150">
        <v>3271.8</v>
      </c>
      <c r="N611" s="150"/>
      <c r="O611" s="150"/>
      <c r="P611" s="1052">
        <v>172.2</v>
      </c>
      <c r="Q611" s="1052">
        <v>0</v>
      </c>
      <c r="R611" s="1052">
        <v>172.2</v>
      </c>
      <c r="S611" s="150"/>
      <c r="T611" s="150"/>
      <c r="U611" s="150"/>
      <c r="V611" s="232"/>
      <c r="W611" s="232"/>
      <c r="X611" s="232"/>
      <c r="Y611" s="513"/>
    </row>
    <row r="612" spans="1:27" ht="115.5">
      <c r="A612" s="589">
        <v>45</v>
      </c>
      <c r="B612" s="206" t="s">
        <v>1244</v>
      </c>
      <c r="C612" s="149">
        <v>70</v>
      </c>
      <c r="D612" s="1066" t="s">
        <v>1412</v>
      </c>
      <c r="E612" s="672"/>
      <c r="F612" s="672"/>
      <c r="G612" s="672"/>
      <c r="H612" s="149" t="s">
        <v>1135</v>
      </c>
      <c r="I612" s="150">
        <f t="shared" si="81"/>
        <v>18242.2</v>
      </c>
      <c r="J612" s="91">
        <v>18242.2</v>
      </c>
      <c r="K612" s="150">
        <v>8664.9500000000007</v>
      </c>
      <c r="L612" s="150">
        <v>0</v>
      </c>
      <c r="M612" s="150">
        <v>8664.9500000000007</v>
      </c>
      <c r="N612" s="150"/>
      <c r="O612" s="150"/>
      <c r="P612" s="1052">
        <v>456.1</v>
      </c>
      <c r="Q612" s="1052">
        <v>0</v>
      </c>
      <c r="R612" s="1052">
        <v>456.05</v>
      </c>
      <c r="S612" s="150"/>
      <c r="T612" s="150"/>
      <c r="U612" s="150"/>
      <c r="V612" s="232"/>
      <c r="W612" s="232"/>
      <c r="X612" s="232"/>
      <c r="Y612" s="513"/>
    </row>
    <row r="613" spans="1:27" ht="84">
      <c r="A613" s="589">
        <v>46</v>
      </c>
      <c r="B613" s="206" t="s">
        <v>1162</v>
      </c>
      <c r="C613" s="149">
        <v>50</v>
      </c>
      <c r="D613" s="1066" t="s">
        <v>1412</v>
      </c>
      <c r="E613" s="672"/>
      <c r="F613" s="672"/>
      <c r="G613" s="672"/>
      <c r="H613" s="149" t="s">
        <v>1135</v>
      </c>
      <c r="I613" s="150">
        <f t="shared" si="81"/>
        <v>16590.2</v>
      </c>
      <c r="J613" s="91">
        <v>16590.2</v>
      </c>
      <c r="K613" s="150">
        <v>7880.25</v>
      </c>
      <c r="L613" s="150">
        <v>0</v>
      </c>
      <c r="M613" s="150">
        <v>7880.25</v>
      </c>
      <c r="N613" s="150"/>
      <c r="O613" s="150"/>
      <c r="P613" s="1052">
        <v>414.8</v>
      </c>
      <c r="Q613" s="1052">
        <v>0</v>
      </c>
      <c r="R613" s="1052">
        <v>414.75</v>
      </c>
      <c r="S613" s="150"/>
      <c r="T613" s="150"/>
      <c r="U613" s="150"/>
      <c r="V613" s="232"/>
      <c r="W613" s="232"/>
      <c r="X613" s="232"/>
      <c r="Y613" s="513"/>
    </row>
    <row r="614" spans="1:27" ht="73.5">
      <c r="A614" s="589">
        <v>47</v>
      </c>
      <c r="B614" s="832" t="s">
        <v>1163</v>
      </c>
      <c r="C614" s="149">
        <v>190</v>
      </c>
      <c r="D614" s="1066" t="s">
        <v>1412</v>
      </c>
      <c r="E614" s="672"/>
      <c r="F614" s="672"/>
      <c r="G614" s="672"/>
      <c r="H614" s="149" t="s">
        <v>1137</v>
      </c>
      <c r="I614" s="150">
        <f t="shared" si="81"/>
        <v>15218</v>
      </c>
      <c r="J614" s="91">
        <v>15218</v>
      </c>
      <c r="K614" s="150">
        <v>0</v>
      </c>
      <c r="L614" s="150">
        <v>0</v>
      </c>
      <c r="M614" s="150">
        <v>14457.1</v>
      </c>
      <c r="N614" s="150"/>
      <c r="O614" s="150"/>
      <c r="P614" s="1052">
        <v>0</v>
      </c>
      <c r="Q614" s="1052">
        <v>0</v>
      </c>
      <c r="R614" s="1052">
        <v>760.9</v>
      </c>
      <c r="S614" s="150"/>
      <c r="T614" s="150"/>
      <c r="U614" s="150"/>
      <c r="V614" s="232"/>
      <c r="W614" s="232"/>
      <c r="X614" s="232"/>
      <c r="Y614" s="513"/>
    </row>
    <row r="615" spans="1:27" ht="63">
      <c r="A615" s="589">
        <v>48</v>
      </c>
      <c r="B615" s="832" t="s">
        <v>1242</v>
      </c>
      <c r="C615" s="149">
        <v>200</v>
      </c>
      <c r="D615" s="1066" t="s">
        <v>1412</v>
      </c>
      <c r="E615" s="672"/>
      <c r="F615" s="672"/>
      <c r="G615" s="672"/>
      <c r="H615" s="149" t="s">
        <v>1137</v>
      </c>
      <c r="I615" s="150">
        <f t="shared" si="81"/>
        <v>8074.5</v>
      </c>
      <c r="J615" s="91">
        <v>8074.5</v>
      </c>
      <c r="K615" s="150">
        <v>0</v>
      </c>
      <c r="L615" s="150">
        <v>0</v>
      </c>
      <c r="M615" s="150">
        <v>7670.7749999999996</v>
      </c>
      <c r="N615" s="150"/>
      <c r="O615" s="150"/>
      <c r="P615" s="1052">
        <v>0</v>
      </c>
      <c r="Q615" s="1052">
        <v>0</v>
      </c>
      <c r="R615" s="1052">
        <v>403.72500000000002</v>
      </c>
      <c r="S615" s="150"/>
      <c r="T615" s="150"/>
      <c r="U615" s="150"/>
      <c r="V615" s="232"/>
      <c r="W615" s="232"/>
      <c r="X615" s="232"/>
      <c r="Y615" s="513"/>
    </row>
    <row r="616" spans="1:27" ht="105">
      <c r="A616" s="589">
        <v>49</v>
      </c>
      <c r="B616" s="832" t="s">
        <v>1243</v>
      </c>
      <c r="C616" s="149">
        <v>40</v>
      </c>
      <c r="D616" s="1066" t="s">
        <v>1412</v>
      </c>
      <c r="E616" s="672"/>
      <c r="F616" s="672"/>
      <c r="G616" s="672"/>
      <c r="H616" s="149" t="s">
        <v>1135</v>
      </c>
      <c r="I616" s="150">
        <f t="shared" si="81"/>
        <v>6426.2</v>
      </c>
      <c r="J616" s="91">
        <v>6426.2</v>
      </c>
      <c r="K616" s="150">
        <v>3052.35</v>
      </c>
      <c r="L616" s="150">
        <v>0</v>
      </c>
      <c r="M616" s="150">
        <v>3052.35</v>
      </c>
      <c r="N616" s="150"/>
      <c r="O616" s="150"/>
      <c r="P616" s="1052">
        <v>160.69999999999999</v>
      </c>
      <c r="Q616" s="1052">
        <v>0</v>
      </c>
      <c r="R616" s="1052">
        <v>160.65</v>
      </c>
      <c r="S616" s="150"/>
      <c r="T616" s="150"/>
      <c r="U616" s="150"/>
      <c r="V616" s="232"/>
      <c r="W616" s="232"/>
      <c r="X616" s="232"/>
      <c r="Y616" s="513"/>
    </row>
    <row r="617" spans="1:27" ht="136.5">
      <c r="A617" s="589">
        <v>50</v>
      </c>
      <c r="B617" s="832" t="s">
        <v>1241</v>
      </c>
      <c r="C617" s="149">
        <v>32</v>
      </c>
      <c r="D617" s="1066" t="s">
        <v>1412</v>
      </c>
      <c r="E617" s="672"/>
      <c r="F617" s="672"/>
      <c r="G617" s="672"/>
      <c r="H617" s="149" t="s">
        <v>1135</v>
      </c>
      <c r="I617" s="150">
        <f t="shared" si="81"/>
        <v>10388</v>
      </c>
      <c r="J617" s="91">
        <v>10388</v>
      </c>
      <c r="K617" s="150">
        <v>4934.3</v>
      </c>
      <c r="L617" s="150">
        <v>0</v>
      </c>
      <c r="M617" s="150">
        <v>4934.3</v>
      </c>
      <c r="N617" s="150"/>
      <c r="O617" s="150"/>
      <c r="P617" s="1052">
        <v>259.7</v>
      </c>
      <c r="Q617" s="1052">
        <v>0</v>
      </c>
      <c r="R617" s="1052">
        <v>259.7</v>
      </c>
      <c r="S617" s="150"/>
      <c r="T617" s="150"/>
      <c r="U617" s="150"/>
      <c r="V617" s="235"/>
      <c r="W617" s="235"/>
      <c r="X617" s="235"/>
      <c r="Y617" s="513"/>
    </row>
    <row r="618" spans="1:27" ht="115.5">
      <c r="A618" s="589">
        <v>51</v>
      </c>
      <c r="B618" s="832" t="s">
        <v>1164</v>
      </c>
      <c r="C618" s="149">
        <v>46</v>
      </c>
      <c r="D618" s="1066" t="s">
        <v>1412</v>
      </c>
      <c r="E618" s="672"/>
      <c r="F618" s="672"/>
      <c r="G618" s="672"/>
      <c r="H618" s="149" t="s">
        <v>1132</v>
      </c>
      <c r="I618" s="150">
        <f t="shared" si="81"/>
        <v>13544</v>
      </c>
      <c r="J618" s="91">
        <v>13544</v>
      </c>
      <c r="K618" s="150">
        <v>6433.4</v>
      </c>
      <c r="L618" s="150">
        <v>0</v>
      </c>
      <c r="M618" s="150">
        <v>6433.4</v>
      </c>
      <c r="N618" s="150"/>
      <c r="O618" s="150"/>
      <c r="P618" s="1052">
        <v>338.6</v>
      </c>
      <c r="Q618" s="1052">
        <v>0</v>
      </c>
      <c r="R618" s="1052">
        <v>338.6</v>
      </c>
      <c r="S618" s="150"/>
      <c r="T618" s="150"/>
      <c r="U618" s="150"/>
      <c r="V618" s="232"/>
      <c r="W618" s="232"/>
      <c r="X618" s="232"/>
      <c r="Y618" s="513"/>
    </row>
    <row r="619" spans="1:27" ht="126">
      <c r="A619" s="589">
        <v>52</v>
      </c>
      <c r="B619" s="832" t="s">
        <v>1260</v>
      </c>
      <c r="C619" s="149">
        <v>32</v>
      </c>
      <c r="D619" s="1066" t="s">
        <v>1412</v>
      </c>
      <c r="E619" s="672"/>
      <c r="F619" s="672"/>
      <c r="G619" s="672"/>
      <c r="H619" s="149" t="s">
        <v>1135</v>
      </c>
      <c r="I619" s="150">
        <f t="shared" si="81"/>
        <v>11648</v>
      </c>
      <c r="J619" s="91">
        <v>11648</v>
      </c>
      <c r="K619" s="150">
        <v>5532.8</v>
      </c>
      <c r="L619" s="150">
        <v>0</v>
      </c>
      <c r="M619" s="150">
        <v>5532.8</v>
      </c>
      <c r="N619" s="150"/>
      <c r="O619" s="150"/>
      <c r="P619" s="1052">
        <v>291.2</v>
      </c>
      <c r="Q619" s="1052">
        <v>0</v>
      </c>
      <c r="R619" s="1052">
        <v>291.2</v>
      </c>
      <c r="S619" s="150"/>
      <c r="T619" s="150"/>
      <c r="U619" s="150"/>
      <c r="V619" s="232"/>
      <c r="W619" s="232"/>
      <c r="X619" s="232"/>
      <c r="Y619" s="513"/>
    </row>
    <row r="620" spans="1:27" ht="105">
      <c r="A620" s="589">
        <v>53</v>
      </c>
      <c r="B620" s="832" t="s">
        <v>1240</v>
      </c>
      <c r="C620" s="149">
        <v>32</v>
      </c>
      <c r="D620" s="1066" t="s">
        <v>1412</v>
      </c>
      <c r="E620" s="672"/>
      <c r="F620" s="672"/>
      <c r="G620" s="672"/>
      <c r="H620" s="149" t="s">
        <v>1135</v>
      </c>
      <c r="I620" s="150">
        <f t="shared" si="81"/>
        <v>6776</v>
      </c>
      <c r="J620" s="91">
        <v>6776</v>
      </c>
      <c r="K620" s="150">
        <v>3218.6</v>
      </c>
      <c r="L620" s="150">
        <v>0</v>
      </c>
      <c r="M620" s="150">
        <v>3218.6</v>
      </c>
      <c r="N620" s="150"/>
      <c r="O620" s="150"/>
      <c r="P620" s="1052">
        <v>169.4</v>
      </c>
      <c r="Q620" s="1052">
        <v>0</v>
      </c>
      <c r="R620" s="1052">
        <v>169.4</v>
      </c>
      <c r="S620" s="150"/>
      <c r="T620" s="150"/>
      <c r="U620" s="150"/>
      <c r="V620" s="232"/>
      <c r="W620" s="232"/>
      <c r="X620" s="232"/>
      <c r="Y620" s="513"/>
    </row>
    <row r="621" spans="1:27" ht="94.5">
      <c r="A621" s="589">
        <v>54</v>
      </c>
      <c r="B621" s="832" t="s">
        <v>1165</v>
      </c>
      <c r="C621" s="149">
        <v>96</v>
      </c>
      <c r="D621" s="1066" t="s">
        <v>1412</v>
      </c>
      <c r="E621" s="672"/>
      <c r="F621" s="672"/>
      <c r="G621" s="672"/>
      <c r="H621" s="149" t="s">
        <v>1135</v>
      </c>
      <c r="I621" s="150">
        <f t="shared" si="81"/>
        <v>27552</v>
      </c>
      <c r="J621" s="91">
        <v>27552</v>
      </c>
      <c r="K621" s="150">
        <v>13087.2</v>
      </c>
      <c r="L621" s="150">
        <v>0</v>
      </c>
      <c r="M621" s="150">
        <v>13087.2</v>
      </c>
      <c r="N621" s="150"/>
      <c r="O621" s="150"/>
      <c r="P621" s="1052">
        <v>688.8</v>
      </c>
      <c r="Q621" s="1052">
        <v>0</v>
      </c>
      <c r="R621" s="1052">
        <v>688.8</v>
      </c>
      <c r="S621" s="150"/>
      <c r="T621" s="150"/>
      <c r="U621" s="150"/>
      <c r="V621" s="232"/>
      <c r="W621" s="232"/>
      <c r="X621" s="232"/>
      <c r="Y621" s="513"/>
    </row>
    <row r="622" spans="1:27" ht="105">
      <c r="A622" s="589">
        <v>55</v>
      </c>
      <c r="B622" s="832" t="s">
        <v>1239</v>
      </c>
      <c r="C622" s="149">
        <v>40</v>
      </c>
      <c r="D622" s="1066" t="s">
        <v>1412</v>
      </c>
      <c r="E622" s="672"/>
      <c r="F622" s="672"/>
      <c r="G622" s="672"/>
      <c r="H622" s="149" t="s">
        <v>1135</v>
      </c>
      <c r="I622" s="150">
        <f t="shared" si="81"/>
        <v>9632</v>
      </c>
      <c r="J622" s="91">
        <v>9632</v>
      </c>
      <c r="K622" s="150">
        <v>4575.2</v>
      </c>
      <c r="L622" s="150">
        <v>0</v>
      </c>
      <c r="M622" s="150">
        <v>4575.2</v>
      </c>
      <c r="N622" s="150"/>
      <c r="O622" s="150"/>
      <c r="P622" s="1052">
        <v>240.8</v>
      </c>
      <c r="Q622" s="1052">
        <v>0</v>
      </c>
      <c r="R622" s="1052">
        <v>240.8</v>
      </c>
      <c r="S622" s="150"/>
      <c r="T622" s="150"/>
      <c r="U622" s="150"/>
      <c r="V622" s="232"/>
      <c r="W622" s="232"/>
      <c r="X622" s="232"/>
      <c r="Y622" s="513"/>
    </row>
    <row r="623" spans="1:27" ht="105">
      <c r="A623" s="529">
        <v>56</v>
      </c>
      <c r="B623" s="832" t="s">
        <v>1238</v>
      </c>
      <c r="C623" s="149">
        <v>80</v>
      </c>
      <c r="D623" s="1066" t="s">
        <v>1412</v>
      </c>
      <c r="E623" s="672"/>
      <c r="F623" s="672"/>
      <c r="G623" s="672"/>
      <c r="H623" s="149" t="s">
        <v>1135</v>
      </c>
      <c r="I623" s="150">
        <f>J623</f>
        <v>25732</v>
      </c>
      <c r="J623" s="91">
        <v>25732</v>
      </c>
      <c r="K623" s="150">
        <v>12222.7</v>
      </c>
      <c r="L623" s="150">
        <v>0</v>
      </c>
      <c r="M623" s="150">
        <v>12222.7</v>
      </c>
      <c r="N623" s="150"/>
      <c r="O623" s="150"/>
      <c r="P623" s="1052">
        <v>643.29999999999995</v>
      </c>
      <c r="Q623" s="1052">
        <v>0</v>
      </c>
      <c r="R623" s="1052">
        <v>643.29999999999995</v>
      </c>
      <c r="S623" s="150"/>
      <c r="T623" s="150"/>
      <c r="U623" s="150"/>
      <c r="V623" s="232"/>
      <c r="W623" s="232"/>
      <c r="X623" s="232"/>
      <c r="Y623" s="513"/>
    </row>
    <row r="624" spans="1:27">
      <c r="A624" s="715"/>
      <c r="B624" s="728" t="s">
        <v>693</v>
      </c>
      <c r="C624" s="716"/>
      <c r="D624" s="717"/>
      <c r="E624" s="717"/>
      <c r="F624" s="717"/>
      <c r="G624" s="717"/>
      <c r="H624" s="716"/>
      <c r="I624" s="742">
        <f>SUM(I578:I623)</f>
        <v>615246.40000000014</v>
      </c>
      <c r="J624" s="718">
        <f>SUM(K624:Y624)</f>
        <v>615035.25000000012</v>
      </c>
      <c r="K624" s="718">
        <v>264167</v>
      </c>
      <c r="L624" s="718">
        <f t="shared" ref="L624:Y624" si="82">SUM(L578:L623)</f>
        <v>16967.474999999999</v>
      </c>
      <c r="M624" s="718">
        <f t="shared" si="82"/>
        <v>303347.32500000001</v>
      </c>
      <c r="N624" s="719">
        <f t="shared" si="82"/>
        <v>0</v>
      </c>
      <c r="O624" s="719">
        <f t="shared" si="82"/>
        <v>0</v>
      </c>
      <c r="P624" s="718">
        <f t="shared" si="82"/>
        <v>13903.775000000001</v>
      </c>
      <c r="Q624" s="718">
        <f t="shared" si="82"/>
        <v>893.02499999999998</v>
      </c>
      <c r="R624" s="718">
        <f t="shared" si="82"/>
        <v>15756.650000000001</v>
      </c>
      <c r="S624" s="719">
        <f t="shared" si="82"/>
        <v>0</v>
      </c>
      <c r="T624" s="719">
        <f t="shared" si="82"/>
        <v>0</v>
      </c>
      <c r="U624" s="743">
        <f t="shared" si="82"/>
        <v>0</v>
      </c>
      <c r="V624" s="719">
        <f t="shared" si="82"/>
        <v>0</v>
      </c>
      <c r="W624" s="719">
        <f t="shared" si="82"/>
        <v>0</v>
      </c>
      <c r="X624" s="719">
        <f t="shared" si="82"/>
        <v>0</v>
      </c>
      <c r="Y624" s="720">
        <f t="shared" si="82"/>
        <v>0</v>
      </c>
      <c r="AA624" s="89">
        <f>SUM(K624:Y624)</f>
        <v>615035.25000000012</v>
      </c>
    </row>
    <row r="625" spans="1:25" ht="13.5" thickBot="1">
      <c r="A625" s="548"/>
      <c r="B625" s="367" t="s">
        <v>1373</v>
      </c>
      <c r="C625" s="340"/>
      <c r="D625" s="1105" t="s">
        <v>1412</v>
      </c>
      <c r="E625" s="1105"/>
      <c r="F625" s="1105"/>
      <c r="G625" s="1105"/>
      <c r="H625" s="1105"/>
      <c r="I625" s="1105"/>
      <c r="J625" s="468">
        <v>615035.25</v>
      </c>
      <c r="K625" s="468">
        <v>264167</v>
      </c>
      <c r="L625" s="468">
        <v>16967.48</v>
      </c>
      <c r="M625" s="468">
        <v>303347.33</v>
      </c>
      <c r="N625" s="468">
        <f>SUM(N578,N579,N580:N580,N581:N623)</f>
        <v>0</v>
      </c>
      <c r="O625" s="468">
        <f>SUM(O578,O579,O580:O580,O581:O623)</f>
        <v>0</v>
      </c>
      <c r="P625" s="468">
        <v>13903.78</v>
      </c>
      <c r="Q625" s="468">
        <v>893.03</v>
      </c>
      <c r="R625" s="468">
        <v>15756.65</v>
      </c>
      <c r="S625" s="468">
        <f t="shared" ref="S625:Y625" si="83">SUM(S578,S579,S580:S580,S581:S623)</f>
        <v>0</v>
      </c>
      <c r="T625" s="468">
        <f t="shared" si="83"/>
        <v>0</v>
      </c>
      <c r="U625" s="467">
        <f t="shared" si="83"/>
        <v>0</v>
      </c>
      <c r="V625" s="467">
        <f t="shared" si="83"/>
        <v>0</v>
      </c>
      <c r="W625" s="467">
        <f t="shared" si="83"/>
        <v>0</v>
      </c>
      <c r="X625" s="467">
        <f t="shared" si="83"/>
        <v>0</v>
      </c>
      <c r="Y625" s="590">
        <f t="shared" si="83"/>
        <v>0</v>
      </c>
    </row>
    <row r="626" spans="1:25" ht="15.75" customHeight="1" thickBot="1">
      <c r="A626" s="1120" t="s">
        <v>1166</v>
      </c>
      <c r="B626" s="1121"/>
      <c r="C626" s="608"/>
      <c r="D626" s="624"/>
      <c r="E626" s="624"/>
      <c r="F626" s="624"/>
      <c r="G626" s="624"/>
      <c r="H626" s="608"/>
      <c r="I626" s="608"/>
      <c r="J626" s="608"/>
      <c r="K626" s="608"/>
      <c r="L626" s="608"/>
      <c r="M626" s="608"/>
      <c r="N626" s="608"/>
      <c r="O626" s="608"/>
      <c r="P626" s="608"/>
      <c r="Q626" s="608"/>
      <c r="R626" s="608"/>
      <c r="S626" s="608"/>
      <c r="T626" s="608"/>
      <c r="U626" s="608"/>
      <c r="V626" s="608"/>
      <c r="W626" s="608"/>
      <c r="X626" s="608"/>
      <c r="Y626" s="609"/>
    </row>
    <row r="627" spans="1:25">
      <c r="A627" s="715"/>
      <c r="B627" s="728" t="s">
        <v>693</v>
      </c>
      <c r="C627" s="716"/>
      <c r="D627" s="717"/>
      <c r="E627" s="717"/>
      <c r="F627" s="717"/>
      <c r="G627" s="717"/>
      <c r="H627" s="716"/>
      <c r="I627" s="716"/>
      <c r="J627" s="718">
        <v>0</v>
      </c>
      <c r="K627" s="719">
        <v>0</v>
      </c>
      <c r="L627" s="719">
        <v>0</v>
      </c>
      <c r="M627" s="719">
        <v>0</v>
      </c>
      <c r="N627" s="719">
        <v>0</v>
      </c>
      <c r="O627" s="719">
        <v>0</v>
      </c>
      <c r="P627" s="726">
        <v>0</v>
      </c>
      <c r="Q627" s="719">
        <v>0</v>
      </c>
      <c r="R627" s="719">
        <v>0</v>
      </c>
      <c r="S627" s="719">
        <v>0</v>
      </c>
      <c r="T627" s="719">
        <v>0</v>
      </c>
      <c r="U627" s="719">
        <v>0</v>
      </c>
      <c r="V627" s="719">
        <v>0</v>
      </c>
      <c r="W627" s="719">
        <v>0</v>
      </c>
      <c r="X627" s="719">
        <v>0</v>
      </c>
      <c r="Y627" s="720">
        <v>0</v>
      </c>
    </row>
    <row r="628" spans="1:25" ht="13.5" thickBot="1">
      <c r="A628" s="548"/>
      <c r="B628" s="367" t="s">
        <v>1373</v>
      </c>
      <c r="C628" s="340"/>
      <c r="D628" s="1105" t="s">
        <v>1372</v>
      </c>
      <c r="E628" s="1105"/>
      <c r="F628" s="1105"/>
      <c r="G628" s="1105"/>
      <c r="H628" s="1105"/>
      <c r="I628" s="1105"/>
      <c r="J628" s="299">
        <v>0</v>
      </c>
      <c r="K628" s="345">
        <v>0</v>
      </c>
      <c r="L628" s="345">
        <v>0</v>
      </c>
      <c r="M628" s="345">
        <v>0</v>
      </c>
      <c r="N628" s="345">
        <v>0</v>
      </c>
      <c r="O628" s="345">
        <v>0</v>
      </c>
      <c r="P628" s="345">
        <v>0</v>
      </c>
      <c r="Q628" s="345">
        <v>0</v>
      </c>
      <c r="R628" s="345">
        <v>0</v>
      </c>
      <c r="S628" s="345">
        <v>0</v>
      </c>
      <c r="T628" s="345">
        <v>0</v>
      </c>
      <c r="U628" s="345">
        <v>0</v>
      </c>
      <c r="V628" s="345">
        <v>0</v>
      </c>
      <c r="W628" s="345">
        <v>0</v>
      </c>
      <c r="X628" s="345">
        <v>0</v>
      </c>
      <c r="Y628" s="518">
        <v>0</v>
      </c>
    </row>
    <row r="629" spans="1:25" ht="15.75" customHeight="1" thickBot="1">
      <c r="A629" s="1120" t="s">
        <v>1168</v>
      </c>
      <c r="B629" s="1121"/>
      <c r="C629" s="608"/>
      <c r="D629" s="624"/>
      <c r="E629" s="624"/>
      <c r="F629" s="624"/>
      <c r="G629" s="624"/>
      <c r="H629" s="608"/>
      <c r="I629" s="608"/>
      <c r="J629" s="608"/>
      <c r="K629" s="608"/>
      <c r="L629" s="608"/>
      <c r="M629" s="608"/>
      <c r="N629" s="608"/>
      <c r="O629" s="608"/>
      <c r="P629" s="608"/>
      <c r="Q629" s="608"/>
      <c r="R629" s="608"/>
      <c r="S629" s="608"/>
      <c r="T629" s="608"/>
      <c r="U629" s="608"/>
      <c r="V629" s="608"/>
      <c r="W629" s="608"/>
      <c r="X629" s="608"/>
      <c r="Y629" s="609"/>
    </row>
    <row r="630" spans="1:25" ht="94.5">
      <c r="A630" s="512">
        <v>2</v>
      </c>
      <c r="B630" s="243" t="s">
        <v>1283</v>
      </c>
      <c r="C630" s="141">
        <v>215</v>
      </c>
      <c r="D630" s="1066" t="s">
        <v>1412</v>
      </c>
      <c r="E630" s="698"/>
      <c r="F630" s="698"/>
      <c r="G630" s="698"/>
      <c r="H630" s="208">
        <v>2017</v>
      </c>
      <c r="I630" s="53">
        <v>4000</v>
      </c>
      <c r="J630" s="240">
        <f t="shared" ref="J630:J633" si="84">SUM(K630:Y630)</f>
        <v>0</v>
      </c>
      <c r="K630" s="53">
        <v>0</v>
      </c>
      <c r="L630" s="53">
        <v>0</v>
      </c>
      <c r="M630" s="90">
        <v>0</v>
      </c>
      <c r="N630" s="90"/>
      <c r="O630" s="90"/>
      <c r="P630" s="53">
        <v>0</v>
      </c>
      <c r="Q630" s="90">
        <v>0</v>
      </c>
      <c r="R630" s="53">
        <v>0</v>
      </c>
      <c r="S630" s="53"/>
      <c r="T630" s="53"/>
      <c r="U630" s="90">
        <v>0</v>
      </c>
      <c r="V630" s="90">
        <v>0</v>
      </c>
      <c r="W630" s="90">
        <v>0</v>
      </c>
      <c r="X630" s="90"/>
      <c r="Y630" s="513"/>
    </row>
    <row r="631" spans="1:25" ht="94.5">
      <c r="A631" s="786"/>
      <c r="B631" s="1053" t="s">
        <v>1297</v>
      </c>
      <c r="C631" s="797"/>
      <c r="D631" s="1066" t="s">
        <v>1412</v>
      </c>
      <c r="E631" s="698"/>
      <c r="F631" s="698"/>
      <c r="G631" s="698"/>
      <c r="H631" s="141">
        <v>2017</v>
      </c>
      <c r="I631" s="53">
        <v>750.2</v>
      </c>
      <c r="J631" s="240">
        <f t="shared" si="84"/>
        <v>0</v>
      </c>
      <c r="K631" s="53">
        <v>0</v>
      </c>
      <c r="L631" s="53">
        <v>0</v>
      </c>
      <c r="M631" s="90">
        <v>0</v>
      </c>
      <c r="N631" s="90"/>
      <c r="O631" s="90"/>
      <c r="P631" s="90">
        <v>0</v>
      </c>
      <c r="Q631" s="90">
        <v>0</v>
      </c>
      <c r="R631" s="53">
        <v>0</v>
      </c>
      <c r="S631" s="53"/>
      <c r="T631" s="53"/>
      <c r="U631" s="90">
        <v>0</v>
      </c>
      <c r="V631" s="90">
        <v>0</v>
      </c>
      <c r="W631" s="90">
        <v>0</v>
      </c>
      <c r="X631" s="90"/>
      <c r="Y631" s="513"/>
    </row>
    <row r="632" spans="1:25" ht="12.75" customHeight="1">
      <c r="A632" s="785">
        <v>31</v>
      </c>
      <c r="B632" s="1053" t="s">
        <v>1405</v>
      </c>
      <c r="C632" s="836">
        <v>32</v>
      </c>
      <c r="D632" s="1066" t="s">
        <v>1412</v>
      </c>
      <c r="E632" s="698"/>
      <c r="F632" s="698"/>
      <c r="G632" s="698"/>
      <c r="H632" s="141" t="s">
        <v>161</v>
      </c>
      <c r="I632" s="53">
        <v>1353.3</v>
      </c>
      <c r="J632" s="240">
        <f t="shared" si="84"/>
        <v>548.6</v>
      </c>
      <c r="K632" s="53">
        <v>0</v>
      </c>
      <c r="L632" s="53">
        <v>0</v>
      </c>
      <c r="M632" s="90">
        <v>0</v>
      </c>
      <c r="N632" s="90"/>
      <c r="O632" s="90"/>
      <c r="P632" s="90">
        <v>0</v>
      </c>
      <c r="Q632" s="90">
        <v>548.6</v>
      </c>
      <c r="R632" s="53">
        <v>0</v>
      </c>
      <c r="S632" s="53"/>
      <c r="T632" s="53"/>
      <c r="U632" s="90">
        <v>0</v>
      </c>
      <c r="V632" s="90">
        <v>0</v>
      </c>
      <c r="W632" s="90">
        <v>0</v>
      </c>
      <c r="X632" s="90"/>
      <c r="Y632" s="513"/>
    </row>
    <row r="633" spans="1:25" ht="94.5">
      <c r="A633" s="514">
        <v>32</v>
      </c>
      <c r="B633" s="899" t="s">
        <v>1299</v>
      </c>
      <c r="C633" s="836">
        <v>64</v>
      </c>
      <c r="D633" s="1066" t="s">
        <v>1412</v>
      </c>
      <c r="E633" s="669"/>
      <c r="F633" s="669"/>
      <c r="G633" s="669"/>
      <c r="H633" s="836">
        <v>2017</v>
      </c>
      <c r="I633" s="280">
        <v>6015.6</v>
      </c>
      <c r="J633" s="428">
        <f t="shared" si="84"/>
        <v>0</v>
      </c>
      <c r="K633" s="280">
        <v>0</v>
      </c>
      <c r="L633" s="280">
        <v>0</v>
      </c>
      <c r="M633" s="163">
        <v>0</v>
      </c>
      <c r="N633" s="163"/>
      <c r="O633" s="163"/>
      <c r="P633" s="163">
        <v>0</v>
      </c>
      <c r="Q633" s="163">
        <v>0</v>
      </c>
      <c r="R633" s="280">
        <v>0</v>
      </c>
      <c r="S633" s="280"/>
      <c r="T633" s="280"/>
      <c r="U633" s="163">
        <v>0</v>
      </c>
      <c r="V633" s="163">
        <v>0</v>
      </c>
      <c r="W633" s="163">
        <v>0</v>
      </c>
      <c r="X633" s="163"/>
      <c r="Y633" s="515"/>
    </row>
    <row r="634" spans="1:25">
      <c r="A634" s="715"/>
      <c r="B634" s="728" t="s">
        <v>693</v>
      </c>
      <c r="C634" s="716"/>
      <c r="D634" s="717"/>
      <c r="E634" s="717"/>
      <c r="F634" s="717"/>
      <c r="G634" s="717"/>
      <c r="H634" s="716"/>
      <c r="I634" s="716"/>
      <c r="J634" s="718">
        <f t="shared" ref="J634:Y634" si="85">SUM(J630:J633)</f>
        <v>548.6</v>
      </c>
      <c r="K634" s="719">
        <f t="shared" si="85"/>
        <v>0</v>
      </c>
      <c r="L634" s="719">
        <f t="shared" si="85"/>
        <v>0</v>
      </c>
      <c r="M634" s="719">
        <f t="shared" si="85"/>
        <v>0</v>
      </c>
      <c r="N634" s="719">
        <f t="shared" si="85"/>
        <v>0</v>
      </c>
      <c r="O634" s="719">
        <f t="shared" si="85"/>
        <v>0</v>
      </c>
      <c r="P634" s="726">
        <f t="shared" si="85"/>
        <v>0</v>
      </c>
      <c r="Q634" s="719">
        <f t="shared" si="85"/>
        <v>548.6</v>
      </c>
      <c r="R634" s="719">
        <f t="shared" si="85"/>
        <v>0</v>
      </c>
      <c r="S634" s="719">
        <f t="shared" si="85"/>
        <v>0</v>
      </c>
      <c r="T634" s="719">
        <f t="shared" si="85"/>
        <v>0</v>
      </c>
      <c r="U634" s="719">
        <f t="shared" si="85"/>
        <v>0</v>
      </c>
      <c r="V634" s="719">
        <f t="shared" si="85"/>
        <v>0</v>
      </c>
      <c r="W634" s="719">
        <f t="shared" si="85"/>
        <v>0</v>
      </c>
      <c r="X634" s="719">
        <f t="shared" si="85"/>
        <v>0</v>
      </c>
      <c r="Y634" s="720">
        <f t="shared" si="85"/>
        <v>0</v>
      </c>
    </row>
    <row r="635" spans="1:25" ht="13.5" thickBot="1">
      <c r="A635" s="548"/>
      <c r="B635" s="367" t="s">
        <v>1373</v>
      </c>
      <c r="C635" s="340"/>
      <c r="D635" s="1105" t="s">
        <v>1412</v>
      </c>
      <c r="E635" s="1105"/>
      <c r="F635" s="1105"/>
      <c r="G635" s="1105"/>
      <c r="H635" s="1105"/>
      <c r="I635" s="1105"/>
      <c r="J635" s="299">
        <v>548.6</v>
      </c>
      <c r="K635" s="345">
        <v>0</v>
      </c>
      <c r="L635" s="345">
        <v>0</v>
      </c>
      <c r="M635" s="345">
        <v>0</v>
      </c>
      <c r="N635" s="345">
        <v>0</v>
      </c>
      <c r="O635" s="345">
        <v>0</v>
      </c>
      <c r="P635" s="345">
        <v>0</v>
      </c>
      <c r="Q635" s="345">
        <v>548.6</v>
      </c>
      <c r="R635" s="345">
        <v>0</v>
      </c>
      <c r="S635" s="345">
        <v>0</v>
      </c>
      <c r="T635" s="345">
        <v>0</v>
      </c>
      <c r="U635" s="345">
        <v>0</v>
      </c>
      <c r="V635" s="345">
        <v>0</v>
      </c>
      <c r="W635" s="345">
        <v>0</v>
      </c>
      <c r="X635" s="345">
        <v>0</v>
      </c>
      <c r="Y635" s="518">
        <v>0</v>
      </c>
    </row>
    <row r="636" spans="1:25" ht="15.75" customHeight="1" thickBot="1">
      <c r="A636" s="1120" t="s">
        <v>1182</v>
      </c>
      <c r="B636" s="1121"/>
      <c r="C636" s="608"/>
      <c r="D636" s="624"/>
      <c r="E636" s="624"/>
      <c r="F636" s="624"/>
      <c r="G636" s="624"/>
      <c r="H636" s="608"/>
      <c r="I636" s="608"/>
      <c r="J636" s="608"/>
      <c r="K636" s="608"/>
      <c r="L636" s="608"/>
      <c r="M636" s="608"/>
      <c r="N636" s="608"/>
      <c r="O636" s="608"/>
      <c r="P636" s="608"/>
      <c r="Q636" s="608"/>
      <c r="R636" s="608"/>
      <c r="S636" s="608"/>
      <c r="T636" s="608"/>
      <c r="U636" s="608"/>
      <c r="V636" s="608"/>
      <c r="W636" s="608"/>
      <c r="X636" s="608"/>
      <c r="Y636" s="609"/>
    </row>
    <row r="637" spans="1:25">
      <c r="A637" s="715"/>
      <c r="B637" s="728" t="s">
        <v>693</v>
      </c>
      <c r="C637" s="716"/>
      <c r="D637" s="717"/>
      <c r="E637" s="717"/>
      <c r="F637" s="717"/>
      <c r="G637" s="717"/>
      <c r="H637" s="716"/>
      <c r="I637" s="716"/>
      <c r="J637" s="718">
        <v>0</v>
      </c>
      <c r="K637" s="719">
        <v>0</v>
      </c>
      <c r="L637" s="719">
        <v>0</v>
      </c>
      <c r="M637" s="719">
        <v>0</v>
      </c>
      <c r="N637" s="719">
        <v>0</v>
      </c>
      <c r="O637" s="719">
        <v>0</v>
      </c>
      <c r="P637" s="726">
        <v>0</v>
      </c>
      <c r="Q637" s="719">
        <v>0</v>
      </c>
      <c r="R637" s="719">
        <v>0</v>
      </c>
      <c r="S637" s="719">
        <v>0</v>
      </c>
      <c r="T637" s="719">
        <v>0</v>
      </c>
      <c r="U637" s="719">
        <v>0</v>
      </c>
      <c r="V637" s="719">
        <v>0</v>
      </c>
      <c r="W637" s="719">
        <v>0</v>
      </c>
      <c r="X637" s="719">
        <v>0</v>
      </c>
      <c r="Y637" s="720">
        <v>0</v>
      </c>
    </row>
    <row r="638" spans="1:25" ht="13.5" thickBot="1">
      <c r="A638" s="548"/>
      <c r="B638" s="367" t="s">
        <v>1373</v>
      </c>
      <c r="C638" s="340"/>
      <c r="D638" s="1105" t="s">
        <v>1412</v>
      </c>
      <c r="E638" s="1105"/>
      <c r="F638" s="1105"/>
      <c r="G638" s="1105"/>
      <c r="H638" s="1105"/>
      <c r="I638" s="1105"/>
      <c r="J638" s="299">
        <v>0</v>
      </c>
      <c r="K638" s="345">
        <v>0</v>
      </c>
      <c r="L638" s="345">
        <v>0</v>
      </c>
      <c r="M638" s="345">
        <v>0</v>
      </c>
      <c r="N638" s="345">
        <v>0</v>
      </c>
      <c r="O638" s="345">
        <v>0</v>
      </c>
      <c r="P638" s="345">
        <v>0</v>
      </c>
      <c r="Q638" s="345">
        <v>0</v>
      </c>
      <c r="R638" s="345">
        <v>0</v>
      </c>
      <c r="S638" s="345">
        <v>0</v>
      </c>
      <c r="T638" s="345">
        <v>0</v>
      </c>
      <c r="U638" s="345">
        <v>0</v>
      </c>
      <c r="V638" s="345">
        <v>0</v>
      </c>
      <c r="W638" s="345">
        <v>0</v>
      </c>
      <c r="X638" s="345">
        <v>0</v>
      </c>
      <c r="Y638" s="518">
        <v>0</v>
      </c>
    </row>
    <row r="639" spans="1:25" ht="15.75" customHeight="1" thickBot="1">
      <c r="A639" s="1120" t="s">
        <v>1407</v>
      </c>
      <c r="B639" s="1121"/>
      <c r="C639" s="608"/>
      <c r="D639" s="624"/>
      <c r="E639" s="624"/>
      <c r="F639" s="624"/>
      <c r="G639" s="624"/>
      <c r="H639" s="608"/>
      <c r="I639" s="608"/>
      <c r="J639" s="608"/>
      <c r="K639" s="608"/>
      <c r="L639" s="608"/>
      <c r="M639" s="608"/>
      <c r="N639" s="608"/>
      <c r="O639" s="608"/>
      <c r="P639" s="608"/>
      <c r="Q639" s="608"/>
      <c r="R639" s="608"/>
      <c r="S639" s="608"/>
      <c r="T639" s="608"/>
      <c r="U639" s="608"/>
      <c r="V639" s="608"/>
      <c r="W639" s="608"/>
      <c r="X639" s="608"/>
      <c r="Y639" s="609"/>
    </row>
    <row r="640" spans="1:25" ht="31.5">
      <c r="A640" s="786">
        <v>1</v>
      </c>
      <c r="B640" s="788" t="s">
        <v>1183</v>
      </c>
      <c r="C640" s="790">
        <v>450</v>
      </c>
      <c r="D640" s="1066" t="s">
        <v>1412</v>
      </c>
      <c r="E640" s="700"/>
      <c r="F640" s="700"/>
      <c r="G640" s="700"/>
      <c r="H640" s="790"/>
      <c r="I640" s="406"/>
      <c r="J640" s="427">
        <f>SUM(K640:Y640)</f>
        <v>21000</v>
      </c>
      <c r="K640" s="406">
        <v>3500</v>
      </c>
      <c r="L640" s="406">
        <v>3500</v>
      </c>
      <c r="M640" s="406">
        <v>3500</v>
      </c>
      <c r="N640" s="406"/>
      <c r="O640" s="406"/>
      <c r="P640" s="406"/>
      <c r="Q640" s="406"/>
      <c r="R640" s="406"/>
      <c r="S640" s="406"/>
      <c r="T640" s="406"/>
      <c r="U640" s="406">
        <v>3500</v>
      </c>
      <c r="V640" s="406">
        <v>3500</v>
      </c>
      <c r="W640" s="406">
        <v>3500</v>
      </c>
      <c r="X640" s="406"/>
      <c r="Y640" s="511"/>
    </row>
    <row r="641" spans="1:27" ht="12.75" customHeight="1">
      <c r="A641" s="785">
        <v>2</v>
      </c>
      <c r="B641" s="787" t="s">
        <v>1184</v>
      </c>
      <c r="C641" s="789">
        <v>707</v>
      </c>
      <c r="D641" s="1066" t="s">
        <v>1412</v>
      </c>
      <c r="E641" s="701"/>
      <c r="F641" s="701"/>
      <c r="G641" s="701"/>
      <c r="H641" s="211"/>
      <c r="I641" s="212"/>
      <c r="J641" s="427">
        <f t="shared" ref="J641:J654" si="86">SUM(K641:Y641)</f>
        <v>2000</v>
      </c>
      <c r="K641" s="212">
        <v>2000</v>
      </c>
      <c r="L641" s="212"/>
      <c r="M641" s="212"/>
      <c r="N641" s="212"/>
      <c r="O641" s="212"/>
      <c r="P641" s="212"/>
      <c r="Q641" s="212"/>
      <c r="R641" s="212"/>
      <c r="S641" s="212"/>
      <c r="T641" s="212"/>
      <c r="U641" s="212"/>
      <c r="V641" s="212"/>
      <c r="W641" s="212"/>
      <c r="X641" s="212"/>
      <c r="Y641" s="513"/>
    </row>
    <row r="642" spans="1:27" ht="12.75" customHeight="1">
      <c r="A642" s="785">
        <v>4</v>
      </c>
      <c r="B642" s="787" t="s">
        <v>1186</v>
      </c>
      <c r="C642" s="789">
        <v>680</v>
      </c>
      <c r="D642" s="1066" t="s">
        <v>1412</v>
      </c>
      <c r="E642" s="701"/>
      <c r="F642" s="701"/>
      <c r="G642" s="701"/>
      <c r="H642" s="211"/>
      <c r="I642" s="212"/>
      <c r="J642" s="427">
        <f t="shared" si="86"/>
        <v>6300</v>
      </c>
      <c r="K642" s="212">
        <v>3300</v>
      </c>
      <c r="L642" s="212">
        <v>3000</v>
      </c>
      <c r="M642" s="212"/>
      <c r="N642" s="212"/>
      <c r="O642" s="212"/>
      <c r="P642" s="212"/>
      <c r="Q642" s="212"/>
      <c r="R642" s="212"/>
      <c r="S642" s="212"/>
      <c r="T642" s="212"/>
      <c r="U642" s="212"/>
      <c r="V642" s="212"/>
      <c r="W642" s="212"/>
      <c r="X642" s="212"/>
      <c r="Y642" s="513"/>
    </row>
    <row r="643" spans="1:27" ht="12.75" customHeight="1">
      <c r="A643" s="785">
        <v>5</v>
      </c>
      <c r="B643" s="787" t="s">
        <v>1187</v>
      </c>
      <c r="C643" s="789">
        <v>373</v>
      </c>
      <c r="D643" s="1066" t="s">
        <v>1412</v>
      </c>
      <c r="E643" s="701"/>
      <c r="F643" s="701"/>
      <c r="G643" s="701"/>
      <c r="H643" s="211"/>
      <c r="I643" s="212"/>
      <c r="J643" s="427">
        <f t="shared" si="86"/>
        <v>3200</v>
      </c>
      <c r="K643" s="212"/>
      <c r="L643" s="212"/>
      <c r="M643" s="212"/>
      <c r="N643" s="212"/>
      <c r="O643" s="212"/>
      <c r="P643" s="212"/>
      <c r="Q643" s="212"/>
      <c r="R643" s="212"/>
      <c r="S643" s="212"/>
      <c r="T643" s="212"/>
      <c r="U643" s="212">
        <v>1600</v>
      </c>
      <c r="V643" s="212">
        <v>1600</v>
      </c>
      <c r="W643" s="212"/>
      <c r="X643" s="212"/>
      <c r="Y643" s="513"/>
    </row>
    <row r="644" spans="1:27" ht="12.75" customHeight="1">
      <c r="A644" s="785">
        <v>8</v>
      </c>
      <c r="B644" s="787" t="s">
        <v>1190</v>
      </c>
      <c r="C644" s="789">
        <v>381</v>
      </c>
      <c r="D644" s="1066" t="s">
        <v>1412</v>
      </c>
      <c r="E644" s="701"/>
      <c r="F644" s="701"/>
      <c r="G644" s="701"/>
      <c r="H644" s="211"/>
      <c r="I644" s="212"/>
      <c r="J644" s="427">
        <f t="shared" si="86"/>
        <v>15000</v>
      </c>
      <c r="K644" s="212"/>
      <c r="L644" s="212"/>
      <c r="M644" s="212"/>
      <c r="N644" s="212"/>
      <c r="O644" s="212"/>
      <c r="P644" s="212"/>
      <c r="Q644" s="212"/>
      <c r="R644" s="212"/>
      <c r="S644" s="212"/>
      <c r="T644" s="212"/>
      <c r="U644" s="212">
        <v>5000</v>
      </c>
      <c r="V644" s="212">
        <v>5000</v>
      </c>
      <c r="W644" s="212">
        <v>5000</v>
      </c>
      <c r="X644" s="212"/>
      <c r="Y644" s="513"/>
    </row>
    <row r="645" spans="1:27" ht="12.75" customHeight="1">
      <c r="A645" s="785">
        <v>12</v>
      </c>
      <c r="B645" s="787" t="s">
        <v>1194</v>
      </c>
      <c r="C645" s="789">
        <v>631</v>
      </c>
      <c r="D645" s="1066" t="s">
        <v>1412</v>
      </c>
      <c r="E645" s="701"/>
      <c r="F645" s="701"/>
      <c r="G645" s="701"/>
      <c r="H645" s="211"/>
      <c r="I645" s="212"/>
      <c r="J645" s="427">
        <f t="shared" si="86"/>
        <v>1545</v>
      </c>
      <c r="K645" s="212">
        <v>15</v>
      </c>
      <c r="L645" s="212">
        <v>15</v>
      </c>
      <c r="M645" s="212">
        <v>15</v>
      </c>
      <c r="N645" s="212"/>
      <c r="O645" s="212"/>
      <c r="P645" s="212"/>
      <c r="Q645" s="212"/>
      <c r="R645" s="212"/>
      <c r="S645" s="212"/>
      <c r="T645" s="212"/>
      <c r="U645" s="212">
        <v>500</v>
      </c>
      <c r="V645" s="212">
        <v>500</v>
      </c>
      <c r="W645" s="212">
        <v>500</v>
      </c>
      <c r="X645" s="212"/>
      <c r="Y645" s="513"/>
    </row>
    <row r="646" spans="1:27" ht="63">
      <c r="A646" s="869">
        <v>13</v>
      </c>
      <c r="B646" s="37" t="s">
        <v>1195</v>
      </c>
      <c r="C646" s="211">
        <v>51</v>
      </c>
      <c r="D646" s="1066" t="s">
        <v>1412</v>
      </c>
      <c r="E646" s="701"/>
      <c r="F646" s="701"/>
      <c r="G646" s="701"/>
      <c r="H646" s="211"/>
      <c r="I646" s="212"/>
      <c r="J646" s="427">
        <f t="shared" si="86"/>
        <v>2150</v>
      </c>
      <c r="K646" s="212"/>
      <c r="L646" s="212"/>
      <c r="M646" s="212"/>
      <c r="N646" s="212"/>
      <c r="O646" s="212"/>
      <c r="P646" s="212">
        <v>1000</v>
      </c>
      <c r="Q646" s="212">
        <v>1000</v>
      </c>
      <c r="R646" s="212"/>
      <c r="S646" s="212"/>
      <c r="T646" s="212"/>
      <c r="U646" s="212">
        <v>50</v>
      </c>
      <c r="V646" s="212">
        <v>50</v>
      </c>
      <c r="W646" s="212">
        <v>50</v>
      </c>
      <c r="X646" s="212"/>
      <c r="Y646" s="513"/>
    </row>
    <row r="647" spans="1:27" ht="12.75" customHeight="1">
      <c r="A647" s="785">
        <v>14</v>
      </c>
      <c r="B647" s="787" t="s">
        <v>1196</v>
      </c>
      <c r="C647" s="789">
        <v>54</v>
      </c>
      <c r="D647" s="1066" t="s">
        <v>1412</v>
      </c>
      <c r="E647" s="701"/>
      <c r="F647" s="701"/>
      <c r="G647" s="701"/>
      <c r="H647" s="211"/>
      <c r="I647" s="212"/>
      <c r="J647" s="427">
        <f t="shared" si="86"/>
        <v>4400</v>
      </c>
      <c r="K647" s="212">
        <v>1400</v>
      </c>
      <c r="L647" s="212"/>
      <c r="M647" s="212"/>
      <c r="N647" s="212"/>
      <c r="O647" s="212"/>
      <c r="P647" s="212">
        <v>1500</v>
      </c>
      <c r="Q647" s="212">
        <v>1500</v>
      </c>
      <c r="R647" s="212"/>
      <c r="S647" s="212"/>
      <c r="T647" s="212"/>
      <c r="U647" s="212"/>
      <c r="V647" s="212"/>
      <c r="W647" s="212"/>
      <c r="X647" s="212"/>
      <c r="Y647" s="513"/>
    </row>
    <row r="648" spans="1:27" ht="12.75" customHeight="1">
      <c r="A648" s="785">
        <v>15</v>
      </c>
      <c r="B648" s="787" t="s">
        <v>1198</v>
      </c>
      <c r="C648" s="789">
        <v>56</v>
      </c>
      <c r="D648" s="1066" t="s">
        <v>1412</v>
      </c>
      <c r="E648" s="701"/>
      <c r="F648" s="701"/>
      <c r="G648" s="701"/>
      <c r="H648" s="211"/>
      <c r="I648" s="212"/>
      <c r="J648" s="427">
        <f t="shared" si="86"/>
        <v>2000</v>
      </c>
      <c r="K648" s="212"/>
      <c r="L648" s="212"/>
      <c r="M648" s="212"/>
      <c r="N648" s="212"/>
      <c r="O648" s="212"/>
      <c r="P648" s="212">
        <v>1000</v>
      </c>
      <c r="Q648" s="212">
        <v>1000</v>
      </c>
      <c r="R648" s="212"/>
      <c r="S648" s="212"/>
      <c r="T648" s="212"/>
      <c r="U648" s="212"/>
      <c r="V648" s="212"/>
      <c r="W648" s="212"/>
      <c r="X648" s="212"/>
      <c r="Y648" s="513"/>
    </row>
    <row r="649" spans="1:27" ht="12.75" customHeight="1">
      <c r="A649" s="826">
        <v>16</v>
      </c>
      <c r="B649" s="903" t="s">
        <v>1199</v>
      </c>
      <c r="C649" s="789">
        <v>440</v>
      </c>
      <c r="D649" s="1066" t="s">
        <v>1412</v>
      </c>
      <c r="E649" s="702"/>
      <c r="F649" s="702"/>
      <c r="G649" s="702"/>
      <c r="H649" s="213"/>
      <c r="I649" s="214"/>
      <c r="J649" s="427">
        <f t="shared" si="86"/>
        <v>19000</v>
      </c>
      <c r="K649" s="214">
        <v>5000</v>
      </c>
      <c r="L649" s="214">
        <v>5000</v>
      </c>
      <c r="M649" s="214">
        <v>2000</v>
      </c>
      <c r="N649" s="214"/>
      <c r="O649" s="214"/>
      <c r="P649" s="214">
        <v>1000</v>
      </c>
      <c r="Q649" s="214">
        <v>1000</v>
      </c>
      <c r="R649" s="214"/>
      <c r="S649" s="214"/>
      <c r="T649" s="214"/>
      <c r="U649" s="214">
        <v>2000</v>
      </c>
      <c r="V649" s="214">
        <v>2000</v>
      </c>
      <c r="W649" s="214">
        <v>1000</v>
      </c>
      <c r="X649" s="214"/>
      <c r="Y649" s="513"/>
    </row>
    <row r="650" spans="1:27" ht="24">
      <c r="A650" s="900">
        <v>17</v>
      </c>
      <c r="B650" s="902" t="s">
        <v>1200</v>
      </c>
      <c r="C650" s="789">
        <v>38</v>
      </c>
      <c r="D650" s="1066" t="s">
        <v>1412</v>
      </c>
      <c r="E650" s="702"/>
      <c r="F650" s="702"/>
      <c r="G650" s="702"/>
      <c r="H650" s="213"/>
      <c r="I650" s="214"/>
      <c r="J650" s="427">
        <f t="shared" si="86"/>
        <v>3000</v>
      </c>
      <c r="K650" s="214"/>
      <c r="L650" s="214"/>
      <c r="M650" s="214"/>
      <c r="N650" s="214"/>
      <c r="O650" s="214"/>
      <c r="P650" s="214">
        <v>1500</v>
      </c>
      <c r="Q650" s="214">
        <v>1500</v>
      </c>
      <c r="R650" s="214"/>
      <c r="S650" s="214"/>
      <c r="T650" s="214"/>
      <c r="U650" s="214"/>
      <c r="V650" s="214"/>
      <c r="W650" s="214"/>
      <c r="X650" s="214"/>
      <c r="Y650" s="513"/>
    </row>
    <row r="651" spans="1:27" ht="24">
      <c r="A651" s="595">
        <v>18</v>
      </c>
      <c r="B651" s="215" t="s">
        <v>1201</v>
      </c>
      <c r="C651" s="213">
        <v>55</v>
      </c>
      <c r="D651" s="1066" t="s">
        <v>1412</v>
      </c>
      <c r="E651" s="702"/>
      <c r="F651" s="702"/>
      <c r="G651" s="702"/>
      <c r="H651" s="213"/>
      <c r="I651" s="214"/>
      <c r="J651" s="427">
        <f t="shared" si="86"/>
        <v>3000</v>
      </c>
      <c r="K651" s="214"/>
      <c r="L651" s="214"/>
      <c r="M651" s="214"/>
      <c r="N651" s="214"/>
      <c r="O651" s="214"/>
      <c r="P651" s="214">
        <v>1500</v>
      </c>
      <c r="Q651" s="214">
        <v>1500</v>
      </c>
      <c r="R651" s="214"/>
      <c r="S651" s="214"/>
      <c r="T651" s="214"/>
      <c r="U651" s="214"/>
      <c r="V651" s="214"/>
      <c r="W651" s="214"/>
      <c r="X651" s="214"/>
      <c r="Y651" s="513"/>
    </row>
    <row r="652" spans="1:27" ht="24">
      <c r="A652" s="595">
        <v>19</v>
      </c>
      <c r="B652" s="215" t="s">
        <v>1202</v>
      </c>
      <c r="C652" s="213">
        <v>58</v>
      </c>
      <c r="D652" s="1066" t="s">
        <v>1412</v>
      </c>
      <c r="E652" s="702"/>
      <c r="F652" s="702"/>
      <c r="G652" s="702"/>
      <c r="H652" s="213"/>
      <c r="I652" s="214"/>
      <c r="J652" s="427">
        <f t="shared" si="86"/>
        <v>7500</v>
      </c>
      <c r="K652" s="214">
        <v>1500</v>
      </c>
      <c r="L652" s="214">
        <v>2000</v>
      </c>
      <c r="M652" s="214">
        <v>2000</v>
      </c>
      <c r="N652" s="214"/>
      <c r="O652" s="214"/>
      <c r="P652" s="214">
        <v>1000</v>
      </c>
      <c r="Q652" s="214">
        <v>1000</v>
      </c>
      <c r="R652" s="214"/>
      <c r="S652" s="214"/>
      <c r="T652" s="214"/>
      <c r="U652" s="214"/>
      <c r="V652" s="214"/>
      <c r="W652" s="214"/>
      <c r="X652" s="214"/>
      <c r="Y652" s="513"/>
    </row>
    <row r="653" spans="1:27" ht="24">
      <c r="A653" s="595">
        <v>20</v>
      </c>
      <c r="B653" s="215" t="s">
        <v>1203</v>
      </c>
      <c r="C653" s="213">
        <v>51</v>
      </c>
      <c r="D653" s="1066" t="s">
        <v>1412</v>
      </c>
      <c r="E653" s="702"/>
      <c r="F653" s="702"/>
      <c r="G653" s="702"/>
      <c r="H653" s="213"/>
      <c r="I653" s="214"/>
      <c r="J653" s="427">
        <f t="shared" si="86"/>
        <v>3000</v>
      </c>
      <c r="K653" s="214"/>
      <c r="L653" s="214"/>
      <c r="M653" s="214"/>
      <c r="N653" s="214"/>
      <c r="O653" s="214"/>
      <c r="P653" s="214">
        <v>1500</v>
      </c>
      <c r="Q653" s="214">
        <v>1500</v>
      </c>
      <c r="R653" s="214"/>
      <c r="S653" s="214"/>
      <c r="T653" s="214"/>
      <c r="U653" s="214"/>
      <c r="V653" s="214"/>
      <c r="W653" s="214"/>
      <c r="X653" s="214"/>
      <c r="Y653" s="513"/>
    </row>
    <row r="654" spans="1:27" ht="24">
      <c r="A654" s="595">
        <v>21</v>
      </c>
      <c r="B654" s="215" t="s">
        <v>1204</v>
      </c>
      <c r="C654" s="213">
        <v>64</v>
      </c>
      <c r="D654" s="1066" t="s">
        <v>1412</v>
      </c>
      <c r="E654" s="702"/>
      <c r="F654" s="702"/>
      <c r="G654" s="702"/>
      <c r="H654" s="213"/>
      <c r="I654" s="214"/>
      <c r="J654" s="427">
        <f t="shared" si="86"/>
        <v>3716.5</v>
      </c>
      <c r="K654" s="214">
        <v>716.5</v>
      </c>
      <c r="L654" s="214"/>
      <c r="M654" s="214"/>
      <c r="N654" s="214"/>
      <c r="O654" s="214"/>
      <c r="P654" s="214">
        <v>1500</v>
      </c>
      <c r="Q654" s="214">
        <v>1500</v>
      </c>
      <c r="R654" s="214"/>
      <c r="S654" s="214"/>
      <c r="T654" s="214"/>
      <c r="U654" s="214"/>
      <c r="V654" s="214"/>
      <c r="W654" s="214"/>
      <c r="X654" s="214"/>
      <c r="Y654" s="513"/>
    </row>
    <row r="655" spans="1:27">
      <c r="A655" s="715"/>
      <c r="B655" s="728" t="s">
        <v>693</v>
      </c>
      <c r="C655" s="716"/>
      <c r="D655" s="717"/>
      <c r="E655" s="717"/>
      <c r="F655" s="717"/>
      <c r="G655" s="717"/>
      <c r="H655" s="716"/>
      <c r="I655" s="716"/>
      <c r="J655" s="718">
        <f t="shared" ref="J655:Y655" si="87">SUM(J640:J654)</f>
        <v>96811.5</v>
      </c>
      <c r="K655" s="719">
        <f t="shared" si="87"/>
        <v>17431.5</v>
      </c>
      <c r="L655" s="719">
        <f t="shared" si="87"/>
        <v>13515</v>
      </c>
      <c r="M655" s="719">
        <f t="shared" si="87"/>
        <v>7515</v>
      </c>
      <c r="N655" s="719">
        <f t="shared" si="87"/>
        <v>0</v>
      </c>
      <c r="O655" s="719">
        <f t="shared" si="87"/>
        <v>0</v>
      </c>
      <c r="P655" s="726">
        <f t="shared" si="87"/>
        <v>11500</v>
      </c>
      <c r="Q655" s="719">
        <f t="shared" si="87"/>
        <v>11500</v>
      </c>
      <c r="R655" s="719">
        <f t="shared" si="87"/>
        <v>0</v>
      </c>
      <c r="S655" s="719">
        <f t="shared" si="87"/>
        <v>0</v>
      </c>
      <c r="T655" s="719">
        <f t="shared" si="87"/>
        <v>0</v>
      </c>
      <c r="U655" s="719">
        <f t="shared" si="87"/>
        <v>12650</v>
      </c>
      <c r="V655" s="719">
        <f t="shared" si="87"/>
        <v>12650</v>
      </c>
      <c r="W655" s="719">
        <f t="shared" si="87"/>
        <v>10050</v>
      </c>
      <c r="X655" s="719">
        <f t="shared" si="87"/>
        <v>0</v>
      </c>
      <c r="Y655" s="720">
        <f t="shared" si="87"/>
        <v>0</v>
      </c>
      <c r="AA655" s="89"/>
    </row>
    <row r="656" spans="1:27" ht="13.5" thickBot="1">
      <c r="A656" s="548"/>
      <c r="B656" s="367" t="s">
        <v>1373</v>
      </c>
      <c r="C656" s="340"/>
      <c r="D656" s="1105" t="s">
        <v>1412</v>
      </c>
      <c r="E656" s="1105"/>
      <c r="F656" s="1105"/>
      <c r="G656" s="1105"/>
      <c r="H656" s="1105"/>
      <c r="I656" s="1105"/>
      <c r="J656" s="299">
        <f>SUM(J640:J654)</f>
        <v>96811.5</v>
      </c>
      <c r="K656" s="345">
        <f t="shared" ref="K656:Y656" si="88">SUM(K640:K654)</f>
        <v>17431.5</v>
      </c>
      <c r="L656" s="345">
        <f t="shared" si="88"/>
        <v>13515</v>
      </c>
      <c r="M656" s="345">
        <f t="shared" si="88"/>
        <v>7515</v>
      </c>
      <c r="N656" s="345">
        <f t="shared" si="88"/>
        <v>0</v>
      </c>
      <c r="O656" s="345">
        <f t="shared" si="88"/>
        <v>0</v>
      </c>
      <c r="P656" s="345">
        <f t="shared" si="88"/>
        <v>11500</v>
      </c>
      <c r="Q656" s="345">
        <f t="shared" si="88"/>
        <v>11500</v>
      </c>
      <c r="R656" s="345">
        <f t="shared" si="88"/>
        <v>0</v>
      </c>
      <c r="S656" s="345">
        <f t="shared" si="88"/>
        <v>0</v>
      </c>
      <c r="T656" s="345">
        <f t="shared" si="88"/>
        <v>0</v>
      </c>
      <c r="U656" s="345">
        <f t="shared" si="88"/>
        <v>12650</v>
      </c>
      <c r="V656" s="345">
        <f t="shared" si="88"/>
        <v>12650</v>
      </c>
      <c r="W656" s="345">
        <f t="shared" si="88"/>
        <v>10050</v>
      </c>
      <c r="X656" s="345">
        <f t="shared" si="88"/>
        <v>0</v>
      </c>
      <c r="Y656" s="518">
        <f t="shared" si="88"/>
        <v>0</v>
      </c>
      <c r="AA656" s="89"/>
    </row>
    <row r="657" spans="1:25" ht="15" customHeight="1">
      <c r="A657" s="1116" t="s">
        <v>1205</v>
      </c>
      <c r="B657" s="1117"/>
      <c r="C657" s="610"/>
      <c r="D657" s="630"/>
      <c r="E657" s="630"/>
      <c r="F657" s="630"/>
      <c r="G657" s="630"/>
      <c r="H657" s="610"/>
      <c r="I657" s="610"/>
      <c r="J657" s="610"/>
      <c r="K657" s="610"/>
      <c r="L657" s="610"/>
      <c r="M657" s="610"/>
      <c r="N657" s="610"/>
      <c r="O657" s="610"/>
      <c r="P657" s="610"/>
      <c r="Q657" s="610"/>
      <c r="R657" s="610"/>
      <c r="S657" s="610"/>
      <c r="T657" s="610"/>
      <c r="U657" s="610"/>
      <c r="V657" s="610"/>
      <c r="W657" s="610"/>
      <c r="X657" s="610"/>
      <c r="Y657" s="611"/>
    </row>
    <row r="658" spans="1:25" ht="115.5">
      <c r="A658" s="596">
        <v>13</v>
      </c>
      <c r="B658" s="216" t="s">
        <v>1214</v>
      </c>
      <c r="C658" s="149">
        <v>374</v>
      </c>
      <c r="D658" s="1066" t="s">
        <v>1412</v>
      </c>
      <c r="E658" s="672"/>
      <c r="F658" s="672"/>
      <c r="G658" s="672"/>
      <c r="H658" s="247"/>
      <c r="I658" s="248">
        <v>4000</v>
      </c>
      <c r="J658" s="427">
        <f t="shared" ref="J658" si="89">SUM(K658:Y658)</f>
        <v>4000</v>
      </c>
      <c r="K658" s="150"/>
      <c r="L658" s="150">
        <v>3000</v>
      </c>
      <c r="M658" s="150"/>
      <c r="N658" s="150"/>
      <c r="O658" s="150"/>
      <c r="P658" s="150"/>
      <c r="Q658" s="150">
        <v>1000</v>
      </c>
      <c r="R658" s="150"/>
      <c r="S658" s="150"/>
      <c r="T658" s="150"/>
      <c r="U658" s="150"/>
      <c r="V658" s="150"/>
      <c r="W658" s="81"/>
      <c r="X658" s="81"/>
      <c r="Y658" s="513"/>
    </row>
    <row r="659" spans="1:25">
      <c r="A659" s="715"/>
      <c r="B659" s="728" t="s">
        <v>693</v>
      </c>
      <c r="C659" s="716"/>
      <c r="D659" s="717"/>
      <c r="E659" s="717"/>
      <c r="F659" s="717"/>
      <c r="G659" s="717"/>
      <c r="H659" s="716"/>
      <c r="I659" s="716"/>
      <c r="J659" s="718">
        <f t="shared" ref="J659:Y659" si="90">SUM(J658:J658)</f>
        <v>4000</v>
      </c>
      <c r="K659" s="719">
        <f t="shared" si="90"/>
        <v>0</v>
      </c>
      <c r="L659" s="719">
        <f t="shared" si="90"/>
        <v>3000</v>
      </c>
      <c r="M659" s="719">
        <f t="shared" si="90"/>
        <v>0</v>
      </c>
      <c r="N659" s="719">
        <f t="shared" si="90"/>
        <v>0</v>
      </c>
      <c r="O659" s="719">
        <f t="shared" si="90"/>
        <v>0</v>
      </c>
      <c r="P659" s="726">
        <f t="shared" si="90"/>
        <v>0</v>
      </c>
      <c r="Q659" s="719">
        <f t="shared" si="90"/>
        <v>1000</v>
      </c>
      <c r="R659" s="719">
        <f t="shared" si="90"/>
        <v>0</v>
      </c>
      <c r="S659" s="719">
        <f t="shared" si="90"/>
        <v>0</v>
      </c>
      <c r="T659" s="719">
        <f t="shared" si="90"/>
        <v>0</v>
      </c>
      <c r="U659" s="719">
        <f t="shared" si="90"/>
        <v>0</v>
      </c>
      <c r="V659" s="719">
        <f t="shared" si="90"/>
        <v>0</v>
      </c>
      <c r="W659" s="719">
        <f t="shared" si="90"/>
        <v>0</v>
      </c>
      <c r="X659" s="719">
        <f t="shared" si="90"/>
        <v>0</v>
      </c>
      <c r="Y659" s="720">
        <f t="shared" si="90"/>
        <v>0</v>
      </c>
    </row>
    <row r="660" spans="1:25" ht="13.5" thickBot="1">
      <c r="A660" s="548"/>
      <c r="B660" s="367" t="s">
        <v>1373</v>
      </c>
      <c r="C660" s="340"/>
      <c r="D660" s="1105" t="s">
        <v>1412</v>
      </c>
      <c r="E660" s="1105"/>
      <c r="F660" s="1105"/>
      <c r="G660" s="1105"/>
      <c r="H660" s="1105"/>
      <c r="I660" s="1105"/>
      <c r="J660" s="299">
        <v>4000</v>
      </c>
      <c r="K660" s="345">
        <v>0</v>
      </c>
      <c r="L660" s="345">
        <v>3000</v>
      </c>
      <c r="M660" s="345">
        <v>0</v>
      </c>
      <c r="N660" s="345">
        <v>0</v>
      </c>
      <c r="O660" s="345">
        <v>0</v>
      </c>
      <c r="P660" s="345">
        <v>0</v>
      </c>
      <c r="Q660" s="345">
        <v>1000</v>
      </c>
      <c r="R660" s="345">
        <v>0</v>
      </c>
      <c r="S660" s="345">
        <v>0</v>
      </c>
      <c r="T660" s="345">
        <v>0</v>
      </c>
      <c r="U660" s="345">
        <v>0</v>
      </c>
      <c r="V660" s="345">
        <v>0</v>
      </c>
      <c r="W660" s="345">
        <v>0</v>
      </c>
      <c r="X660" s="345">
        <v>0</v>
      </c>
      <c r="Y660" s="518">
        <v>0</v>
      </c>
    </row>
    <row r="661" spans="1:25" ht="15" customHeight="1">
      <c r="A661" s="1116" t="s">
        <v>1215</v>
      </c>
      <c r="B661" s="1117"/>
      <c r="C661" s="610"/>
      <c r="D661" s="630"/>
      <c r="E661" s="630"/>
      <c r="F661" s="630"/>
      <c r="G661" s="630"/>
      <c r="H661" s="610"/>
      <c r="I661" s="610"/>
      <c r="J661" s="610"/>
      <c r="K661" s="610"/>
      <c r="L661" s="610"/>
      <c r="M661" s="610"/>
      <c r="N661" s="610"/>
      <c r="O661" s="610"/>
      <c r="P661" s="610"/>
      <c r="Q661" s="610"/>
      <c r="R661" s="610"/>
      <c r="S661" s="610"/>
      <c r="T661" s="610"/>
      <c r="U661" s="610"/>
      <c r="V661" s="610"/>
      <c r="W661" s="610"/>
      <c r="X661" s="610"/>
      <c r="Y661" s="611"/>
    </row>
    <row r="662" spans="1:25">
      <c r="A662" s="715"/>
      <c r="B662" s="728" t="s">
        <v>693</v>
      </c>
      <c r="C662" s="716"/>
      <c r="D662" s="717"/>
      <c r="E662" s="717"/>
      <c r="F662" s="717"/>
      <c r="G662" s="717"/>
      <c r="H662" s="716"/>
      <c r="I662" s="716"/>
      <c r="J662" s="718">
        <v>0</v>
      </c>
      <c r="K662" s="719">
        <v>0</v>
      </c>
      <c r="L662" s="719">
        <v>0</v>
      </c>
      <c r="M662" s="719">
        <v>0</v>
      </c>
      <c r="N662" s="719">
        <v>0</v>
      </c>
      <c r="O662" s="719">
        <v>0</v>
      </c>
      <c r="P662" s="726">
        <v>0</v>
      </c>
      <c r="Q662" s="719">
        <v>0</v>
      </c>
      <c r="R662" s="719">
        <v>0</v>
      </c>
      <c r="S662" s="719">
        <v>0</v>
      </c>
      <c r="T662" s="719">
        <v>0</v>
      </c>
      <c r="U662" s="719">
        <v>0</v>
      </c>
      <c r="V662" s="719">
        <v>0</v>
      </c>
      <c r="W662" s="719">
        <v>0</v>
      </c>
      <c r="X662" s="719">
        <v>0</v>
      </c>
      <c r="Y662" s="720">
        <v>0</v>
      </c>
    </row>
    <row r="663" spans="1:25" ht="13.5" thickBot="1">
      <c r="A663" s="548"/>
      <c r="B663" s="367" t="s">
        <v>1373</v>
      </c>
      <c r="C663" s="340"/>
      <c r="D663" s="1105" t="s">
        <v>1412</v>
      </c>
      <c r="E663" s="1105"/>
      <c r="F663" s="1105"/>
      <c r="G663" s="1105"/>
      <c r="H663" s="1105"/>
      <c r="I663" s="1105"/>
      <c r="J663" s="299">
        <v>0</v>
      </c>
      <c r="K663" s="345">
        <v>0</v>
      </c>
      <c r="L663" s="345">
        <v>0</v>
      </c>
      <c r="M663" s="345">
        <v>0</v>
      </c>
      <c r="N663" s="345">
        <v>0</v>
      </c>
      <c r="O663" s="345">
        <v>0</v>
      </c>
      <c r="P663" s="345">
        <v>0</v>
      </c>
      <c r="Q663" s="345">
        <v>0</v>
      </c>
      <c r="R663" s="345">
        <v>0</v>
      </c>
      <c r="S663" s="345">
        <v>0</v>
      </c>
      <c r="T663" s="345">
        <v>0</v>
      </c>
      <c r="U663" s="345">
        <v>0</v>
      </c>
      <c r="V663" s="345">
        <v>0</v>
      </c>
      <c r="W663" s="345">
        <v>0</v>
      </c>
      <c r="X663" s="345">
        <v>0</v>
      </c>
      <c r="Y663" s="518">
        <v>0</v>
      </c>
    </row>
    <row r="664" spans="1:25" ht="15.75" customHeight="1" thickBot="1">
      <c r="A664" s="1175" t="s">
        <v>1317</v>
      </c>
      <c r="B664" s="1176"/>
      <c r="C664" s="1176"/>
      <c r="D664" s="1176"/>
      <c r="E664" s="1176"/>
      <c r="F664" s="1176"/>
      <c r="G664" s="1176"/>
      <c r="H664" s="1176"/>
      <c r="I664" s="1177"/>
      <c r="J664" s="734">
        <f t="shared" ref="J664:Y664" si="91">SUM(J667,J670,J673,J676,J690,J694,J698,J700,J705)</f>
        <v>76130</v>
      </c>
      <c r="K664" s="734">
        <f t="shared" si="91"/>
        <v>38600</v>
      </c>
      <c r="L664" s="734">
        <f t="shared" si="91"/>
        <v>24352.5</v>
      </c>
      <c r="M664" s="734">
        <f t="shared" si="91"/>
        <v>6821</v>
      </c>
      <c r="N664" s="734">
        <f t="shared" si="91"/>
        <v>0</v>
      </c>
      <c r="O664" s="734">
        <f t="shared" si="91"/>
        <v>0</v>
      </c>
      <c r="P664" s="734">
        <f t="shared" si="91"/>
        <v>3400</v>
      </c>
      <c r="Q664" s="734">
        <f t="shared" si="91"/>
        <v>2597.5</v>
      </c>
      <c r="R664" s="734">
        <f t="shared" si="91"/>
        <v>359</v>
      </c>
      <c r="S664" s="734">
        <f t="shared" si="91"/>
        <v>0</v>
      </c>
      <c r="T664" s="734">
        <f t="shared" si="91"/>
        <v>0</v>
      </c>
      <c r="U664" s="734">
        <f t="shared" si="91"/>
        <v>0</v>
      </c>
      <c r="V664" s="734">
        <f t="shared" si="91"/>
        <v>0</v>
      </c>
      <c r="W664" s="734">
        <f t="shared" si="91"/>
        <v>0</v>
      </c>
      <c r="X664" s="734">
        <f t="shared" si="91"/>
        <v>0</v>
      </c>
      <c r="Y664" s="735">
        <f t="shared" si="91"/>
        <v>0</v>
      </c>
    </row>
    <row r="665" spans="1:25">
      <c r="A665" s="551"/>
      <c r="B665" s="447" t="s">
        <v>1373</v>
      </c>
      <c r="C665" s="448"/>
      <c r="D665" s="1129" t="s">
        <v>1412</v>
      </c>
      <c r="E665" s="1129"/>
      <c r="F665" s="1129"/>
      <c r="G665" s="1129"/>
      <c r="H665" s="1129"/>
      <c r="I665" s="1129"/>
      <c r="J665" s="452">
        <f t="shared" ref="J665:Y665" si="92">SUM(J668,J671,J674,J677,J691,J695,J701,J706)</f>
        <v>76130</v>
      </c>
      <c r="K665" s="452">
        <f t="shared" si="92"/>
        <v>38600</v>
      </c>
      <c r="L665" s="452">
        <f t="shared" si="92"/>
        <v>24352.5</v>
      </c>
      <c r="M665" s="452">
        <f t="shared" si="92"/>
        <v>6821</v>
      </c>
      <c r="N665" s="452">
        <f t="shared" si="92"/>
        <v>0</v>
      </c>
      <c r="O665" s="452">
        <f t="shared" si="92"/>
        <v>0</v>
      </c>
      <c r="P665" s="452">
        <f t="shared" si="92"/>
        <v>3400</v>
      </c>
      <c r="Q665" s="452">
        <f t="shared" si="92"/>
        <v>2597.5</v>
      </c>
      <c r="R665" s="452">
        <f t="shared" si="92"/>
        <v>359</v>
      </c>
      <c r="S665" s="452">
        <f t="shared" si="92"/>
        <v>0</v>
      </c>
      <c r="T665" s="452">
        <f t="shared" si="92"/>
        <v>0</v>
      </c>
      <c r="U665" s="452">
        <f t="shared" si="92"/>
        <v>0</v>
      </c>
      <c r="V665" s="452">
        <f t="shared" si="92"/>
        <v>0</v>
      </c>
      <c r="W665" s="452">
        <f t="shared" si="92"/>
        <v>0</v>
      </c>
      <c r="X665" s="452">
        <f t="shared" si="92"/>
        <v>0</v>
      </c>
      <c r="Y665" s="545">
        <f t="shared" si="92"/>
        <v>0</v>
      </c>
    </row>
    <row r="666" spans="1:25" ht="15.75" customHeight="1" thickBot="1">
      <c r="A666" s="1118" t="s">
        <v>1318</v>
      </c>
      <c r="B666" s="1119"/>
      <c r="C666" s="614"/>
      <c r="D666" s="656"/>
      <c r="E666" s="656"/>
      <c r="F666" s="656"/>
      <c r="G666" s="656"/>
      <c r="H666" s="614"/>
      <c r="I666" s="614"/>
      <c r="J666" s="614"/>
      <c r="K666" s="614"/>
      <c r="L666" s="614"/>
      <c r="M666" s="614"/>
      <c r="N666" s="614"/>
      <c r="O666" s="614"/>
      <c r="P666" s="614"/>
      <c r="Q666" s="614"/>
      <c r="R666" s="614"/>
      <c r="S666" s="614"/>
      <c r="T666" s="614"/>
      <c r="U666" s="614"/>
      <c r="V666" s="614"/>
      <c r="W666" s="614"/>
      <c r="X666" s="614"/>
      <c r="Y666" s="615"/>
    </row>
    <row r="667" spans="1:25">
      <c r="A667" s="715"/>
      <c r="B667" s="728" t="s">
        <v>693</v>
      </c>
      <c r="C667" s="716"/>
      <c r="D667" s="717"/>
      <c r="E667" s="717"/>
      <c r="F667" s="717"/>
      <c r="G667" s="717"/>
      <c r="H667" s="716"/>
      <c r="I667" s="716"/>
      <c r="J667" s="718">
        <v>0</v>
      </c>
      <c r="K667" s="719">
        <v>0</v>
      </c>
      <c r="L667" s="719">
        <v>0</v>
      </c>
      <c r="M667" s="719">
        <v>0</v>
      </c>
      <c r="N667" s="719">
        <v>0</v>
      </c>
      <c r="O667" s="719">
        <v>0</v>
      </c>
      <c r="P667" s="726">
        <v>0</v>
      </c>
      <c r="Q667" s="719">
        <v>0</v>
      </c>
      <c r="R667" s="719">
        <v>0</v>
      </c>
      <c r="S667" s="719">
        <v>0</v>
      </c>
      <c r="T667" s="719">
        <v>0</v>
      </c>
      <c r="U667" s="719">
        <v>0</v>
      </c>
      <c r="V667" s="719">
        <v>0</v>
      </c>
      <c r="W667" s="719">
        <v>0</v>
      </c>
      <c r="X667" s="719">
        <v>0</v>
      </c>
      <c r="Y667" s="720">
        <v>0</v>
      </c>
    </row>
    <row r="668" spans="1:25" ht="13.5" thickBot="1">
      <c r="A668" s="548"/>
      <c r="B668" s="367" t="s">
        <v>1373</v>
      </c>
      <c r="C668" s="340"/>
      <c r="D668" s="1105" t="s">
        <v>1412</v>
      </c>
      <c r="E668" s="1105"/>
      <c r="F668" s="1105"/>
      <c r="G668" s="1105"/>
      <c r="H668" s="1105"/>
      <c r="I668" s="1105"/>
      <c r="J668" s="299">
        <v>0</v>
      </c>
      <c r="K668" s="345">
        <v>0</v>
      </c>
      <c r="L668" s="345">
        <v>0</v>
      </c>
      <c r="M668" s="345">
        <v>0</v>
      </c>
      <c r="N668" s="345">
        <v>0</v>
      </c>
      <c r="O668" s="345">
        <v>0</v>
      </c>
      <c r="P668" s="345">
        <v>0</v>
      </c>
      <c r="Q668" s="345">
        <v>0</v>
      </c>
      <c r="R668" s="345">
        <v>0</v>
      </c>
      <c r="S668" s="345">
        <v>0</v>
      </c>
      <c r="T668" s="345">
        <v>0</v>
      </c>
      <c r="U668" s="345">
        <v>0</v>
      </c>
      <c r="V668" s="345">
        <v>0</v>
      </c>
      <c r="W668" s="345">
        <v>0</v>
      </c>
      <c r="X668" s="345">
        <v>0</v>
      </c>
      <c r="Y668" s="518">
        <v>0</v>
      </c>
    </row>
    <row r="669" spans="1:25" ht="15.75" customHeight="1" thickBot="1">
      <c r="A669" s="1120" t="s">
        <v>1322</v>
      </c>
      <c r="B669" s="1121"/>
      <c r="C669" s="608"/>
      <c r="D669" s="624"/>
      <c r="E669" s="624"/>
      <c r="F669" s="624"/>
      <c r="G669" s="624"/>
      <c r="H669" s="608"/>
      <c r="I669" s="608"/>
      <c r="J669" s="608"/>
      <c r="K669" s="608"/>
      <c r="L669" s="608"/>
      <c r="M669" s="608"/>
      <c r="N669" s="608"/>
      <c r="O669" s="608"/>
      <c r="P669" s="608"/>
      <c r="Q669" s="608"/>
      <c r="R669" s="608"/>
      <c r="S669" s="608"/>
      <c r="T669" s="608"/>
      <c r="U669" s="608"/>
      <c r="V669" s="608"/>
      <c r="W669" s="608"/>
      <c r="X669" s="608"/>
      <c r="Y669" s="609"/>
    </row>
    <row r="670" spans="1:25">
      <c r="A670" s="715"/>
      <c r="B670" s="728" t="s">
        <v>693</v>
      </c>
      <c r="C670" s="716"/>
      <c r="D670" s="717"/>
      <c r="E670" s="717"/>
      <c r="F670" s="717"/>
      <c r="G670" s="717"/>
      <c r="H670" s="716"/>
      <c r="I670" s="716"/>
      <c r="J670" s="719">
        <v>0</v>
      </c>
      <c r="K670" s="719">
        <v>0</v>
      </c>
      <c r="L670" s="719">
        <v>0</v>
      </c>
      <c r="M670" s="719">
        <v>0</v>
      </c>
      <c r="N670" s="719">
        <v>0</v>
      </c>
      <c r="O670" s="719">
        <v>0</v>
      </c>
      <c r="P670" s="726">
        <v>0</v>
      </c>
      <c r="Q670" s="719">
        <v>0</v>
      </c>
      <c r="R670" s="719">
        <v>0</v>
      </c>
      <c r="S670" s="719">
        <v>0</v>
      </c>
      <c r="T670" s="719">
        <v>0</v>
      </c>
      <c r="U670" s="719">
        <v>0</v>
      </c>
      <c r="V670" s="719">
        <v>0</v>
      </c>
      <c r="W670" s="719">
        <v>0</v>
      </c>
      <c r="X670" s="719">
        <v>0</v>
      </c>
      <c r="Y670" s="720">
        <v>0</v>
      </c>
    </row>
    <row r="671" spans="1:25" ht="13.5" thickBot="1">
      <c r="A671" s="548"/>
      <c r="B671" s="367" t="s">
        <v>1373</v>
      </c>
      <c r="C671" s="340"/>
      <c r="D671" s="1105" t="s">
        <v>1412</v>
      </c>
      <c r="E671" s="1105"/>
      <c r="F671" s="1105"/>
      <c r="G671" s="1105"/>
      <c r="H671" s="1105"/>
      <c r="I671" s="1105"/>
      <c r="J671" s="302">
        <v>0</v>
      </c>
      <c r="K671" s="345">
        <v>0</v>
      </c>
      <c r="L671" s="345">
        <v>0</v>
      </c>
      <c r="M671" s="345">
        <v>0</v>
      </c>
      <c r="N671" s="345">
        <v>0</v>
      </c>
      <c r="O671" s="345">
        <v>0</v>
      </c>
      <c r="P671" s="345">
        <v>0</v>
      </c>
      <c r="Q671" s="345">
        <v>0</v>
      </c>
      <c r="R671" s="345">
        <v>0</v>
      </c>
      <c r="S671" s="345">
        <v>0</v>
      </c>
      <c r="T671" s="345">
        <v>0</v>
      </c>
      <c r="U671" s="345">
        <v>0</v>
      </c>
      <c r="V671" s="345">
        <v>0</v>
      </c>
      <c r="W671" s="345">
        <v>0</v>
      </c>
      <c r="X671" s="345">
        <v>0</v>
      </c>
      <c r="Y671" s="518">
        <v>0</v>
      </c>
    </row>
    <row r="672" spans="1:25" ht="15.75" customHeight="1" thickBot="1">
      <c r="A672" s="1120" t="s">
        <v>331</v>
      </c>
      <c r="B672" s="1121"/>
      <c r="C672" s="608"/>
      <c r="D672" s="624"/>
      <c r="E672" s="624"/>
      <c r="F672" s="624"/>
      <c r="G672" s="624"/>
      <c r="H672" s="608"/>
      <c r="I672" s="608"/>
      <c r="J672" s="608"/>
      <c r="K672" s="608"/>
      <c r="L672" s="608"/>
      <c r="M672" s="608"/>
      <c r="N672" s="608"/>
      <c r="O672" s="608"/>
      <c r="P672" s="608"/>
      <c r="Q672" s="608"/>
      <c r="R672" s="608"/>
      <c r="S672" s="608"/>
      <c r="T672" s="608"/>
      <c r="U672" s="608"/>
      <c r="V672" s="608"/>
      <c r="W672" s="608"/>
      <c r="X672" s="608"/>
      <c r="Y672" s="609"/>
    </row>
    <row r="673" spans="1:25">
      <c r="A673" s="715"/>
      <c r="B673" s="728" t="s">
        <v>693</v>
      </c>
      <c r="C673" s="716"/>
      <c r="D673" s="717"/>
      <c r="E673" s="717"/>
      <c r="F673" s="717"/>
      <c r="G673" s="717"/>
      <c r="H673" s="716"/>
      <c r="I673" s="716"/>
      <c r="J673" s="719">
        <v>0</v>
      </c>
      <c r="K673" s="719">
        <v>0</v>
      </c>
      <c r="L673" s="719">
        <v>0</v>
      </c>
      <c r="M673" s="719">
        <v>0</v>
      </c>
      <c r="N673" s="719">
        <v>0</v>
      </c>
      <c r="O673" s="719">
        <v>0</v>
      </c>
      <c r="P673" s="726">
        <v>0</v>
      </c>
      <c r="Q673" s="719">
        <v>0</v>
      </c>
      <c r="R673" s="719">
        <v>0</v>
      </c>
      <c r="S673" s="719">
        <v>0</v>
      </c>
      <c r="T673" s="719">
        <v>0</v>
      </c>
      <c r="U673" s="719">
        <v>0</v>
      </c>
      <c r="V673" s="719">
        <v>0</v>
      </c>
      <c r="W673" s="719">
        <v>0</v>
      </c>
      <c r="X673" s="719">
        <v>0</v>
      </c>
      <c r="Y673" s="720">
        <v>0</v>
      </c>
    </row>
    <row r="674" spans="1:25" ht="13.5" thickBot="1">
      <c r="A674" s="548"/>
      <c r="B674" s="367" t="s">
        <v>1373</v>
      </c>
      <c r="C674" s="340"/>
      <c r="D674" s="1105" t="s">
        <v>1412</v>
      </c>
      <c r="E674" s="1105"/>
      <c r="F674" s="1105"/>
      <c r="G674" s="1105"/>
      <c r="H674" s="1105"/>
      <c r="I674" s="1105"/>
      <c r="J674" s="302">
        <v>0</v>
      </c>
      <c r="K674" s="345">
        <v>0</v>
      </c>
      <c r="L674" s="345">
        <v>0</v>
      </c>
      <c r="M674" s="345">
        <v>0</v>
      </c>
      <c r="N674" s="345">
        <v>0</v>
      </c>
      <c r="O674" s="345">
        <v>0</v>
      </c>
      <c r="P674" s="345">
        <v>0</v>
      </c>
      <c r="Q674" s="345">
        <v>0</v>
      </c>
      <c r="R674" s="345">
        <v>0</v>
      </c>
      <c r="S674" s="345">
        <v>0</v>
      </c>
      <c r="T674" s="345">
        <v>0</v>
      </c>
      <c r="U674" s="345">
        <v>0</v>
      </c>
      <c r="V674" s="345">
        <v>0</v>
      </c>
      <c r="W674" s="345">
        <v>0</v>
      </c>
      <c r="X674" s="345">
        <v>0</v>
      </c>
      <c r="Y674" s="518">
        <v>0</v>
      </c>
    </row>
    <row r="675" spans="1:25" ht="15.75" customHeight="1" thickBot="1">
      <c r="A675" s="1126" t="s">
        <v>337</v>
      </c>
      <c r="B675" s="1127"/>
      <c r="C675" s="1127"/>
      <c r="D675" s="1127"/>
      <c r="E675" s="1127"/>
      <c r="F675" s="1127"/>
      <c r="G675" s="1127"/>
      <c r="H675" s="1127"/>
      <c r="I675" s="1127"/>
      <c r="J675" s="1127"/>
      <c r="K675" s="1127"/>
      <c r="L675" s="1127"/>
      <c r="M675" s="1127"/>
      <c r="N675" s="1127"/>
      <c r="O675" s="1127"/>
      <c r="P675" s="1127"/>
      <c r="Q675" s="1127"/>
      <c r="R675" s="1127"/>
      <c r="S675" s="1127"/>
      <c r="T675" s="1127"/>
      <c r="U675" s="1127"/>
      <c r="V675" s="1127"/>
      <c r="W675" s="1127"/>
      <c r="X675" s="1127"/>
      <c r="Y675" s="1128"/>
    </row>
    <row r="676" spans="1:25">
      <c r="A676" s="715"/>
      <c r="B676" s="728" t="s">
        <v>693</v>
      </c>
      <c r="C676" s="716"/>
      <c r="D676" s="717"/>
      <c r="E676" s="717"/>
      <c r="F676" s="717"/>
      <c r="G676" s="717"/>
      <c r="H676" s="716"/>
      <c r="I676" s="716"/>
      <c r="J676" s="719">
        <v>0</v>
      </c>
      <c r="K676" s="719">
        <v>0</v>
      </c>
      <c r="L676" s="719">
        <v>0</v>
      </c>
      <c r="M676" s="719">
        <v>0</v>
      </c>
      <c r="N676" s="719">
        <v>0</v>
      </c>
      <c r="O676" s="719">
        <v>0</v>
      </c>
      <c r="P676" s="726">
        <v>0</v>
      </c>
      <c r="Q676" s="719">
        <v>0</v>
      </c>
      <c r="R676" s="719">
        <v>0</v>
      </c>
      <c r="S676" s="719">
        <v>0</v>
      </c>
      <c r="T676" s="719">
        <v>0</v>
      </c>
      <c r="U676" s="719">
        <v>0</v>
      </c>
      <c r="V676" s="719">
        <v>0</v>
      </c>
      <c r="W676" s="719">
        <v>0</v>
      </c>
      <c r="X676" s="719">
        <v>0</v>
      </c>
      <c r="Y676" s="720">
        <v>0</v>
      </c>
    </row>
    <row r="677" spans="1:25" ht="13.5" thickBot="1">
      <c r="A677" s="548"/>
      <c r="B677" s="367" t="s">
        <v>1373</v>
      </c>
      <c r="C677" s="340"/>
      <c r="D677" s="1105" t="s">
        <v>1412</v>
      </c>
      <c r="E677" s="1105"/>
      <c r="F677" s="1105"/>
      <c r="G677" s="1105"/>
      <c r="H677" s="1105"/>
      <c r="I677" s="1105"/>
      <c r="J677" s="302">
        <v>0</v>
      </c>
      <c r="K677" s="345">
        <v>0</v>
      </c>
      <c r="L677" s="345">
        <v>0</v>
      </c>
      <c r="M677" s="345">
        <v>0</v>
      </c>
      <c r="N677" s="345">
        <v>0</v>
      </c>
      <c r="O677" s="345">
        <v>0</v>
      </c>
      <c r="P677" s="345">
        <v>0</v>
      </c>
      <c r="Q677" s="345">
        <v>0</v>
      </c>
      <c r="R677" s="345">
        <v>0</v>
      </c>
      <c r="S677" s="345">
        <v>0</v>
      </c>
      <c r="T677" s="345">
        <v>0</v>
      </c>
      <c r="U677" s="345">
        <v>0</v>
      </c>
      <c r="V677" s="345">
        <v>0</v>
      </c>
      <c r="W677" s="345">
        <v>0</v>
      </c>
      <c r="X677" s="345">
        <v>0</v>
      </c>
      <c r="Y677" s="518">
        <v>0</v>
      </c>
    </row>
    <row r="678" spans="1:25" ht="15.75" customHeight="1" thickBot="1">
      <c r="A678" s="1120" t="s">
        <v>1326</v>
      </c>
      <c r="B678" s="1121"/>
      <c r="C678" s="608"/>
      <c r="D678" s="624"/>
      <c r="E678" s="624"/>
      <c r="F678" s="624"/>
      <c r="G678" s="624"/>
      <c r="H678" s="608"/>
      <c r="I678" s="608"/>
      <c r="J678" s="608"/>
      <c r="K678" s="608"/>
      <c r="L678" s="608"/>
      <c r="M678" s="608"/>
      <c r="N678" s="608"/>
      <c r="O678" s="608"/>
      <c r="P678" s="608"/>
      <c r="Q678" s="608"/>
      <c r="R678" s="608"/>
      <c r="S678" s="608"/>
      <c r="T678" s="608"/>
      <c r="U678" s="608"/>
      <c r="V678" s="608"/>
      <c r="W678" s="608"/>
      <c r="X678" s="608"/>
      <c r="Y678" s="609"/>
    </row>
    <row r="679" spans="1:25" ht="94.5">
      <c r="A679" s="805"/>
      <c r="B679" s="1023" t="s">
        <v>1351</v>
      </c>
      <c r="C679" s="808"/>
      <c r="D679" s="1066" t="s">
        <v>1412</v>
      </c>
      <c r="E679" s="699"/>
      <c r="F679" s="699"/>
      <c r="G679" s="699"/>
      <c r="H679" s="228"/>
      <c r="I679" s="258"/>
      <c r="J679" s="839">
        <f>SUM(K679:Y679)</f>
        <v>900</v>
      </c>
      <c r="K679" s="258"/>
      <c r="L679" s="258">
        <v>855</v>
      </c>
      <c r="M679" s="258"/>
      <c r="N679" s="258"/>
      <c r="O679" s="258"/>
      <c r="P679" s="258"/>
      <c r="Q679" s="258">
        <v>45</v>
      </c>
      <c r="R679" s="258"/>
      <c r="S679" s="258"/>
      <c r="T679" s="258"/>
      <c r="U679" s="259"/>
      <c r="V679" s="259"/>
      <c r="W679" s="259"/>
      <c r="X679" s="259"/>
      <c r="Y679" s="513"/>
    </row>
    <row r="680" spans="1:25" ht="84">
      <c r="A680" s="582">
        <v>2</v>
      </c>
      <c r="B680" s="305" t="s">
        <v>1352</v>
      </c>
      <c r="C680" s="18"/>
      <c r="D680" s="637"/>
      <c r="E680" s="637"/>
      <c r="F680" s="637"/>
      <c r="G680" s="637"/>
      <c r="H680" s="19"/>
      <c r="I680" s="870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513"/>
    </row>
    <row r="681" spans="1:25" ht="24">
      <c r="A681" s="1016"/>
      <c r="B681" s="787" t="s">
        <v>1328</v>
      </c>
      <c r="C681" s="812"/>
      <c r="D681" s="1066" t="s">
        <v>1412</v>
      </c>
      <c r="E681" s="699"/>
      <c r="F681" s="699"/>
      <c r="G681" s="699"/>
      <c r="H681" s="228"/>
      <c r="I681" s="258"/>
      <c r="J681" s="839">
        <f t="shared" ref="J681:J682" si="93">SUM(K681:Y681)</f>
        <v>8500</v>
      </c>
      <c r="K681" s="258">
        <v>8075</v>
      </c>
      <c r="L681" s="258"/>
      <c r="M681" s="258"/>
      <c r="N681" s="258"/>
      <c r="O681" s="258"/>
      <c r="P681" s="258">
        <v>425</v>
      </c>
      <c r="Q681" s="258"/>
      <c r="R681" s="258"/>
      <c r="S681" s="258"/>
      <c r="T681" s="258"/>
      <c r="U681" s="259"/>
      <c r="V681" s="259"/>
      <c r="W681" s="259"/>
      <c r="X681" s="259"/>
      <c r="Y681" s="513"/>
    </row>
    <row r="682" spans="1:25" ht="24">
      <c r="A682" s="1016"/>
      <c r="B682" s="787" t="s">
        <v>1329</v>
      </c>
      <c r="C682" s="824"/>
      <c r="D682" s="1066" t="s">
        <v>1412</v>
      </c>
      <c r="E682" s="699"/>
      <c r="F682" s="699"/>
      <c r="G682" s="699"/>
      <c r="H682" s="228"/>
      <c r="I682" s="258"/>
      <c r="J682" s="839">
        <f t="shared" si="93"/>
        <v>3400</v>
      </c>
      <c r="K682" s="258">
        <v>3230</v>
      </c>
      <c r="L682" s="258"/>
      <c r="M682" s="258"/>
      <c r="N682" s="258"/>
      <c r="O682" s="258"/>
      <c r="P682" s="258">
        <v>170</v>
      </c>
      <c r="Q682" s="258"/>
      <c r="R682" s="258"/>
      <c r="S682" s="258"/>
      <c r="T682" s="258"/>
      <c r="U682" s="259"/>
      <c r="V682" s="259"/>
      <c r="W682" s="259"/>
      <c r="X682" s="259"/>
      <c r="Y682" s="513"/>
    </row>
    <row r="683" spans="1:25" ht="63">
      <c r="A683" s="582">
        <v>3</v>
      </c>
      <c r="B683" s="37" t="s">
        <v>1353</v>
      </c>
      <c r="C683" s="824"/>
      <c r="D683" s="699"/>
      <c r="E683" s="699"/>
      <c r="F683" s="699"/>
      <c r="G683" s="699"/>
      <c r="H683" s="22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/>
      <c r="S683" s="258"/>
      <c r="T683" s="258"/>
      <c r="U683" s="258"/>
      <c r="V683" s="258"/>
      <c r="W683" s="258"/>
      <c r="X683" s="258"/>
      <c r="Y683" s="513"/>
    </row>
    <row r="684" spans="1:25" ht="24">
      <c r="A684" s="1016"/>
      <c r="B684" s="821" t="s">
        <v>1334</v>
      </c>
      <c r="C684" s="824"/>
      <c r="D684" s="1066" t="s">
        <v>1412</v>
      </c>
      <c r="E684" s="699"/>
      <c r="F684" s="699"/>
      <c r="G684" s="699"/>
      <c r="H684" s="228"/>
      <c r="I684" s="258"/>
      <c r="J684" s="839">
        <f t="shared" ref="J684:J685" si="94">SUM(K684:Y684)</f>
        <v>3600</v>
      </c>
      <c r="K684" s="258"/>
      <c r="L684" s="258"/>
      <c r="M684" s="258">
        <v>3420</v>
      </c>
      <c r="N684" s="258"/>
      <c r="O684" s="258"/>
      <c r="P684" s="258"/>
      <c r="Q684" s="258"/>
      <c r="R684" s="258">
        <v>180</v>
      </c>
      <c r="S684" s="258"/>
      <c r="T684" s="258"/>
      <c r="U684" s="259"/>
      <c r="V684" s="259"/>
      <c r="W684" s="259"/>
      <c r="X684" s="259"/>
      <c r="Y684" s="513"/>
    </row>
    <row r="685" spans="1:25" ht="24">
      <c r="A685" s="1017"/>
      <c r="B685" s="821" t="s">
        <v>1336</v>
      </c>
      <c r="C685" s="812"/>
      <c r="D685" s="1066" t="s">
        <v>1412</v>
      </c>
      <c r="E685" s="699"/>
      <c r="F685" s="699"/>
      <c r="G685" s="699"/>
      <c r="H685" s="228"/>
      <c r="I685" s="258"/>
      <c r="J685" s="839">
        <f t="shared" si="94"/>
        <v>4100</v>
      </c>
      <c r="K685" s="258">
        <v>3895</v>
      </c>
      <c r="L685" s="258"/>
      <c r="M685" s="258"/>
      <c r="N685" s="258"/>
      <c r="O685" s="258"/>
      <c r="P685" s="258">
        <v>205</v>
      </c>
      <c r="Q685" s="258"/>
      <c r="R685" s="258"/>
      <c r="S685" s="258"/>
      <c r="T685" s="258"/>
      <c r="U685" s="259"/>
      <c r="V685" s="259"/>
      <c r="W685" s="259"/>
      <c r="X685" s="259"/>
      <c r="Y685" s="513"/>
    </row>
    <row r="686" spans="1:25" ht="24">
      <c r="A686" s="1279"/>
      <c r="B686" s="824" t="s">
        <v>1340</v>
      </c>
      <c r="C686" s="824">
        <v>138</v>
      </c>
      <c r="D686" s="1066" t="s">
        <v>1412</v>
      </c>
      <c r="E686" s="699"/>
      <c r="F686" s="699"/>
      <c r="G686" s="699"/>
      <c r="H686" s="228"/>
      <c r="I686" s="258"/>
      <c r="J686" s="839">
        <f t="shared" ref="J686:J687" si="95">SUM(K686:Y686)</f>
        <v>300</v>
      </c>
      <c r="K686" s="258"/>
      <c r="L686" s="258">
        <v>285</v>
      </c>
      <c r="M686" s="258"/>
      <c r="N686" s="258"/>
      <c r="O686" s="258"/>
      <c r="P686" s="258"/>
      <c r="Q686" s="258">
        <v>15</v>
      </c>
      <c r="R686" s="258"/>
      <c r="S686" s="258"/>
      <c r="T686" s="258"/>
      <c r="U686" s="258"/>
      <c r="V686" s="258"/>
      <c r="W686" s="258"/>
      <c r="X686" s="258"/>
      <c r="Y686" s="513"/>
    </row>
    <row r="687" spans="1:25" ht="24">
      <c r="A687" s="1107"/>
      <c r="B687" s="824" t="s">
        <v>1341</v>
      </c>
      <c r="C687" s="824">
        <v>52</v>
      </c>
      <c r="D687" s="1066" t="s">
        <v>1412</v>
      </c>
      <c r="E687" s="699"/>
      <c r="F687" s="699"/>
      <c r="G687" s="699"/>
      <c r="H687" s="228"/>
      <c r="I687" s="260"/>
      <c r="J687" s="839">
        <f t="shared" si="95"/>
        <v>750</v>
      </c>
      <c r="K687" s="258"/>
      <c r="L687" s="258">
        <v>712.5</v>
      </c>
      <c r="M687" s="258"/>
      <c r="N687" s="258"/>
      <c r="O687" s="258"/>
      <c r="P687" s="258"/>
      <c r="Q687" s="258">
        <v>37.5</v>
      </c>
      <c r="R687" s="258"/>
      <c r="S687" s="258"/>
      <c r="T687" s="258"/>
      <c r="U687" s="259"/>
      <c r="V687" s="259"/>
      <c r="W687" s="259"/>
      <c r="X687" s="259"/>
      <c r="Y687" s="513"/>
    </row>
    <row r="688" spans="1:25" ht="94.5">
      <c r="A688" s="1146">
        <v>9</v>
      </c>
      <c r="B688" s="37" t="s">
        <v>1360</v>
      </c>
      <c r="C688" s="824"/>
      <c r="D688" s="699"/>
      <c r="E688" s="699"/>
      <c r="F688" s="699"/>
      <c r="G688" s="699"/>
      <c r="H688" s="228"/>
      <c r="I688" s="258"/>
      <c r="J688" s="258"/>
      <c r="K688" s="258"/>
      <c r="L688" s="258"/>
      <c r="M688" s="258"/>
      <c r="N688" s="258"/>
      <c r="O688" s="258"/>
      <c r="P688" s="258"/>
      <c r="Q688" s="258"/>
      <c r="R688" s="258"/>
      <c r="S688" s="258"/>
      <c r="T688" s="258"/>
      <c r="U688" s="258"/>
      <c r="V688" s="258"/>
      <c r="W688" s="258"/>
      <c r="X688" s="258"/>
      <c r="Y688" s="513"/>
    </row>
    <row r="689" spans="1:27" ht="24">
      <c r="A689" s="1107"/>
      <c r="B689" s="822"/>
      <c r="C689" s="803"/>
      <c r="D689" s="1066" t="s">
        <v>1412</v>
      </c>
      <c r="E689" s="699"/>
      <c r="F689" s="699"/>
      <c r="G689" s="699"/>
      <c r="H689" s="228"/>
      <c r="I689" s="258"/>
      <c r="J689" s="839">
        <f>SUM(K689:Y689)</f>
        <v>3580</v>
      </c>
      <c r="K689" s="258"/>
      <c r="L689" s="258"/>
      <c r="M689" s="258">
        <v>3401</v>
      </c>
      <c r="N689" s="258"/>
      <c r="O689" s="258"/>
      <c r="P689" s="258"/>
      <c r="Q689" s="258"/>
      <c r="R689" s="258">
        <v>179</v>
      </c>
      <c r="S689" s="258"/>
      <c r="T689" s="258"/>
      <c r="U689" s="258"/>
      <c r="V689" s="258"/>
      <c r="W689" s="258"/>
      <c r="X689" s="258"/>
      <c r="Y689" s="513"/>
    </row>
    <row r="690" spans="1:27">
      <c r="A690" s="715"/>
      <c r="B690" s="728" t="s">
        <v>693</v>
      </c>
      <c r="C690" s="716"/>
      <c r="D690" s="717"/>
      <c r="E690" s="717"/>
      <c r="F690" s="717"/>
      <c r="G690" s="717"/>
      <c r="H690" s="716"/>
      <c r="I690" s="716"/>
      <c r="J690" s="719">
        <f t="shared" ref="J690:Y690" si="96">SUM(J679:J689)</f>
        <v>25130</v>
      </c>
      <c r="K690" s="719">
        <f t="shared" si="96"/>
        <v>15200</v>
      </c>
      <c r="L690" s="719">
        <f t="shared" si="96"/>
        <v>1852.5</v>
      </c>
      <c r="M690" s="719">
        <f t="shared" si="96"/>
        <v>6821</v>
      </c>
      <c r="N690" s="719">
        <f t="shared" si="96"/>
        <v>0</v>
      </c>
      <c r="O690" s="719">
        <f t="shared" si="96"/>
        <v>0</v>
      </c>
      <c r="P690" s="726">
        <f t="shared" si="96"/>
        <v>800</v>
      </c>
      <c r="Q690" s="719">
        <f t="shared" si="96"/>
        <v>97.5</v>
      </c>
      <c r="R690" s="719">
        <f t="shared" si="96"/>
        <v>359</v>
      </c>
      <c r="S690" s="719">
        <f t="shared" si="96"/>
        <v>0</v>
      </c>
      <c r="T690" s="719">
        <f t="shared" si="96"/>
        <v>0</v>
      </c>
      <c r="U690" s="719">
        <f t="shared" si="96"/>
        <v>0</v>
      </c>
      <c r="V690" s="719">
        <f t="shared" si="96"/>
        <v>0</v>
      </c>
      <c r="W690" s="719">
        <f t="shared" si="96"/>
        <v>0</v>
      </c>
      <c r="X690" s="719">
        <f t="shared" si="96"/>
        <v>0</v>
      </c>
      <c r="Y690" s="720">
        <f t="shared" si="96"/>
        <v>0</v>
      </c>
      <c r="AA690" s="89"/>
    </row>
    <row r="691" spans="1:27" ht="13.5" thickBot="1">
      <c r="A691" s="548"/>
      <c r="B691" s="367" t="s">
        <v>1373</v>
      </c>
      <c r="C691" s="340"/>
      <c r="D691" s="1105" t="s">
        <v>1412</v>
      </c>
      <c r="E691" s="1105"/>
      <c r="F691" s="1105"/>
      <c r="G691" s="1105"/>
      <c r="H691" s="1105"/>
      <c r="I691" s="1105"/>
      <c r="J691" s="302">
        <v>25130</v>
      </c>
      <c r="K691" s="345">
        <v>15200</v>
      </c>
      <c r="L691" s="345">
        <v>1852.5</v>
      </c>
      <c r="M691" s="345">
        <v>6821</v>
      </c>
      <c r="N691" s="345">
        <v>0</v>
      </c>
      <c r="O691" s="345">
        <v>0</v>
      </c>
      <c r="P691" s="345">
        <v>800</v>
      </c>
      <c r="Q691" s="345">
        <v>97.5</v>
      </c>
      <c r="R691" s="345">
        <v>359</v>
      </c>
      <c r="S691" s="345">
        <v>0</v>
      </c>
      <c r="T691" s="345">
        <v>0</v>
      </c>
      <c r="U691" s="345">
        <v>0</v>
      </c>
      <c r="V691" s="345">
        <v>0</v>
      </c>
      <c r="W691" s="345">
        <v>0</v>
      </c>
      <c r="X691" s="345">
        <v>0</v>
      </c>
      <c r="Y691" s="518">
        <v>0</v>
      </c>
    </row>
    <row r="692" spans="1:27" ht="29.25" customHeight="1" thickBot="1">
      <c r="A692" s="1120" t="s">
        <v>1346</v>
      </c>
      <c r="B692" s="1121"/>
      <c r="C692" s="608"/>
      <c r="D692" s="624"/>
      <c r="E692" s="624"/>
      <c r="F692" s="624"/>
      <c r="G692" s="624"/>
      <c r="H692" s="608"/>
      <c r="I692" s="608"/>
      <c r="J692" s="608"/>
      <c r="K692" s="608"/>
      <c r="L692" s="608"/>
      <c r="M692" s="608"/>
      <c r="N692" s="608"/>
      <c r="O692" s="608"/>
      <c r="P692" s="608"/>
      <c r="Q692" s="608"/>
      <c r="R692" s="608"/>
      <c r="S692" s="608"/>
      <c r="T692" s="608"/>
      <c r="U692" s="608"/>
      <c r="V692" s="608"/>
      <c r="W692" s="608"/>
      <c r="X692" s="608"/>
      <c r="Y692" s="609"/>
    </row>
    <row r="693" spans="1:27" ht="115.5">
      <c r="A693" s="820"/>
      <c r="B693" s="1013" t="s">
        <v>1347</v>
      </c>
      <c r="C693" s="823"/>
      <c r="D693" s="1066" t="s">
        <v>1412</v>
      </c>
      <c r="E693" s="706"/>
      <c r="F693" s="706"/>
      <c r="G693" s="706"/>
      <c r="H693" s="261">
        <v>2017</v>
      </c>
      <c r="I693" s="263">
        <v>3500</v>
      </c>
      <c r="J693" s="839">
        <f t="shared" ref="J693" si="97">SUM(K693:Y693)</f>
        <v>0</v>
      </c>
      <c r="K693" s="263"/>
      <c r="L693" s="263"/>
      <c r="M693" s="263"/>
      <c r="N693" s="263"/>
      <c r="O693" s="263"/>
      <c r="P693" s="263"/>
      <c r="Q693" s="263"/>
      <c r="R693" s="263"/>
      <c r="S693" s="263"/>
      <c r="T693" s="263"/>
      <c r="U693" s="264"/>
      <c r="V693" s="264"/>
      <c r="W693" s="264"/>
      <c r="X693" s="264"/>
      <c r="Y693" s="513"/>
    </row>
    <row r="694" spans="1:27">
      <c r="A694" s="715"/>
      <c r="B694" s="728" t="s">
        <v>693</v>
      </c>
      <c r="C694" s="716"/>
      <c r="D694" s="717"/>
      <c r="E694" s="717"/>
      <c r="F694" s="717"/>
      <c r="G694" s="717"/>
      <c r="H694" s="716"/>
      <c r="I694" s="716"/>
      <c r="J694" s="719">
        <f t="shared" ref="J694:Y694" si="98">SUM(J693:J693)</f>
        <v>0</v>
      </c>
      <c r="K694" s="719">
        <f t="shared" si="98"/>
        <v>0</v>
      </c>
      <c r="L694" s="719">
        <f t="shared" si="98"/>
        <v>0</v>
      </c>
      <c r="M694" s="719">
        <f t="shared" si="98"/>
        <v>0</v>
      </c>
      <c r="N694" s="719">
        <f t="shared" si="98"/>
        <v>0</v>
      </c>
      <c r="O694" s="719">
        <f t="shared" si="98"/>
        <v>0</v>
      </c>
      <c r="P694" s="726">
        <f t="shared" si="98"/>
        <v>0</v>
      </c>
      <c r="Q694" s="719">
        <f t="shared" si="98"/>
        <v>0</v>
      </c>
      <c r="R694" s="719">
        <f t="shared" si="98"/>
        <v>0</v>
      </c>
      <c r="S694" s="719">
        <f t="shared" si="98"/>
        <v>0</v>
      </c>
      <c r="T694" s="719">
        <f t="shared" si="98"/>
        <v>0</v>
      </c>
      <c r="U694" s="719">
        <f t="shared" si="98"/>
        <v>0</v>
      </c>
      <c r="V694" s="719">
        <f t="shared" si="98"/>
        <v>0</v>
      </c>
      <c r="W694" s="719">
        <f t="shared" si="98"/>
        <v>0</v>
      </c>
      <c r="X694" s="719">
        <f t="shared" si="98"/>
        <v>0</v>
      </c>
      <c r="Y694" s="720">
        <f t="shared" si="98"/>
        <v>0</v>
      </c>
    </row>
    <row r="695" spans="1:27" ht="13.5" thickBot="1">
      <c r="A695" s="548"/>
      <c r="B695" s="367" t="s">
        <v>1373</v>
      </c>
      <c r="C695" s="340"/>
      <c r="D695" s="1105" t="s">
        <v>1412</v>
      </c>
      <c r="E695" s="1105"/>
      <c r="F695" s="1105"/>
      <c r="G695" s="1105"/>
      <c r="H695" s="1105"/>
      <c r="I695" s="1105"/>
      <c r="J695" s="302">
        <v>0</v>
      </c>
      <c r="K695" s="345">
        <v>0</v>
      </c>
      <c r="L695" s="345">
        <v>0</v>
      </c>
      <c r="M695" s="345">
        <v>0</v>
      </c>
      <c r="N695" s="345">
        <v>0</v>
      </c>
      <c r="O695" s="345">
        <v>0</v>
      </c>
      <c r="P695" s="345">
        <v>0</v>
      </c>
      <c r="Q695" s="345">
        <v>0</v>
      </c>
      <c r="R695" s="345">
        <v>0</v>
      </c>
      <c r="S695" s="345">
        <v>0</v>
      </c>
      <c r="T695" s="345">
        <v>0</v>
      </c>
      <c r="U695" s="345">
        <v>0</v>
      </c>
      <c r="V695" s="345">
        <v>0</v>
      </c>
      <c r="W695" s="345">
        <v>0</v>
      </c>
      <c r="X695" s="345">
        <v>0</v>
      </c>
      <c r="Y695" s="518">
        <v>0</v>
      </c>
    </row>
    <row r="696" spans="1:27" ht="29.25" customHeight="1" thickBot="1">
      <c r="A696" s="1120" t="s">
        <v>1350</v>
      </c>
      <c r="B696" s="1121"/>
      <c r="C696" s="608"/>
      <c r="D696" s="624"/>
      <c r="E696" s="624"/>
      <c r="F696" s="624"/>
      <c r="G696" s="624"/>
      <c r="H696" s="608"/>
      <c r="I696" s="608"/>
      <c r="J696" s="608"/>
      <c r="K696" s="608"/>
      <c r="L696" s="608"/>
      <c r="M696" s="608"/>
      <c r="N696" s="608"/>
      <c r="O696" s="608"/>
      <c r="P696" s="608"/>
      <c r="Q696" s="608"/>
      <c r="R696" s="608"/>
      <c r="S696" s="608"/>
      <c r="T696" s="608"/>
      <c r="U696" s="608"/>
      <c r="V696" s="608"/>
      <c r="W696" s="608"/>
      <c r="X696" s="608"/>
      <c r="Y696" s="609"/>
    </row>
    <row r="697" spans="1:27" ht="13.5" thickBot="1">
      <c r="A697" s="510"/>
      <c r="B697" s="807"/>
      <c r="C697" s="819"/>
      <c r="D697" s="784"/>
      <c r="E697" s="784"/>
      <c r="F697" s="784"/>
      <c r="G697" s="922"/>
      <c r="H697" s="819"/>
      <c r="I697" s="867"/>
      <c r="J697" s="867"/>
      <c r="K697" s="867"/>
      <c r="L697" s="867"/>
      <c r="M697" s="867"/>
      <c r="N697" s="867"/>
      <c r="O697" s="867"/>
      <c r="P697" s="354"/>
      <c r="Q697" s="354"/>
      <c r="R697" s="354"/>
      <c r="S697" s="354"/>
      <c r="T697" s="354"/>
      <c r="U697" s="354"/>
      <c r="V697" s="354"/>
      <c r="W697" s="354"/>
      <c r="X697" s="354"/>
      <c r="Y697" s="605"/>
    </row>
    <row r="698" spans="1:27" ht="13.5" thickBot="1">
      <c r="A698" s="747"/>
      <c r="B698" s="748" t="s">
        <v>693</v>
      </c>
      <c r="C698" s="748"/>
      <c r="D698" s="749"/>
      <c r="E698" s="749"/>
      <c r="F698" s="749"/>
      <c r="G698" s="749"/>
      <c r="H698" s="748"/>
      <c r="I698" s="750"/>
      <c r="J698" s="750">
        <f t="shared" ref="J698:Y698" si="99">SUM(J697:J697)</f>
        <v>0</v>
      </c>
      <c r="K698" s="750">
        <f t="shared" si="99"/>
        <v>0</v>
      </c>
      <c r="L698" s="750">
        <f t="shared" si="99"/>
        <v>0</v>
      </c>
      <c r="M698" s="750">
        <f t="shared" si="99"/>
        <v>0</v>
      </c>
      <c r="N698" s="750">
        <f t="shared" si="99"/>
        <v>0</v>
      </c>
      <c r="O698" s="750">
        <f t="shared" si="99"/>
        <v>0</v>
      </c>
      <c r="P698" s="750">
        <f t="shared" si="99"/>
        <v>0</v>
      </c>
      <c r="Q698" s="750">
        <f t="shared" si="99"/>
        <v>0</v>
      </c>
      <c r="R698" s="750">
        <f t="shared" si="99"/>
        <v>0</v>
      </c>
      <c r="S698" s="750">
        <f t="shared" si="99"/>
        <v>0</v>
      </c>
      <c r="T698" s="750">
        <f t="shared" si="99"/>
        <v>0</v>
      </c>
      <c r="U698" s="750">
        <f t="shared" si="99"/>
        <v>0</v>
      </c>
      <c r="V698" s="750">
        <f t="shared" si="99"/>
        <v>0</v>
      </c>
      <c r="W698" s="750">
        <f t="shared" si="99"/>
        <v>0</v>
      </c>
      <c r="X698" s="750">
        <f t="shared" si="99"/>
        <v>0</v>
      </c>
      <c r="Y698" s="751">
        <f t="shared" si="99"/>
        <v>0</v>
      </c>
    </row>
    <row r="699" spans="1:27" ht="33" customHeight="1" thickBot="1">
      <c r="A699" s="1120" t="s">
        <v>1361</v>
      </c>
      <c r="B699" s="1121"/>
      <c r="C699" s="608"/>
      <c r="D699" s="624"/>
      <c r="E699" s="624"/>
      <c r="F699" s="624"/>
      <c r="G699" s="624"/>
      <c r="H699" s="608"/>
      <c r="I699" s="608"/>
      <c r="J699" s="608"/>
      <c r="K699" s="608"/>
      <c r="L699" s="608"/>
      <c r="M699" s="608"/>
      <c r="N699" s="608"/>
      <c r="O699" s="608"/>
      <c r="P699" s="608"/>
      <c r="Q699" s="608"/>
      <c r="R699" s="608"/>
      <c r="S699" s="608"/>
      <c r="T699" s="608"/>
      <c r="U699" s="608"/>
      <c r="V699" s="608"/>
      <c r="W699" s="608"/>
      <c r="X699" s="608"/>
      <c r="Y699" s="609"/>
    </row>
    <row r="700" spans="1:27" s="722" customFormat="1">
      <c r="A700" s="715"/>
      <c r="B700" s="728" t="s">
        <v>693</v>
      </c>
      <c r="C700" s="716"/>
      <c r="D700" s="717"/>
      <c r="E700" s="717"/>
      <c r="F700" s="717"/>
      <c r="G700" s="717"/>
      <c r="H700" s="716"/>
      <c r="I700" s="716"/>
      <c r="J700" s="719">
        <v>0</v>
      </c>
      <c r="K700" s="719">
        <v>0</v>
      </c>
      <c r="L700" s="719">
        <v>0</v>
      </c>
      <c r="M700" s="719">
        <v>0</v>
      </c>
      <c r="N700" s="719">
        <v>0</v>
      </c>
      <c r="O700" s="719">
        <v>0</v>
      </c>
      <c r="P700" s="726">
        <v>0</v>
      </c>
      <c r="Q700" s="719">
        <v>0</v>
      </c>
      <c r="R700" s="719">
        <v>0</v>
      </c>
      <c r="S700" s="719">
        <v>0</v>
      </c>
      <c r="T700" s="719">
        <v>0</v>
      </c>
      <c r="U700" s="719">
        <v>0</v>
      </c>
      <c r="V700" s="719">
        <v>0</v>
      </c>
      <c r="W700" s="719">
        <v>0</v>
      </c>
      <c r="X700" s="719">
        <v>0</v>
      </c>
      <c r="Y700" s="720">
        <v>0</v>
      </c>
    </row>
    <row r="701" spans="1:27" ht="13.5" thickBot="1">
      <c r="A701" s="548"/>
      <c r="B701" s="367" t="s">
        <v>1373</v>
      </c>
      <c r="C701" s="340"/>
      <c r="D701" s="1105" t="s">
        <v>1412</v>
      </c>
      <c r="E701" s="1105"/>
      <c r="F701" s="1105"/>
      <c r="G701" s="1105"/>
      <c r="H701" s="1105"/>
      <c r="I701" s="1105"/>
      <c r="J701" s="302">
        <v>0</v>
      </c>
      <c r="K701" s="345">
        <v>0</v>
      </c>
      <c r="L701" s="345">
        <v>0</v>
      </c>
      <c r="M701" s="345">
        <v>0</v>
      </c>
      <c r="N701" s="345">
        <v>0</v>
      </c>
      <c r="O701" s="345">
        <v>0</v>
      </c>
      <c r="P701" s="345">
        <v>0</v>
      </c>
      <c r="Q701" s="345">
        <v>0</v>
      </c>
      <c r="R701" s="345">
        <v>0</v>
      </c>
      <c r="S701" s="345">
        <v>0</v>
      </c>
      <c r="T701" s="345">
        <v>0</v>
      </c>
      <c r="U701" s="345">
        <v>0</v>
      </c>
      <c r="V701" s="345">
        <v>0</v>
      </c>
      <c r="W701" s="345">
        <v>0</v>
      </c>
      <c r="X701" s="345">
        <v>0</v>
      </c>
      <c r="Y701" s="518">
        <v>0</v>
      </c>
    </row>
    <row r="702" spans="1:27" ht="15.75" customHeight="1" thickBot="1">
      <c r="A702" s="1120" t="s">
        <v>1363</v>
      </c>
      <c r="B702" s="1121"/>
      <c r="C702" s="608"/>
      <c r="D702" s="624"/>
      <c r="E702" s="624"/>
      <c r="F702" s="624"/>
      <c r="G702" s="624"/>
      <c r="H702" s="608"/>
      <c r="I702" s="608"/>
      <c r="J702" s="608"/>
      <c r="K702" s="608"/>
      <c r="L702" s="608"/>
      <c r="M702" s="608"/>
      <c r="N702" s="608"/>
      <c r="O702" s="608"/>
      <c r="P702" s="608"/>
      <c r="Q702" s="608"/>
      <c r="R702" s="608"/>
      <c r="S702" s="608"/>
      <c r="T702" s="608"/>
      <c r="U702" s="608"/>
      <c r="V702" s="608"/>
      <c r="W702" s="608"/>
      <c r="X702" s="608"/>
      <c r="Y702" s="609"/>
    </row>
    <row r="703" spans="1:27" ht="84">
      <c r="A703" s="798"/>
      <c r="B703" s="1054" t="s">
        <v>329</v>
      </c>
      <c r="C703" s="802"/>
      <c r="D703" s="1066" t="s">
        <v>1412</v>
      </c>
      <c r="E703" s="708"/>
      <c r="F703" s="708"/>
      <c r="G703" s="708"/>
      <c r="H703" s="802" t="s">
        <v>102</v>
      </c>
      <c r="I703" s="802" t="s">
        <v>102</v>
      </c>
      <c r="J703" s="266">
        <f t="shared" ref="J703:J704" si="100">SUM(K703:Y703)</f>
        <v>0</v>
      </c>
      <c r="K703" s="86">
        <v>0</v>
      </c>
      <c r="L703" s="86">
        <v>0</v>
      </c>
      <c r="M703" s="86">
        <v>0</v>
      </c>
      <c r="N703" s="86"/>
      <c r="O703" s="86"/>
      <c r="P703" s="86">
        <v>0</v>
      </c>
      <c r="Q703" s="86">
        <v>0</v>
      </c>
      <c r="R703" s="86">
        <v>0</v>
      </c>
      <c r="S703" s="86"/>
      <c r="T703" s="86"/>
      <c r="U703" s="86">
        <v>0</v>
      </c>
      <c r="V703" s="86">
        <v>0</v>
      </c>
      <c r="W703" s="86">
        <v>0</v>
      </c>
      <c r="X703" s="86"/>
      <c r="Y703" s="513"/>
    </row>
    <row r="704" spans="1:27" ht="84">
      <c r="A704" s="798"/>
      <c r="B704" s="1055" t="s">
        <v>330</v>
      </c>
      <c r="C704" s="863"/>
      <c r="D704" s="1066" t="s">
        <v>1412</v>
      </c>
      <c r="E704" s="708"/>
      <c r="F704" s="708"/>
      <c r="G704" s="708"/>
      <c r="H704" s="802" t="s">
        <v>102</v>
      </c>
      <c r="I704" s="802" t="s">
        <v>102</v>
      </c>
      <c r="J704" s="266">
        <f t="shared" si="100"/>
        <v>51000</v>
      </c>
      <c r="K704" s="86">
        <v>23400</v>
      </c>
      <c r="L704" s="86">
        <v>22500</v>
      </c>
      <c r="M704" s="86">
        <v>0</v>
      </c>
      <c r="N704" s="86"/>
      <c r="O704" s="86"/>
      <c r="P704" s="86">
        <v>2600</v>
      </c>
      <c r="Q704" s="86">
        <v>2500</v>
      </c>
      <c r="R704" s="86">
        <v>0</v>
      </c>
      <c r="S704" s="86"/>
      <c r="T704" s="86"/>
      <c r="U704" s="86">
        <v>0</v>
      </c>
      <c r="V704" s="86">
        <v>0</v>
      </c>
      <c r="W704" s="86">
        <v>0</v>
      </c>
      <c r="X704" s="86"/>
      <c r="Y704" s="513"/>
    </row>
    <row r="705" spans="1:27">
      <c r="A705" s="715"/>
      <c r="B705" s="728" t="s">
        <v>693</v>
      </c>
      <c r="C705" s="716"/>
      <c r="D705" s="717"/>
      <c r="E705" s="717"/>
      <c r="F705" s="717"/>
      <c r="G705" s="717"/>
      <c r="H705" s="716"/>
      <c r="I705" s="716"/>
      <c r="J705" s="719">
        <f>SUM(J703:J704)</f>
        <v>51000</v>
      </c>
      <c r="K705" s="719">
        <f>SUM(K703:K704)</f>
        <v>23400</v>
      </c>
      <c r="L705" s="719">
        <f>SUM(L703:L704)</f>
        <v>22500</v>
      </c>
      <c r="M705" s="719">
        <f>SUM(M703:M704)</f>
        <v>0</v>
      </c>
      <c r="N705" s="719"/>
      <c r="O705" s="719"/>
      <c r="P705" s="719">
        <f>SUM(P703:P704)</f>
        <v>2600</v>
      </c>
      <c r="Q705" s="719">
        <f>SUM(Q703:Q704)</f>
        <v>2500</v>
      </c>
      <c r="R705" s="719">
        <f>SUM(R703:R704)</f>
        <v>0</v>
      </c>
      <c r="S705" s="719"/>
      <c r="T705" s="719"/>
      <c r="U705" s="719">
        <f>SUM(U703:U704)</f>
        <v>0</v>
      </c>
      <c r="V705" s="719">
        <f>SUM(V703:V704)</f>
        <v>0</v>
      </c>
      <c r="W705" s="719">
        <f>SUM(W703:W704)</f>
        <v>0</v>
      </c>
      <c r="X705" s="719"/>
      <c r="Y705" s="720"/>
      <c r="AA705" s="89"/>
    </row>
    <row r="706" spans="1:27">
      <c r="A706" s="516"/>
      <c r="B706" s="362" t="s">
        <v>1373</v>
      </c>
      <c r="C706" s="347"/>
      <c r="D706" s="1145" t="s">
        <v>1372</v>
      </c>
      <c r="E706" s="1145"/>
      <c r="F706" s="1145"/>
      <c r="G706" s="1145"/>
      <c r="H706" s="1145"/>
      <c r="I706" s="1145"/>
      <c r="J706" s="344">
        <v>51000</v>
      </c>
      <c r="K706" s="344">
        <v>23400</v>
      </c>
      <c r="L706" s="344">
        <v>22500</v>
      </c>
      <c r="M706" s="344">
        <v>0</v>
      </c>
      <c r="N706" s="344">
        <v>0</v>
      </c>
      <c r="O706" s="344">
        <v>0</v>
      </c>
      <c r="P706" s="344">
        <v>2600</v>
      </c>
      <c r="Q706" s="344">
        <v>2500</v>
      </c>
      <c r="R706" s="344">
        <v>0</v>
      </c>
      <c r="S706" s="344">
        <v>0</v>
      </c>
      <c r="T706" s="344">
        <v>0</v>
      </c>
      <c r="U706" s="344">
        <v>0</v>
      </c>
      <c r="V706" s="344">
        <v>0</v>
      </c>
      <c r="W706" s="344">
        <v>0</v>
      </c>
      <c r="X706" s="344">
        <v>0</v>
      </c>
      <c r="Y706" s="517">
        <v>0</v>
      </c>
    </row>
  </sheetData>
  <mergeCells count="502">
    <mergeCell ref="N13:N14"/>
    <mergeCell ref="O13:O14"/>
    <mergeCell ref="A1:Y2"/>
    <mergeCell ref="A4:A14"/>
    <mergeCell ref="B4:B14"/>
    <mergeCell ref="C4:C14"/>
    <mergeCell ref="D4:D14"/>
    <mergeCell ref="H4:H14"/>
    <mergeCell ref="I4:I14"/>
    <mergeCell ref="J4:Y7"/>
    <mergeCell ref="J8:J14"/>
    <mergeCell ref="K8:O11"/>
    <mergeCell ref="G4:G14"/>
    <mergeCell ref="X13:X14"/>
    <mergeCell ref="Y13:Y14"/>
    <mergeCell ref="U13:U14"/>
    <mergeCell ref="U8:Y11"/>
    <mergeCell ref="U12:Y12"/>
    <mergeCell ref="A26:B26"/>
    <mergeCell ref="D25:H25"/>
    <mergeCell ref="A20:B20"/>
    <mergeCell ref="D22:H22"/>
    <mergeCell ref="A23:B23"/>
    <mergeCell ref="A18:I18"/>
    <mergeCell ref="D19:I19"/>
    <mergeCell ref="V13:V14"/>
    <mergeCell ref="W13:W14"/>
    <mergeCell ref="A16:I16"/>
    <mergeCell ref="D17:I17"/>
    <mergeCell ref="E4:E14"/>
    <mergeCell ref="F4:F14"/>
    <mergeCell ref="P13:P14"/>
    <mergeCell ref="Q13:Q14"/>
    <mergeCell ref="R13:R14"/>
    <mergeCell ref="S13:S14"/>
    <mergeCell ref="T13:T14"/>
    <mergeCell ref="P8:T11"/>
    <mergeCell ref="K12:O12"/>
    <mergeCell ref="P12:T12"/>
    <mergeCell ref="K13:K14"/>
    <mergeCell ref="L13:L14"/>
    <mergeCell ref="M13:M14"/>
    <mergeCell ref="A48:B48"/>
    <mergeCell ref="A45:B45"/>
    <mergeCell ref="D47:H47"/>
    <mergeCell ref="A33:B33"/>
    <mergeCell ref="D35:H35"/>
    <mergeCell ref="A36:B36"/>
    <mergeCell ref="D44:H44"/>
    <mergeCell ref="A29:A30"/>
    <mergeCell ref="B29:B30"/>
    <mergeCell ref="C29:C30"/>
    <mergeCell ref="D32:H32"/>
    <mergeCell ref="D61:H61"/>
    <mergeCell ref="A62:B62"/>
    <mergeCell ref="A65:B65"/>
    <mergeCell ref="D64:H64"/>
    <mergeCell ref="D58:H58"/>
    <mergeCell ref="A59:B59"/>
    <mergeCell ref="A56:B56"/>
    <mergeCell ref="D55:H55"/>
    <mergeCell ref="D50:H50"/>
    <mergeCell ref="A51:B51"/>
    <mergeCell ref="A111:B111"/>
    <mergeCell ref="D113:I113"/>
    <mergeCell ref="D110:I110"/>
    <mergeCell ref="D107:I107"/>
    <mergeCell ref="A108:B108"/>
    <mergeCell ref="A68:B68"/>
    <mergeCell ref="D77:I77"/>
    <mergeCell ref="A78:B78"/>
    <mergeCell ref="D67:H67"/>
    <mergeCell ref="D167:I167"/>
    <mergeCell ref="A168:B168"/>
    <mergeCell ref="D170:I170"/>
    <mergeCell ref="A158:I158"/>
    <mergeCell ref="D159:I159"/>
    <mergeCell ref="A160:B160"/>
    <mergeCell ref="D157:I157"/>
    <mergeCell ref="A114:B114"/>
    <mergeCell ref="D116:I116"/>
    <mergeCell ref="A117:B117"/>
    <mergeCell ref="A185:B185"/>
    <mergeCell ref="A186:A188"/>
    <mergeCell ref="C186:C188"/>
    <mergeCell ref="D186:D188"/>
    <mergeCell ref="I186:I188"/>
    <mergeCell ref="D181:I181"/>
    <mergeCell ref="A182:B182"/>
    <mergeCell ref="D184:I184"/>
    <mergeCell ref="A171:B171"/>
    <mergeCell ref="D178:I178"/>
    <mergeCell ref="A179:B179"/>
    <mergeCell ref="V186:V188"/>
    <mergeCell ref="W186:W188"/>
    <mergeCell ref="A189:A190"/>
    <mergeCell ref="B189:B190"/>
    <mergeCell ref="C189:C190"/>
    <mergeCell ref="D189:D190"/>
    <mergeCell ref="I189:I190"/>
    <mergeCell ref="J189:J190"/>
    <mergeCell ref="J186:J188"/>
    <mergeCell ref="K186:K188"/>
    <mergeCell ref="L186:L188"/>
    <mergeCell ref="M186:M188"/>
    <mergeCell ref="P186:P188"/>
    <mergeCell ref="Q186:Q188"/>
    <mergeCell ref="U189:U190"/>
    <mergeCell ref="V189:V190"/>
    <mergeCell ref="W189:W190"/>
    <mergeCell ref="M189:M190"/>
    <mergeCell ref="P189:P190"/>
    <mergeCell ref="Q189:Q190"/>
    <mergeCell ref="R189:R190"/>
    <mergeCell ref="D191:D192"/>
    <mergeCell ref="I191:I192"/>
    <mergeCell ref="J191:J192"/>
    <mergeCell ref="K191:K192"/>
    <mergeCell ref="L191:L192"/>
    <mergeCell ref="K189:K190"/>
    <mergeCell ref="L189:L190"/>
    <mergeCell ref="R186:R188"/>
    <mergeCell ref="U186:U188"/>
    <mergeCell ref="P193:P194"/>
    <mergeCell ref="Q193:Q194"/>
    <mergeCell ref="R193:R194"/>
    <mergeCell ref="U193:U194"/>
    <mergeCell ref="V193:V194"/>
    <mergeCell ref="W193:W194"/>
    <mergeCell ref="W191:W192"/>
    <mergeCell ref="A193:A194"/>
    <mergeCell ref="B193:B194"/>
    <mergeCell ref="C193:C194"/>
    <mergeCell ref="D193:D194"/>
    <mergeCell ref="I193:I194"/>
    <mergeCell ref="J193:J194"/>
    <mergeCell ref="K193:K194"/>
    <mergeCell ref="L193:L194"/>
    <mergeCell ref="M193:M194"/>
    <mergeCell ref="M191:M192"/>
    <mergeCell ref="P191:P192"/>
    <mergeCell ref="Q191:Q192"/>
    <mergeCell ref="R191:R192"/>
    <mergeCell ref="U191:U192"/>
    <mergeCell ref="V191:V192"/>
    <mergeCell ref="A191:A192"/>
    <mergeCell ref="C191:C192"/>
    <mergeCell ref="A197:A198"/>
    <mergeCell ref="B197:B198"/>
    <mergeCell ref="C197:C198"/>
    <mergeCell ref="D197:D198"/>
    <mergeCell ref="I197:I198"/>
    <mergeCell ref="J197:J198"/>
    <mergeCell ref="K197:K198"/>
    <mergeCell ref="K195:K196"/>
    <mergeCell ref="L195:L196"/>
    <mergeCell ref="A195:A196"/>
    <mergeCell ref="B195:B196"/>
    <mergeCell ref="C195:C196"/>
    <mergeCell ref="D195:D196"/>
    <mergeCell ref="I195:I196"/>
    <mergeCell ref="J195:J196"/>
    <mergeCell ref="D199:D200"/>
    <mergeCell ref="I199:I200"/>
    <mergeCell ref="J199:J200"/>
    <mergeCell ref="K199:K200"/>
    <mergeCell ref="L199:L200"/>
    <mergeCell ref="L197:L198"/>
    <mergeCell ref="U195:U196"/>
    <mergeCell ref="V195:V196"/>
    <mergeCell ref="W195:W196"/>
    <mergeCell ref="M195:M196"/>
    <mergeCell ref="P195:P196"/>
    <mergeCell ref="Q195:Q196"/>
    <mergeCell ref="R195:R196"/>
    <mergeCell ref="V197:V198"/>
    <mergeCell ref="W197:W198"/>
    <mergeCell ref="M197:M198"/>
    <mergeCell ref="P197:P198"/>
    <mergeCell ref="Q197:Q198"/>
    <mergeCell ref="R197:R198"/>
    <mergeCell ref="U197:U198"/>
    <mergeCell ref="P201:P202"/>
    <mergeCell ref="Q201:Q202"/>
    <mergeCell ref="R201:R202"/>
    <mergeCell ref="U201:U202"/>
    <mergeCell ref="J204:J205"/>
    <mergeCell ref="V206:V207"/>
    <mergeCell ref="W206:W207"/>
    <mergeCell ref="V201:V202"/>
    <mergeCell ref="W201:W202"/>
    <mergeCell ref="W199:W200"/>
    <mergeCell ref="A201:A202"/>
    <mergeCell ref="B201:B202"/>
    <mergeCell ref="C201:C202"/>
    <mergeCell ref="D201:D202"/>
    <mergeCell ref="I201:I202"/>
    <mergeCell ref="J201:J202"/>
    <mergeCell ref="K201:K202"/>
    <mergeCell ref="L201:L202"/>
    <mergeCell ref="M201:M202"/>
    <mergeCell ref="M199:M200"/>
    <mergeCell ref="P199:P200"/>
    <mergeCell ref="Q199:Q200"/>
    <mergeCell ref="R199:R200"/>
    <mergeCell ref="U199:U200"/>
    <mergeCell ref="V199:V200"/>
    <mergeCell ref="A199:A200"/>
    <mergeCell ref="B199:B200"/>
    <mergeCell ref="C199:C200"/>
    <mergeCell ref="K208:K209"/>
    <mergeCell ref="L208:L209"/>
    <mergeCell ref="L206:L207"/>
    <mergeCell ref="U204:U205"/>
    <mergeCell ref="V204:V205"/>
    <mergeCell ref="W204:W205"/>
    <mergeCell ref="A206:A207"/>
    <mergeCell ref="B206:B207"/>
    <mergeCell ref="C206:C207"/>
    <mergeCell ref="D206:D207"/>
    <mergeCell ref="I206:I207"/>
    <mergeCell ref="J206:J207"/>
    <mergeCell ref="K206:K207"/>
    <mergeCell ref="K204:K205"/>
    <mergeCell ref="L204:L205"/>
    <mergeCell ref="M204:M205"/>
    <mergeCell ref="P204:P205"/>
    <mergeCell ref="Q204:Q205"/>
    <mergeCell ref="R204:R205"/>
    <mergeCell ref="A204:A205"/>
    <mergeCell ref="B204:B205"/>
    <mergeCell ref="C204:C205"/>
    <mergeCell ref="D204:D205"/>
    <mergeCell ref="I204:I205"/>
    <mergeCell ref="M206:M207"/>
    <mergeCell ref="P206:P207"/>
    <mergeCell ref="Q206:Q207"/>
    <mergeCell ref="R206:R207"/>
    <mergeCell ref="U206:U207"/>
    <mergeCell ref="P210:P211"/>
    <mergeCell ref="Q210:Q211"/>
    <mergeCell ref="R210:R211"/>
    <mergeCell ref="U210:U211"/>
    <mergeCell ref="V210:V211"/>
    <mergeCell ref="W210:W211"/>
    <mergeCell ref="W208:W209"/>
    <mergeCell ref="A210:A211"/>
    <mergeCell ref="B210:B211"/>
    <mergeCell ref="C210:C211"/>
    <mergeCell ref="D210:D211"/>
    <mergeCell ref="I210:I211"/>
    <mergeCell ref="J210:J211"/>
    <mergeCell ref="K210:K211"/>
    <mergeCell ref="L210:L211"/>
    <mergeCell ref="M210:M211"/>
    <mergeCell ref="M208:M209"/>
    <mergeCell ref="P208:P209"/>
    <mergeCell ref="Q208:Q209"/>
    <mergeCell ref="R208:R209"/>
    <mergeCell ref="U208:U209"/>
    <mergeCell ref="V208:V209"/>
    <mergeCell ref="A208:A209"/>
    <mergeCell ref="B208:B209"/>
    <mergeCell ref="C208:C209"/>
    <mergeCell ref="D208:D209"/>
    <mergeCell ref="I208:I209"/>
    <mergeCell ref="J208:J209"/>
    <mergeCell ref="A216:A217"/>
    <mergeCell ref="B216:B217"/>
    <mergeCell ref="C216:C217"/>
    <mergeCell ref="D216:D217"/>
    <mergeCell ref="I216:I217"/>
    <mergeCell ref="J216:J217"/>
    <mergeCell ref="K216:K217"/>
    <mergeCell ref="L216:L217"/>
    <mergeCell ref="L212:L215"/>
    <mergeCell ref="A212:A215"/>
    <mergeCell ref="C212:C215"/>
    <mergeCell ref="D212:D215"/>
    <mergeCell ref="I212:I215"/>
    <mergeCell ref="J212:J215"/>
    <mergeCell ref="K212:K215"/>
    <mergeCell ref="W216:W217"/>
    <mergeCell ref="M216:M217"/>
    <mergeCell ref="P216:P217"/>
    <mergeCell ref="Q216:Q217"/>
    <mergeCell ref="R216:R217"/>
    <mergeCell ref="U216:U217"/>
    <mergeCell ref="V216:V217"/>
    <mergeCell ref="V212:V215"/>
    <mergeCell ref="W212:W215"/>
    <mergeCell ref="M212:M215"/>
    <mergeCell ref="P212:P215"/>
    <mergeCell ref="Q212:Q215"/>
    <mergeCell ref="R212:R215"/>
    <mergeCell ref="U212:U215"/>
    <mergeCell ref="U218:U219"/>
    <mergeCell ref="V218:V219"/>
    <mergeCell ref="W218:W219"/>
    <mergeCell ref="A220:A221"/>
    <mergeCell ref="B220:B221"/>
    <mergeCell ref="C220:C221"/>
    <mergeCell ref="D220:D221"/>
    <mergeCell ref="I220:I221"/>
    <mergeCell ref="J220:J221"/>
    <mergeCell ref="K220:K221"/>
    <mergeCell ref="K218:K219"/>
    <mergeCell ref="L218:L219"/>
    <mergeCell ref="M218:M219"/>
    <mergeCell ref="P218:P219"/>
    <mergeCell ref="Q218:Q219"/>
    <mergeCell ref="R218:R219"/>
    <mergeCell ref="A218:A219"/>
    <mergeCell ref="B218:B219"/>
    <mergeCell ref="C218:C219"/>
    <mergeCell ref="D218:D219"/>
    <mergeCell ref="I218:I219"/>
    <mergeCell ref="J218:J219"/>
    <mergeCell ref="D254:I254"/>
    <mergeCell ref="A255:B255"/>
    <mergeCell ref="D257:I257"/>
    <mergeCell ref="A238:B238"/>
    <mergeCell ref="D251:I251"/>
    <mergeCell ref="A252:B252"/>
    <mergeCell ref="D237:I237"/>
    <mergeCell ref="V220:V221"/>
    <mergeCell ref="W220:W221"/>
    <mergeCell ref="D223:I223"/>
    <mergeCell ref="A224:B224"/>
    <mergeCell ref="L220:L221"/>
    <mergeCell ref="M220:M221"/>
    <mergeCell ref="P220:P221"/>
    <mergeCell ref="Q220:Q221"/>
    <mergeCell ref="R220:R221"/>
    <mergeCell ref="U220:U221"/>
    <mergeCell ref="D225:D226"/>
    <mergeCell ref="D227:D228"/>
    <mergeCell ref="D229:D230"/>
    <mergeCell ref="D231:D232"/>
    <mergeCell ref="D233:D234"/>
    <mergeCell ref="D270:I270"/>
    <mergeCell ref="D273:I273"/>
    <mergeCell ref="A266:B266"/>
    <mergeCell ref="D265:I265"/>
    <mergeCell ref="D262:I262"/>
    <mergeCell ref="A263:B263"/>
    <mergeCell ref="A258:B258"/>
    <mergeCell ref="D260:I260"/>
    <mergeCell ref="A261:I261"/>
    <mergeCell ref="D392:I392"/>
    <mergeCell ref="D386:I386"/>
    <mergeCell ref="D389:I389"/>
    <mergeCell ref="A351:I351"/>
    <mergeCell ref="D352:I352"/>
    <mergeCell ref="A353:B353"/>
    <mergeCell ref="D350:I350"/>
    <mergeCell ref="A342:B342"/>
    <mergeCell ref="D344:I344"/>
    <mergeCell ref="A345:B345"/>
    <mergeCell ref="D347:I347"/>
    <mergeCell ref="A348:B348"/>
    <mergeCell ref="D401:I401"/>
    <mergeCell ref="A402:B402"/>
    <mergeCell ref="A418:A419"/>
    <mergeCell ref="C418:C419"/>
    <mergeCell ref="H418:H419"/>
    <mergeCell ref="I418:I419"/>
    <mergeCell ref="D418:D419"/>
    <mergeCell ref="D398:I398"/>
    <mergeCell ref="D395:I395"/>
    <mergeCell ref="A399:B399"/>
    <mergeCell ref="A396:B396"/>
    <mergeCell ref="Y418:Y419"/>
    <mergeCell ref="D423:I423"/>
    <mergeCell ref="N418:N419"/>
    <mergeCell ref="O418:O419"/>
    <mergeCell ref="R418:R419"/>
    <mergeCell ref="S418:S419"/>
    <mergeCell ref="T418:T419"/>
    <mergeCell ref="U418:U419"/>
    <mergeCell ref="V418:V419"/>
    <mergeCell ref="W418:W419"/>
    <mergeCell ref="J418:J419"/>
    <mergeCell ref="K418:K419"/>
    <mergeCell ref="L418:L419"/>
    <mergeCell ref="M418:M419"/>
    <mergeCell ref="P418:P419"/>
    <mergeCell ref="Q418:Q419"/>
    <mergeCell ref="D455:I455"/>
    <mergeCell ref="D450:I450"/>
    <mergeCell ref="D444:I444"/>
    <mergeCell ref="A445:B445"/>
    <mergeCell ref="D447:I447"/>
    <mergeCell ref="A427:B427"/>
    <mergeCell ref="D429:I429"/>
    <mergeCell ref="A430:B430"/>
    <mergeCell ref="X418:X419"/>
    <mergeCell ref="D426:I426"/>
    <mergeCell ref="A424:B424"/>
    <mergeCell ref="A472:B472"/>
    <mergeCell ref="D474:I474"/>
    <mergeCell ref="A475:B475"/>
    <mergeCell ref="A476:A479"/>
    <mergeCell ref="D471:I471"/>
    <mergeCell ref="A456:B456"/>
    <mergeCell ref="D466:I466"/>
    <mergeCell ref="A467:I467"/>
    <mergeCell ref="D468:I468"/>
    <mergeCell ref="A508:A516"/>
    <mergeCell ref="A500:A502"/>
    <mergeCell ref="A503:A507"/>
    <mergeCell ref="A496:A499"/>
    <mergeCell ref="A494:A495"/>
    <mergeCell ref="A488:A489"/>
    <mergeCell ref="A490:A491"/>
    <mergeCell ref="A483:A487"/>
    <mergeCell ref="A480:A482"/>
    <mergeCell ref="A574:B574"/>
    <mergeCell ref="A577:B577"/>
    <mergeCell ref="D569:I569"/>
    <mergeCell ref="A561:B561"/>
    <mergeCell ref="D563:I563"/>
    <mergeCell ref="A564:B564"/>
    <mergeCell ref="D566:I566"/>
    <mergeCell ref="A521:A524"/>
    <mergeCell ref="A517:A520"/>
    <mergeCell ref="D663:I663"/>
    <mergeCell ref="D660:I660"/>
    <mergeCell ref="D656:I656"/>
    <mergeCell ref="A657:B657"/>
    <mergeCell ref="A639:B639"/>
    <mergeCell ref="D638:I638"/>
    <mergeCell ref="A636:B636"/>
    <mergeCell ref="D635:I635"/>
    <mergeCell ref="D628:I628"/>
    <mergeCell ref="A629:B629"/>
    <mergeCell ref="A699:B699"/>
    <mergeCell ref="A696:B696"/>
    <mergeCell ref="A672:B672"/>
    <mergeCell ref="A669:B669"/>
    <mergeCell ref="A666:B666"/>
    <mergeCell ref="A664:I664"/>
    <mergeCell ref="D706:I706"/>
    <mergeCell ref="A702:B702"/>
    <mergeCell ref="D695:I695"/>
    <mergeCell ref="D701:I701"/>
    <mergeCell ref="A692:B692"/>
    <mergeCell ref="A688:A689"/>
    <mergeCell ref="D691:I691"/>
    <mergeCell ref="A686:A687"/>
    <mergeCell ref="A678:B678"/>
    <mergeCell ref="D674:I674"/>
    <mergeCell ref="A675:Y675"/>
    <mergeCell ref="D677:I677"/>
    <mergeCell ref="D671:I671"/>
    <mergeCell ref="D665:I665"/>
    <mergeCell ref="D668:I668"/>
    <mergeCell ref="A393:B393"/>
    <mergeCell ref="A390:B390"/>
    <mergeCell ref="A387:B387"/>
    <mergeCell ref="B418:B419"/>
    <mergeCell ref="A661:B661"/>
    <mergeCell ref="A626:B626"/>
    <mergeCell ref="A567:B567"/>
    <mergeCell ref="A469:B469"/>
    <mergeCell ref="A451:B451"/>
    <mergeCell ref="A448:B448"/>
    <mergeCell ref="A559:I559"/>
    <mergeCell ref="D560:I560"/>
    <mergeCell ref="A550:B550"/>
    <mergeCell ref="D553:I553"/>
    <mergeCell ref="D554:I554"/>
    <mergeCell ref="D555:I555"/>
    <mergeCell ref="A556:B556"/>
    <mergeCell ref="D558:I558"/>
    <mergeCell ref="D549:I549"/>
    <mergeCell ref="D526:I526"/>
    <mergeCell ref="A527:B527"/>
    <mergeCell ref="D625:I625"/>
    <mergeCell ref="A570:B570"/>
    <mergeCell ref="D573:I573"/>
    <mergeCell ref="A337:B337"/>
    <mergeCell ref="A326:B326"/>
    <mergeCell ref="A280:B280"/>
    <mergeCell ref="A271:B271"/>
    <mergeCell ref="D341:I341"/>
    <mergeCell ref="A329:B329"/>
    <mergeCell ref="D332:I332"/>
    <mergeCell ref="A333:B333"/>
    <mergeCell ref="D336:I336"/>
    <mergeCell ref="D328:I328"/>
    <mergeCell ref="A321:B321"/>
    <mergeCell ref="D323:I323"/>
    <mergeCell ref="D325:I325"/>
    <mergeCell ref="A324:I324"/>
    <mergeCell ref="D320:I320"/>
    <mergeCell ref="A283:B283"/>
    <mergeCell ref="D282:I282"/>
    <mergeCell ref="D279:I279"/>
    <mergeCell ref="D276:I276"/>
    <mergeCell ref="A277:B277"/>
    <mergeCell ref="A274:B274"/>
  </mergeCells>
  <phoneticPr fontId="21" type="noConversion"/>
  <pageMargins left="0.75" right="0.75" top="1" bottom="1" header="0.5" footer="0.5"/>
  <pageSetup paperSize="0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11"/>
  <sheetViews>
    <sheetView zoomScale="80" zoomScaleNormal="80" workbookViewId="0">
      <pane xSplit="20" ySplit="23" topLeftCell="U905" activePane="bottomRight" state="frozen"/>
      <selection pane="topRight" activeCell="R1" sqref="R1"/>
      <selection pane="bottomLeft" activeCell="A24" sqref="A24"/>
      <selection pane="bottomRight" sqref="A1:Y911"/>
    </sheetView>
  </sheetViews>
  <sheetFormatPr defaultRowHeight="12.75"/>
  <cols>
    <col min="1" max="1" width="3" customWidth="1"/>
    <col min="2" max="2" width="12" customWidth="1"/>
    <col min="3" max="3" width="8.140625" customWidth="1"/>
    <col min="4" max="4" width="8.28515625" customWidth="1"/>
    <col min="10" max="10" width="11.28515625" customWidth="1"/>
    <col min="11" max="11" width="11.42578125" customWidth="1"/>
    <col min="12" max="12" width="10.85546875" customWidth="1"/>
    <col min="13" max="13" width="10.42578125" customWidth="1"/>
    <col min="14" max="14" width="11" customWidth="1"/>
    <col min="16" max="16" width="10.42578125" customWidth="1"/>
    <col min="17" max="17" width="9.42578125" customWidth="1"/>
    <col min="18" max="18" width="10.140625" customWidth="1"/>
    <col min="24" max="24" width="7.140625" customWidth="1"/>
    <col min="25" max="25" width="8.28515625" customWidth="1"/>
    <col min="26" max="27" width="9.7109375" bestFit="1" customWidth="1"/>
    <col min="28" max="28" width="10.7109375" bestFit="1" customWidth="1"/>
  </cols>
  <sheetData>
    <row r="1" spans="1:25">
      <c r="A1" s="1263" t="s">
        <v>635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3"/>
    </row>
    <row r="2" spans="1:25">
      <c r="A2" s="1263"/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  <c r="T2" s="1263"/>
      <c r="U2" s="1263"/>
      <c r="V2" s="1263"/>
      <c r="W2" s="1263"/>
      <c r="X2" s="1263"/>
      <c r="Y2" s="1263"/>
    </row>
    <row r="3" spans="1:25" ht="15.75" thickBot="1">
      <c r="A3" s="1"/>
      <c r="B3" s="1"/>
      <c r="C3" s="1"/>
      <c r="D3" s="623"/>
      <c r="E3" s="623"/>
      <c r="F3" s="623"/>
      <c r="G3" s="6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12.75" customHeight="1">
      <c r="A4" s="1261" t="s">
        <v>634</v>
      </c>
      <c r="B4" s="1206" t="s">
        <v>636</v>
      </c>
      <c r="C4" s="1206" t="s">
        <v>637</v>
      </c>
      <c r="D4" s="1207" t="s">
        <v>1411</v>
      </c>
      <c r="E4" s="1113" t="s">
        <v>1409</v>
      </c>
      <c r="F4" s="1113" t="s">
        <v>1413</v>
      </c>
      <c r="G4" s="1113" t="s">
        <v>1417</v>
      </c>
      <c r="H4" s="1206" t="s">
        <v>638</v>
      </c>
      <c r="I4" s="1206" t="s">
        <v>1404</v>
      </c>
      <c r="J4" s="1206" t="s">
        <v>632</v>
      </c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19"/>
    </row>
    <row r="5" spans="1:25" ht="15" customHeight="1">
      <c r="A5" s="1262"/>
      <c r="B5" s="1163"/>
      <c r="C5" s="1163"/>
      <c r="D5" s="1208"/>
      <c r="E5" s="1114"/>
      <c r="F5" s="1114"/>
      <c r="G5" s="1114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220"/>
    </row>
    <row r="6" spans="1:25" ht="15" customHeight="1">
      <c r="A6" s="1262"/>
      <c r="B6" s="1163"/>
      <c r="C6" s="1163"/>
      <c r="D6" s="1208"/>
      <c r="E6" s="1114"/>
      <c r="F6" s="1114"/>
      <c r="G6" s="1114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220"/>
    </row>
    <row r="7" spans="1:25" ht="15" customHeight="1">
      <c r="A7" s="1262"/>
      <c r="B7" s="1163"/>
      <c r="C7" s="1163"/>
      <c r="D7" s="1208"/>
      <c r="E7" s="1114"/>
      <c r="F7" s="1114"/>
      <c r="G7" s="1114"/>
      <c r="H7" s="1163"/>
      <c r="I7" s="1163"/>
      <c r="J7" s="1163"/>
      <c r="K7" s="1163"/>
      <c r="L7" s="1163"/>
      <c r="M7" s="1163"/>
      <c r="N7" s="1163"/>
      <c r="O7" s="1163"/>
      <c r="P7" s="1163"/>
      <c r="Q7" s="1163"/>
      <c r="R7" s="1163"/>
      <c r="S7" s="1163"/>
      <c r="T7" s="1163"/>
      <c r="U7" s="1163"/>
      <c r="V7" s="1163"/>
      <c r="W7" s="1163"/>
      <c r="X7" s="1163"/>
      <c r="Y7" s="1220"/>
    </row>
    <row r="8" spans="1:25" ht="15" customHeight="1">
      <c r="A8" s="1262"/>
      <c r="B8" s="1163"/>
      <c r="C8" s="1163"/>
      <c r="D8" s="1208"/>
      <c r="E8" s="1114"/>
      <c r="F8" s="1114"/>
      <c r="G8" s="1114"/>
      <c r="H8" s="1163"/>
      <c r="I8" s="1163"/>
      <c r="J8" s="1162" t="s">
        <v>633</v>
      </c>
      <c r="K8" s="1209" t="s">
        <v>640</v>
      </c>
      <c r="L8" s="1210"/>
      <c r="M8" s="1210"/>
      <c r="N8" s="1210"/>
      <c r="O8" s="1211"/>
      <c r="P8" s="1209" t="s">
        <v>1406</v>
      </c>
      <c r="Q8" s="1210"/>
      <c r="R8" s="1210"/>
      <c r="S8" s="1210"/>
      <c r="T8" s="1211"/>
      <c r="U8" s="1209" t="s">
        <v>641</v>
      </c>
      <c r="V8" s="1210"/>
      <c r="W8" s="1210"/>
      <c r="X8" s="1210"/>
      <c r="Y8" s="1271"/>
    </row>
    <row r="9" spans="1:25" ht="15" customHeight="1">
      <c r="A9" s="1262"/>
      <c r="B9" s="1163"/>
      <c r="C9" s="1163"/>
      <c r="D9" s="1208"/>
      <c r="E9" s="1114"/>
      <c r="F9" s="1114"/>
      <c r="G9" s="1114"/>
      <c r="H9" s="1163"/>
      <c r="I9" s="1163"/>
      <c r="J9" s="1163"/>
      <c r="K9" s="1212"/>
      <c r="L9" s="1213"/>
      <c r="M9" s="1213"/>
      <c r="N9" s="1213"/>
      <c r="O9" s="1214"/>
      <c r="P9" s="1212"/>
      <c r="Q9" s="1213"/>
      <c r="R9" s="1213"/>
      <c r="S9" s="1213"/>
      <c r="T9" s="1214"/>
      <c r="U9" s="1212"/>
      <c r="V9" s="1213"/>
      <c r="W9" s="1213"/>
      <c r="X9" s="1213"/>
      <c r="Y9" s="1272"/>
    </row>
    <row r="10" spans="1:25" ht="15" customHeight="1">
      <c r="A10" s="1262"/>
      <c r="B10" s="1163"/>
      <c r="C10" s="1163"/>
      <c r="D10" s="1208"/>
      <c r="E10" s="1114"/>
      <c r="F10" s="1114"/>
      <c r="G10" s="1114"/>
      <c r="H10" s="1163"/>
      <c r="I10" s="1163"/>
      <c r="J10" s="1163"/>
      <c r="K10" s="1212"/>
      <c r="L10" s="1213"/>
      <c r="M10" s="1213"/>
      <c r="N10" s="1213"/>
      <c r="O10" s="1214"/>
      <c r="P10" s="1212"/>
      <c r="Q10" s="1213"/>
      <c r="R10" s="1213"/>
      <c r="S10" s="1213"/>
      <c r="T10" s="1214"/>
      <c r="U10" s="1212"/>
      <c r="V10" s="1213"/>
      <c r="W10" s="1213"/>
      <c r="X10" s="1213"/>
      <c r="Y10" s="1272"/>
    </row>
    <row r="11" spans="1:25" ht="15" customHeight="1">
      <c r="A11" s="1262"/>
      <c r="B11" s="1163"/>
      <c r="C11" s="1163"/>
      <c r="D11" s="1208"/>
      <c r="E11" s="1114"/>
      <c r="F11" s="1114"/>
      <c r="G11" s="1114"/>
      <c r="H11" s="1163"/>
      <c r="I11" s="1163"/>
      <c r="J11" s="1163"/>
      <c r="K11" s="1215"/>
      <c r="L11" s="1216"/>
      <c r="M11" s="1216"/>
      <c r="N11" s="1216"/>
      <c r="O11" s="1217"/>
      <c r="P11" s="1215"/>
      <c r="Q11" s="1216"/>
      <c r="R11" s="1216"/>
      <c r="S11" s="1216"/>
      <c r="T11" s="1217"/>
      <c r="U11" s="1215"/>
      <c r="V11" s="1216"/>
      <c r="W11" s="1216"/>
      <c r="X11" s="1216"/>
      <c r="Y11" s="1273"/>
    </row>
    <row r="12" spans="1:25" ht="15" customHeight="1">
      <c r="A12" s="1262"/>
      <c r="B12" s="1163"/>
      <c r="C12" s="1163"/>
      <c r="D12" s="1208"/>
      <c r="E12" s="1114"/>
      <c r="F12" s="1114"/>
      <c r="G12" s="1114"/>
      <c r="H12" s="1163"/>
      <c r="I12" s="1163"/>
      <c r="J12" s="1163"/>
      <c r="K12" s="1221" t="s">
        <v>639</v>
      </c>
      <c r="L12" s="1222"/>
      <c r="M12" s="1222"/>
      <c r="N12" s="1222"/>
      <c r="O12" s="1223"/>
      <c r="P12" s="1221" t="s">
        <v>639</v>
      </c>
      <c r="Q12" s="1222"/>
      <c r="R12" s="1222"/>
      <c r="S12" s="1222"/>
      <c r="T12" s="1223"/>
      <c r="U12" s="1221" t="s">
        <v>639</v>
      </c>
      <c r="V12" s="1222"/>
      <c r="W12" s="1222"/>
      <c r="X12" s="1222"/>
      <c r="Y12" s="1274"/>
    </row>
    <row r="13" spans="1:25" ht="15" customHeight="1">
      <c r="A13" s="1262"/>
      <c r="B13" s="1163"/>
      <c r="C13" s="1163"/>
      <c r="D13" s="1208"/>
      <c r="E13" s="1114"/>
      <c r="F13" s="1114"/>
      <c r="G13" s="1114"/>
      <c r="H13" s="1163"/>
      <c r="I13" s="1163"/>
      <c r="J13" s="1163"/>
      <c r="K13" s="1156">
        <v>2018</v>
      </c>
      <c r="L13" s="1156">
        <v>2019</v>
      </c>
      <c r="M13" s="1156">
        <v>2020</v>
      </c>
      <c r="N13" s="1164">
        <v>2021</v>
      </c>
      <c r="O13" s="1164">
        <v>2022</v>
      </c>
      <c r="P13" s="1156">
        <v>2018</v>
      </c>
      <c r="Q13" s="1156">
        <v>2019</v>
      </c>
      <c r="R13" s="1156">
        <v>2020</v>
      </c>
      <c r="S13" s="1164">
        <v>2021</v>
      </c>
      <c r="T13" s="1164">
        <v>2022</v>
      </c>
      <c r="U13" s="1156">
        <v>2018</v>
      </c>
      <c r="V13" s="1156">
        <v>2019</v>
      </c>
      <c r="W13" s="1156">
        <v>2020</v>
      </c>
      <c r="X13" s="1161">
        <v>2021</v>
      </c>
      <c r="Y13" s="1226">
        <v>2022</v>
      </c>
    </row>
    <row r="14" spans="1:25" ht="15" customHeight="1">
      <c r="A14" s="1262"/>
      <c r="B14" s="1163"/>
      <c r="C14" s="1163"/>
      <c r="D14" s="1208"/>
      <c r="E14" s="1115"/>
      <c r="F14" s="1115"/>
      <c r="G14" s="1115"/>
      <c r="H14" s="1163"/>
      <c r="I14" s="1163"/>
      <c r="J14" s="1163"/>
      <c r="K14" s="1156"/>
      <c r="L14" s="1156"/>
      <c r="M14" s="1156"/>
      <c r="N14" s="1165"/>
      <c r="O14" s="1165"/>
      <c r="P14" s="1156"/>
      <c r="Q14" s="1156"/>
      <c r="R14" s="1156"/>
      <c r="S14" s="1165"/>
      <c r="T14" s="1165"/>
      <c r="U14" s="1156"/>
      <c r="V14" s="1156"/>
      <c r="W14" s="1156"/>
      <c r="X14" s="1161"/>
      <c r="Y14" s="1226"/>
    </row>
    <row r="15" spans="1:25" ht="13.5" thickBot="1">
      <c r="A15" s="478">
        <v>1</v>
      </c>
      <c r="B15" s="271">
        <v>2</v>
      </c>
      <c r="C15" s="478">
        <v>3</v>
      </c>
      <c r="D15" s="271">
        <v>4</v>
      </c>
      <c r="E15" s="478">
        <v>5</v>
      </c>
      <c r="F15" s="271">
        <v>6</v>
      </c>
      <c r="G15" s="478">
        <v>7</v>
      </c>
      <c r="H15" s="271">
        <v>8</v>
      </c>
      <c r="I15" s="478">
        <v>9</v>
      </c>
      <c r="J15" s="271">
        <v>10</v>
      </c>
      <c r="K15" s="478">
        <v>11</v>
      </c>
      <c r="L15" s="271">
        <v>12</v>
      </c>
      <c r="M15" s="478">
        <v>13</v>
      </c>
      <c r="N15" s="271">
        <v>14</v>
      </c>
      <c r="O15" s="478">
        <v>15</v>
      </c>
      <c r="P15" s="271">
        <v>16</v>
      </c>
      <c r="Q15" s="478">
        <v>17</v>
      </c>
      <c r="R15" s="271">
        <v>18</v>
      </c>
      <c r="S15" s="478">
        <v>19</v>
      </c>
      <c r="T15" s="271">
        <v>20</v>
      </c>
      <c r="U15" s="478">
        <v>21</v>
      </c>
      <c r="V15" s="271">
        <v>22</v>
      </c>
      <c r="W15" s="478">
        <v>23</v>
      </c>
      <c r="X15" s="271">
        <v>24</v>
      </c>
      <c r="Y15" s="478">
        <v>25</v>
      </c>
    </row>
    <row r="16" spans="1:25" ht="15.75" thickBot="1">
      <c r="A16" s="1268" t="s">
        <v>1369</v>
      </c>
      <c r="B16" s="1269"/>
      <c r="C16" s="1269"/>
      <c r="D16" s="1269"/>
      <c r="E16" s="1269"/>
      <c r="F16" s="1269"/>
      <c r="G16" s="1269"/>
      <c r="H16" s="1269"/>
      <c r="I16" s="1270"/>
      <c r="J16" s="714">
        <f t="shared" ref="J16:Y16" si="0">SUM(J18,J197,J260,J389,J442,J618,J707,J863)</f>
        <v>6294147.1009</v>
      </c>
      <c r="K16" s="477">
        <f t="shared" si="0"/>
        <v>1240504.7087000001</v>
      </c>
      <c r="L16" s="477">
        <f t="shared" si="0"/>
        <v>796426.02599999984</v>
      </c>
      <c r="M16" s="477">
        <f t="shared" si="0"/>
        <v>598263.06370000006</v>
      </c>
      <c r="N16" s="477">
        <f t="shared" si="0"/>
        <v>134024.79</v>
      </c>
      <c r="O16" s="477">
        <f t="shared" si="0"/>
        <v>73057.279999999999</v>
      </c>
      <c r="P16" s="477">
        <f t="shared" si="0"/>
        <v>1299020.9473000001</v>
      </c>
      <c r="Q16" s="1084">
        <f t="shared" si="0"/>
        <v>877406.9040000001</v>
      </c>
      <c r="R16" s="477">
        <f t="shared" si="0"/>
        <v>833205.52119999984</v>
      </c>
      <c r="S16" s="477">
        <f t="shared" si="0"/>
        <v>40731.15</v>
      </c>
      <c r="T16" s="477">
        <f t="shared" si="0"/>
        <v>26667.75</v>
      </c>
      <c r="U16" s="477">
        <f t="shared" si="0"/>
        <v>137244.59</v>
      </c>
      <c r="V16" s="477">
        <f t="shared" si="0"/>
        <v>117678.07</v>
      </c>
      <c r="W16" s="477">
        <f t="shared" si="0"/>
        <v>116116.3</v>
      </c>
      <c r="X16" s="477">
        <f t="shared" si="0"/>
        <v>1000</v>
      </c>
      <c r="Y16" s="479">
        <f t="shared" si="0"/>
        <v>2800</v>
      </c>
    </row>
    <row r="17" spans="1:25" ht="13.5" thickBot="1">
      <c r="A17" s="485"/>
      <c r="B17" s="486" t="s">
        <v>1373</v>
      </c>
      <c r="C17" s="487"/>
      <c r="D17" s="1275" t="s">
        <v>1414</v>
      </c>
      <c r="E17" s="1275"/>
      <c r="F17" s="1275"/>
      <c r="G17" s="1275"/>
      <c r="H17" s="1275"/>
      <c r="I17" s="1276"/>
      <c r="J17" s="484">
        <f t="shared" ref="J17:Y17" si="1">SUM(J19,J198,J261,J390,J443,J619,J708,J864)</f>
        <v>6294447.1009</v>
      </c>
      <c r="K17" s="477">
        <f t="shared" si="1"/>
        <v>1240504.7087000001</v>
      </c>
      <c r="L17" s="477">
        <f t="shared" si="1"/>
        <v>796426.05099999998</v>
      </c>
      <c r="M17" s="477">
        <f t="shared" si="1"/>
        <v>598563.06370000006</v>
      </c>
      <c r="N17" s="477">
        <f t="shared" si="1"/>
        <v>134024.79</v>
      </c>
      <c r="O17" s="477">
        <f t="shared" si="1"/>
        <v>73057.279999999999</v>
      </c>
      <c r="P17" s="477">
        <f t="shared" si="1"/>
        <v>1299020.9473000001</v>
      </c>
      <c r="Q17" s="1084">
        <f t="shared" si="1"/>
        <v>877406.87900000007</v>
      </c>
      <c r="R17" s="477">
        <f t="shared" si="1"/>
        <v>833205.52119999984</v>
      </c>
      <c r="S17" s="477">
        <f t="shared" si="1"/>
        <v>40731.15</v>
      </c>
      <c r="T17" s="477">
        <f t="shared" si="1"/>
        <v>26667.75</v>
      </c>
      <c r="U17" s="477">
        <f t="shared" si="1"/>
        <v>137244.59</v>
      </c>
      <c r="V17" s="477">
        <f t="shared" si="1"/>
        <v>117678.07</v>
      </c>
      <c r="W17" s="477">
        <f t="shared" si="1"/>
        <v>116116.3</v>
      </c>
      <c r="X17" s="477">
        <f t="shared" si="1"/>
        <v>1000</v>
      </c>
      <c r="Y17" s="479">
        <f t="shared" si="1"/>
        <v>2800</v>
      </c>
    </row>
    <row r="18" spans="1:25" ht="15.75" thickBot="1">
      <c r="A18" s="1265" t="s">
        <v>1366</v>
      </c>
      <c r="B18" s="1266"/>
      <c r="C18" s="1266"/>
      <c r="D18" s="1266"/>
      <c r="E18" s="1266"/>
      <c r="F18" s="1266"/>
      <c r="G18" s="1266"/>
      <c r="H18" s="1266"/>
      <c r="I18" s="1267"/>
      <c r="J18" s="495">
        <f t="shared" ref="J18:Y18" si="2">SUM(J19:J19)</f>
        <v>1530609.9948999998</v>
      </c>
      <c r="K18" s="495">
        <f t="shared" si="2"/>
        <v>175794.0687</v>
      </c>
      <c r="L18" s="495">
        <f t="shared" si="2"/>
        <v>97149.751000000004</v>
      </c>
      <c r="M18" s="495">
        <f t="shared" si="2"/>
        <v>134888.9137</v>
      </c>
      <c r="N18" s="495">
        <f t="shared" si="2"/>
        <v>25234.79</v>
      </c>
      <c r="O18" s="495">
        <f t="shared" si="2"/>
        <v>19157.28</v>
      </c>
      <c r="P18" s="495">
        <f t="shared" si="2"/>
        <v>444256.80129999999</v>
      </c>
      <c r="Q18" s="495">
        <f t="shared" si="2"/>
        <v>312075.06900000002</v>
      </c>
      <c r="R18" s="495">
        <f t="shared" si="2"/>
        <v>214880.42119999998</v>
      </c>
      <c r="S18" s="495">
        <f t="shared" si="2"/>
        <v>3221.15</v>
      </c>
      <c r="T18" s="495">
        <f t="shared" si="2"/>
        <v>2367.75</v>
      </c>
      <c r="U18" s="495">
        <f t="shared" si="2"/>
        <v>24200</v>
      </c>
      <c r="V18" s="495">
        <f t="shared" si="2"/>
        <v>27500</v>
      </c>
      <c r="W18" s="495">
        <f t="shared" si="2"/>
        <v>49884</v>
      </c>
      <c r="X18" s="495">
        <f t="shared" si="2"/>
        <v>0</v>
      </c>
      <c r="Y18" s="496">
        <f t="shared" si="2"/>
        <v>0</v>
      </c>
    </row>
    <row r="19" spans="1:25" ht="13.5" thickBot="1">
      <c r="A19" s="498"/>
      <c r="B19" s="499" t="s">
        <v>1373</v>
      </c>
      <c r="C19" s="500"/>
      <c r="D19" s="1334" t="s">
        <v>1414</v>
      </c>
      <c r="E19" s="1334"/>
      <c r="F19" s="1334"/>
      <c r="G19" s="1334"/>
      <c r="H19" s="1334"/>
      <c r="I19" s="1335"/>
      <c r="J19" s="501">
        <f t="shared" ref="J19:Y19" si="3">SUM(J32,J53,J58,J61,J69,J77,J83,J112,J119,J122,J124,J127,J131,J141,J149,J152,J155,J196)</f>
        <v>1530609.9948999998</v>
      </c>
      <c r="K19" s="502">
        <f t="shared" si="3"/>
        <v>175794.0687</v>
      </c>
      <c r="L19" s="502">
        <f t="shared" si="3"/>
        <v>97149.751000000004</v>
      </c>
      <c r="M19" s="502">
        <f t="shared" si="3"/>
        <v>134888.9137</v>
      </c>
      <c r="N19" s="502">
        <f t="shared" si="3"/>
        <v>25234.79</v>
      </c>
      <c r="O19" s="502">
        <f t="shared" si="3"/>
        <v>19157.28</v>
      </c>
      <c r="P19" s="502">
        <f t="shared" si="3"/>
        <v>444256.80129999999</v>
      </c>
      <c r="Q19" s="502">
        <f t="shared" si="3"/>
        <v>312075.06900000002</v>
      </c>
      <c r="R19" s="502">
        <f t="shared" si="3"/>
        <v>214880.42119999998</v>
      </c>
      <c r="S19" s="502">
        <f t="shared" si="3"/>
        <v>3221.15</v>
      </c>
      <c r="T19" s="502">
        <f t="shared" si="3"/>
        <v>2367.75</v>
      </c>
      <c r="U19" s="502">
        <f t="shared" si="3"/>
        <v>24200</v>
      </c>
      <c r="V19" s="502">
        <f t="shared" si="3"/>
        <v>27500</v>
      </c>
      <c r="W19" s="502">
        <f t="shared" si="3"/>
        <v>49884</v>
      </c>
      <c r="X19" s="502">
        <f t="shared" si="3"/>
        <v>0</v>
      </c>
      <c r="Y19" s="503">
        <f t="shared" si="3"/>
        <v>0</v>
      </c>
    </row>
    <row r="20" spans="1:25" ht="15.75" thickBot="1">
      <c r="A20" s="1120" t="s">
        <v>216</v>
      </c>
      <c r="B20" s="1121"/>
      <c r="C20" s="608"/>
      <c r="D20" s="624"/>
      <c r="E20" s="624"/>
      <c r="F20" s="624"/>
      <c r="G20" s="624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9"/>
    </row>
    <row r="21" spans="1:25" ht="42">
      <c r="A21" s="510">
        <v>1</v>
      </c>
      <c r="B21" s="904" t="s">
        <v>201</v>
      </c>
      <c r="C21" s="819">
        <v>400</v>
      </c>
      <c r="D21" s="922" t="s">
        <v>1414</v>
      </c>
      <c r="E21" s="922"/>
      <c r="F21" s="922"/>
      <c r="G21" s="922"/>
      <c r="H21" s="310" t="s">
        <v>202</v>
      </c>
      <c r="I21" s="28">
        <v>86000</v>
      </c>
      <c r="J21" s="28">
        <f>SUM(K21:Y21)</f>
        <v>64500</v>
      </c>
      <c r="K21" s="72"/>
      <c r="L21" s="72"/>
      <c r="M21" s="72"/>
      <c r="N21" s="72"/>
      <c r="O21" s="72"/>
      <c r="P21" s="28">
        <v>9000</v>
      </c>
      <c r="Q21" s="28">
        <v>9000</v>
      </c>
      <c r="R21" s="28">
        <v>9000</v>
      </c>
      <c r="S21" s="28"/>
      <c r="T21" s="28"/>
      <c r="U21" s="28">
        <v>12500</v>
      </c>
      <c r="V21" s="28">
        <v>12500</v>
      </c>
      <c r="W21" s="28">
        <v>12500</v>
      </c>
      <c r="X21" s="28"/>
      <c r="Y21" s="511"/>
    </row>
    <row r="22" spans="1:25" ht="52.5">
      <c r="A22" s="512">
        <v>2</v>
      </c>
      <c r="B22" s="904" t="s">
        <v>203</v>
      </c>
      <c r="C22" s="870">
        <v>225</v>
      </c>
      <c r="D22" s="922" t="s">
        <v>1414</v>
      </c>
      <c r="E22" s="947"/>
      <c r="F22" s="947"/>
      <c r="G22" s="947"/>
      <c r="H22" s="19" t="s">
        <v>204</v>
      </c>
      <c r="I22" s="28">
        <v>70908</v>
      </c>
      <c r="J22" s="28">
        <f t="shared" ref="J22:J30" si="4">SUM(K22:Y22)</f>
        <v>0</v>
      </c>
      <c r="K22" s="71"/>
      <c r="L22" s="71"/>
      <c r="M22" s="71"/>
      <c r="N22" s="71"/>
      <c r="O22" s="71"/>
      <c r="P22" s="26"/>
      <c r="Q22" s="26"/>
      <c r="R22" s="26"/>
      <c r="S22" s="26"/>
      <c r="T22" s="26"/>
      <c r="U22" s="26"/>
      <c r="V22" s="26"/>
      <c r="W22" s="26"/>
      <c r="X22" s="26"/>
      <c r="Y22" s="513"/>
    </row>
    <row r="23" spans="1:25" s="1096" customFormat="1" ht="75.75" customHeight="1">
      <c r="A23" s="1100">
        <v>3</v>
      </c>
      <c r="B23" s="1081" t="s">
        <v>205</v>
      </c>
      <c r="C23" s="139">
        <v>120</v>
      </c>
      <c r="D23" s="678" t="s">
        <v>1414</v>
      </c>
      <c r="E23" s="946"/>
      <c r="F23" s="946"/>
      <c r="G23" s="946"/>
      <c r="H23" s="1101" t="s">
        <v>206</v>
      </c>
      <c r="I23" s="1102">
        <v>90000</v>
      </c>
      <c r="J23" s="1102">
        <f t="shared" si="4"/>
        <v>90000</v>
      </c>
      <c r="K23" s="1103">
        <v>30000</v>
      </c>
      <c r="L23" s="1104"/>
      <c r="M23" s="1104"/>
      <c r="N23" s="1104"/>
      <c r="O23" s="1104"/>
      <c r="P23" s="1103">
        <v>22000</v>
      </c>
      <c r="Q23" s="1103">
        <v>10000</v>
      </c>
      <c r="R23" s="1103">
        <v>10000</v>
      </c>
      <c r="S23" s="1103"/>
      <c r="T23" s="1103"/>
      <c r="U23" s="1103">
        <v>8000</v>
      </c>
      <c r="V23" s="1103">
        <v>5000</v>
      </c>
      <c r="W23" s="1103">
        <v>5000</v>
      </c>
      <c r="X23" s="1103"/>
      <c r="Y23" s="581"/>
    </row>
    <row r="24" spans="1:25" ht="42">
      <c r="A24" s="512">
        <v>4</v>
      </c>
      <c r="B24" s="904" t="s">
        <v>207</v>
      </c>
      <c r="C24" s="870">
        <v>105</v>
      </c>
      <c r="D24" s="922" t="s">
        <v>1414</v>
      </c>
      <c r="E24" s="947"/>
      <c r="F24" s="947"/>
      <c r="G24" s="947"/>
      <c r="H24" s="19" t="s">
        <v>665</v>
      </c>
      <c r="I24" s="28">
        <v>15000</v>
      </c>
      <c r="J24" s="28">
        <f t="shared" si="4"/>
        <v>13500</v>
      </c>
      <c r="K24" s="71">
        <v>5500</v>
      </c>
      <c r="L24" s="71"/>
      <c r="M24" s="71"/>
      <c r="N24" s="71"/>
      <c r="O24" s="71"/>
      <c r="P24" s="26">
        <v>5500</v>
      </c>
      <c r="Q24" s="26"/>
      <c r="R24" s="26"/>
      <c r="S24" s="26"/>
      <c r="T24" s="26"/>
      <c r="U24" s="26">
        <v>2500</v>
      </c>
      <c r="V24" s="26"/>
      <c r="W24" s="26"/>
      <c r="X24" s="26"/>
      <c r="Y24" s="513"/>
    </row>
    <row r="25" spans="1:25" ht="105">
      <c r="A25" s="512">
        <v>5</v>
      </c>
      <c r="B25" s="904" t="s">
        <v>208</v>
      </c>
      <c r="C25" s="870">
        <v>50</v>
      </c>
      <c r="D25" s="922" t="s">
        <v>1414</v>
      </c>
      <c r="E25" s="626"/>
      <c r="F25" s="626"/>
      <c r="G25" s="626"/>
      <c r="H25" s="870" t="s">
        <v>656</v>
      </c>
      <c r="I25" s="28">
        <v>60000</v>
      </c>
      <c r="J25" s="28">
        <f t="shared" si="4"/>
        <v>60000</v>
      </c>
      <c r="K25" s="71"/>
      <c r="L25" s="71"/>
      <c r="M25" s="71"/>
      <c r="N25" s="71"/>
      <c r="O25" s="71"/>
      <c r="P25" s="26"/>
      <c r="Q25" s="26">
        <v>60000</v>
      </c>
      <c r="R25" s="26"/>
      <c r="S25" s="26"/>
      <c r="T25" s="26"/>
      <c r="U25" s="26"/>
      <c r="V25" s="26"/>
      <c r="W25" s="26"/>
      <c r="X25" s="26"/>
      <c r="Y25" s="513"/>
    </row>
    <row r="26" spans="1:25" ht="52.5">
      <c r="A26" s="512">
        <v>6</v>
      </c>
      <c r="B26" s="904" t="s">
        <v>209</v>
      </c>
      <c r="C26" s="870">
        <v>95</v>
      </c>
      <c r="D26" s="922" t="s">
        <v>1414</v>
      </c>
      <c r="E26" s="947"/>
      <c r="F26" s="947"/>
      <c r="G26" s="947"/>
      <c r="H26" s="19" t="s">
        <v>210</v>
      </c>
      <c r="I26" s="28">
        <v>60000</v>
      </c>
      <c r="J26" s="28">
        <f t="shared" si="4"/>
        <v>60000</v>
      </c>
      <c r="K26" s="71"/>
      <c r="L26" s="71"/>
      <c r="M26" s="71"/>
      <c r="N26" s="71"/>
      <c r="O26" s="71"/>
      <c r="P26" s="26"/>
      <c r="Q26" s="26">
        <v>43000</v>
      </c>
      <c r="R26" s="26">
        <v>13000</v>
      </c>
      <c r="S26" s="26"/>
      <c r="T26" s="26"/>
      <c r="U26" s="26"/>
      <c r="V26" s="26">
        <v>4000</v>
      </c>
      <c r="W26" s="26"/>
      <c r="X26" s="26"/>
      <c r="Y26" s="513"/>
    </row>
    <row r="27" spans="1:25" ht="52.5">
      <c r="A27" s="512">
        <v>7</v>
      </c>
      <c r="B27" s="904" t="s">
        <v>211</v>
      </c>
      <c r="C27" s="870">
        <v>110</v>
      </c>
      <c r="D27" s="922" t="s">
        <v>1414</v>
      </c>
      <c r="E27" s="947"/>
      <c r="F27" s="947"/>
      <c r="G27" s="947"/>
      <c r="H27" s="19" t="s">
        <v>206</v>
      </c>
      <c r="I27" s="28">
        <v>113603</v>
      </c>
      <c r="J27" s="28">
        <f t="shared" si="4"/>
        <v>96545</v>
      </c>
      <c r="K27" s="71"/>
      <c r="L27" s="71"/>
      <c r="M27" s="71">
        <v>41780.5</v>
      </c>
      <c r="N27" s="71"/>
      <c r="O27" s="71"/>
      <c r="P27" s="26"/>
      <c r="Q27" s="26"/>
      <c r="R27" s="26">
        <v>41780.5</v>
      </c>
      <c r="S27" s="26"/>
      <c r="T27" s="26"/>
      <c r="U27" s="26"/>
      <c r="V27" s="26"/>
      <c r="W27" s="26">
        <v>12984</v>
      </c>
      <c r="X27" s="26"/>
      <c r="Y27" s="513"/>
    </row>
    <row r="28" spans="1:25" ht="52.5">
      <c r="A28" s="512">
        <v>8</v>
      </c>
      <c r="B28" s="904" t="s">
        <v>212</v>
      </c>
      <c r="C28" s="870">
        <v>51</v>
      </c>
      <c r="D28" s="922" t="s">
        <v>1414</v>
      </c>
      <c r="E28" s="947"/>
      <c r="F28" s="947"/>
      <c r="G28" s="947"/>
      <c r="H28" s="19" t="s">
        <v>645</v>
      </c>
      <c r="I28" s="28">
        <v>62000</v>
      </c>
      <c r="J28" s="28">
        <f t="shared" si="4"/>
        <v>62000</v>
      </c>
      <c r="K28" s="71"/>
      <c r="L28" s="71"/>
      <c r="M28" s="71">
        <v>30000</v>
      </c>
      <c r="N28" s="71"/>
      <c r="O28" s="71"/>
      <c r="P28" s="26"/>
      <c r="Q28" s="26"/>
      <c r="R28" s="26">
        <v>22000</v>
      </c>
      <c r="S28" s="26"/>
      <c r="T28" s="26"/>
      <c r="U28" s="26"/>
      <c r="V28" s="26"/>
      <c r="W28" s="26">
        <v>10000</v>
      </c>
      <c r="X28" s="26"/>
      <c r="Y28" s="513"/>
    </row>
    <row r="29" spans="1:25" ht="63">
      <c r="A29" s="512">
        <v>9</v>
      </c>
      <c r="B29" s="904" t="s">
        <v>213</v>
      </c>
      <c r="C29" s="870">
        <v>74</v>
      </c>
      <c r="D29" s="922" t="s">
        <v>1414</v>
      </c>
      <c r="E29" s="947"/>
      <c r="F29" s="947"/>
      <c r="G29" s="947"/>
      <c r="H29" s="19" t="s">
        <v>656</v>
      </c>
      <c r="I29" s="28">
        <v>7000</v>
      </c>
      <c r="J29" s="28">
        <f t="shared" si="4"/>
        <v>7000</v>
      </c>
      <c r="K29" s="71"/>
      <c r="L29" s="71">
        <v>7000</v>
      </c>
      <c r="M29" s="71"/>
      <c r="N29" s="71"/>
      <c r="O29" s="71"/>
      <c r="P29" s="26"/>
      <c r="Q29" s="26"/>
      <c r="R29" s="26"/>
      <c r="S29" s="26"/>
      <c r="T29" s="26"/>
      <c r="U29" s="26"/>
      <c r="V29" s="26"/>
      <c r="W29" s="26"/>
      <c r="X29" s="26"/>
      <c r="Y29" s="513"/>
    </row>
    <row r="30" spans="1:25" ht="52.5">
      <c r="A30" s="512">
        <v>10</v>
      </c>
      <c r="B30" s="904" t="s">
        <v>214</v>
      </c>
      <c r="C30" s="870">
        <v>30</v>
      </c>
      <c r="D30" s="922" t="s">
        <v>1414</v>
      </c>
      <c r="E30" s="947"/>
      <c r="F30" s="947"/>
      <c r="G30" s="947"/>
      <c r="H30" s="19" t="s">
        <v>645</v>
      </c>
      <c r="I30" s="28">
        <v>2700</v>
      </c>
      <c r="J30" s="28">
        <f t="shared" si="4"/>
        <v>2700</v>
      </c>
      <c r="K30" s="71"/>
      <c r="L30" s="71"/>
      <c r="M30" s="71"/>
      <c r="N30" s="71"/>
      <c r="O30" s="71"/>
      <c r="P30" s="26"/>
      <c r="Q30" s="26"/>
      <c r="R30" s="26">
        <v>1300</v>
      </c>
      <c r="S30" s="26"/>
      <c r="T30" s="26"/>
      <c r="U30" s="26"/>
      <c r="V30" s="26"/>
      <c r="W30" s="26">
        <v>1400</v>
      </c>
      <c r="X30" s="26"/>
      <c r="Y30" s="513"/>
    </row>
    <row r="31" spans="1:25">
      <c r="A31" s="715"/>
      <c r="B31" s="716" t="s">
        <v>693</v>
      </c>
      <c r="C31" s="716"/>
      <c r="D31" s="717"/>
      <c r="E31" s="717"/>
      <c r="F31" s="717"/>
      <c r="G31" s="717"/>
      <c r="H31" s="716"/>
      <c r="I31" s="718"/>
      <c r="J31" s="719">
        <f t="shared" ref="J31:Y31" si="5">SUM(J21:J30)</f>
        <v>456245</v>
      </c>
      <c r="K31" s="719">
        <f t="shared" si="5"/>
        <v>35500</v>
      </c>
      <c r="L31" s="719">
        <f t="shared" si="5"/>
        <v>7000</v>
      </c>
      <c r="M31" s="719">
        <f t="shared" si="5"/>
        <v>71780.5</v>
      </c>
      <c r="N31" s="719">
        <f t="shared" si="5"/>
        <v>0</v>
      </c>
      <c r="O31" s="719">
        <f t="shared" si="5"/>
        <v>0</v>
      </c>
      <c r="P31" s="719">
        <f t="shared" si="5"/>
        <v>36500</v>
      </c>
      <c r="Q31" s="719">
        <f t="shared" si="5"/>
        <v>122000</v>
      </c>
      <c r="R31" s="719">
        <f t="shared" si="5"/>
        <v>97080.5</v>
      </c>
      <c r="S31" s="719">
        <f t="shared" si="5"/>
        <v>0</v>
      </c>
      <c r="T31" s="719">
        <f t="shared" si="5"/>
        <v>0</v>
      </c>
      <c r="U31" s="719">
        <f t="shared" si="5"/>
        <v>23000</v>
      </c>
      <c r="V31" s="719">
        <f t="shared" si="5"/>
        <v>21500</v>
      </c>
      <c r="W31" s="719">
        <f t="shared" si="5"/>
        <v>41884</v>
      </c>
      <c r="X31" s="719">
        <f t="shared" si="5"/>
        <v>0</v>
      </c>
      <c r="Y31" s="720">
        <f t="shared" si="5"/>
        <v>0</v>
      </c>
    </row>
    <row r="32" spans="1:25" ht="13.5" thickBot="1">
      <c r="A32" s="339"/>
      <c r="B32" s="340" t="s">
        <v>1373</v>
      </c>
      <c r="C32" s="340"/>
      <c r="D32" s="1329" t="s">
        <v>1414</v>
      </c>
      <c r="E32" s="1329"/>
      <c r="F32" s="1329"/>
      <c r="G32" s="1329"/>
      <c r="H32" s="1329"/>
      <c r="I32" s="299"/>
      <c r="J32" s="345">
        <f>SUM(J21,J22,J23,J24,J25,J26,J27,J28,J29,J30)</f>
        <v>456245</v>
      </c>
      <c r="K32" s="345">
        <f t="shared" ref="K32:Y32" si="6">SUM(K21,K22,K23,K24,K25,K26,K27,K28,K29,K30)</f>
        <v>35500</v>
      </c>
      <c r="L32" s="345">
        <f t="shared" si="6"/>
        <v>7000</v>
      </c>
      <c r="M32" s="345">
        <f t="shared" si="6"/>
        <v>71780.5</v>
      </c>
      <c r="N32" s="345">
        <f t="shared" si="6"/>
        <v>0</v>
      </c>
      <c r="O32" s="345">
        <f t="shared" si="6"/>
        <v>0</v>
      </c>
      <c r="P32" s="345">
        <f t="shared" si="6"/>
        <v>36500</v>
      </c>
      <c r="Q32" s="345">
        <f t="shared" si="6"/>
        <v>122000</v>
      </c>
      <c r="R32" s="345">
        <f t="shared" si="6"/>
        <v>97080.5</v>
      </c>
      <c r="S32" s="345">
        <f t="shared" si="6"/>
        <v>0</v>
      </c>
      <c r="T32" s="345">
        <f t="shared" si="6"/>
        <v>0</v>
      </c>
      <c r="U32" s="345">
        <f t="shared" si="6"/>
        <v>23000</v>
      </c>
      <c r="V32" s="345">
        <f t="shared" si="6"/>
        <v>21500</v>
      </c>
      <c r="W32" s="345">
        <f t="shared" si="6"/>
        <v>41884</v>
      </c>
      <c r="X32" s="345">
        <f t="shared" si="6"/>
        <v>0</v>
      </c>
      <c r="Y32" s="518">
        <f t="shared" si="6"/>
        <v>0</v>
      </c>
    </row>
    <row r="33" spans="1:25" ht="15.75" thickBot="1">
      <c r="A33" s="1120" t="s">
        <v>694</v>
      </c>
      <c r="B33" s="1121"/>
      <c r="C33" s="608"/>
      <c r="D33" s="624"/>
      <c r="E33" s="624"/>
      <c r="F33" s="624"/>
      <c r="G33" s="624"/>
      <c r="H33" s="608"/>
      <c r="I33" s="608"/>
      <c r="J33" s="608" t="s">
        <v>1408</v>
      </c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9"/>
    </row>
    <row r="34" spans="1:25" ht="105">
      <c r="A34" s="1280">
        <v>1</v>
      </c>
      <c r="B34" s="904" t="s">
        <v>642</v>
      </c>
      <c r="C34" s="23">
        <v>80</v>
      </c>
      <c r="D34" s="922" t="s">
        <v>1414</v>
      </c>
      <c r="E34" s="628"/>
      <c r="F34" s="628"/>
      <c r="G34" s="628"/>
      <c r="H34" s="23" t="s">
        <v>643</v>
      </c>
      <c r="I34" s="24">
        <v>17726.55</v>
      </c>
      <c r="J34" s="9">
        <f>SUM(K34:Y34)</f>
        <v>17726.55</v>
      </c>
      <c r="K34" s="9">
        <v>15776.629499999999</v>
      </c>
      <c r="L34" s="9"/>
      <c r="M34" s="9"/>
      <c r="N34" s="294"/>
      <c r="O34" s="294"/>
      <c r="P34" s="9">
        <v>1949.9204999999999</v>
      </c>
      <c r="Q34" s="9"/>
      <c r="R34" s="9"/>
      <c r="S34" s="9"/>
      <c r="T34" s="9"/>
      <c r="U34" s="9"/>
      <c r="V34" s="9"/>
      <c r="W34" s="9"/>
      <c r="X34" s="9"/>
      <c r="Y34" s="511"/>
    </row>
    <row r="35" spans="1:25" ht="94.5">
      <c r="A35" s="1234"/>
      <c r="B35" s="30" t="s">
        <v>644</v>
      </c>
      <c r="C35" s="6">
        <v>64</v>
      </c>
      <c r="D35" s="922" t="s">
        <v>1414</v>
      </c>
      <c r="E35" s="1085"/>
      <c r="F35" s="1085"/>
      <c r="G35" s="1085"/>
      <c r="H35" s="6" t="s">
        <v>645</v>
      </c>
      <c r="I35" s="7" t="s">
        <v>646</v>
      </c>
      <c r="J35" s="5">
        <f t="shared" ref="J35:J51" si="7">SUM(K35:Y35)</f>
        <v>18630.599999999999</v>
      </c>
      <c r="K35" s="36"/>
      <c r="L35" s="36"/>
      <c r="M35" s="5">
        <v>16581.234</v>
      </c>
      <c r="N35" s="5"/>
      <c r="O35" s="5"/>
      <c r="P35" s="5"/>
      <c r="Q35" s="5"/>
      <c r="R35" s="5">
        <v>2049.366</v>
      </c>
      <c r="S35" s="4"/>
      <c r="T35" s="4"/>
      <c r="U35" s="4"/>
      <c r="V35" s="4"/>
      <c r="W35" s="4"/>
      <c r="X35" s="5"/>
      <c r="Y35" s="513"/>
    </row>
    <row r="36" spans="1:25" ht="105">
      <c r="A36" s="1234"/>
      <c r="B36" s="903" t="s">
        <v>647</v>
      </c>
      <c r="C36" s="6">
        <v>50</v>
      </c>
      <c r="D36" s="922" t="s">
        <v>1414</v>
      </c>
      <c r="E36" s="1085"/>
      <c r="F36" s="1085"/>
      <c r="G36" s="1085"/>
      <c r="H36" s="6" t="s">
        <v>648</v>
      </c>
      <c r="I36" s="780">
        <v>5296.77</v>
      </c>
      <c r="J36" s="5">
        <f t="shared" si="7"/>
        <v>5296.77</v>
      </c>
      <c r="K36" s="5">
        <v>4714.13</v>
      </c>
      <c r="L36" s="5"/>
      <c r="M36" s="5"/>
      <c r="N36" s="5"/>
      <c r="O36" s="5"/>
      <c r="P36" s="5">
        <v>582.64</v>
      </c>
      <c r="Q36" s="5"/>
      <c r="R36" s="5"/>
      <c r="S36" s="4"/>
      <c r="T36" s="4"/>
      <c r="U36" s="4"/>
      <c r="V36" s="4"/>
      <c r="W36" s="4"/>
      <c r="X36" s="5"/>
      <c r="Y36" s="513"/>
    </row>
    <row r="37" spans="1:25" ht="105">
      <c r="A37" s="1234"/>
      <c r="B37" s="30" t="s">
        <v>649</v>
      </c>
      <c r="C37" s="2">
        <v>100</v>
      </c>
      <c r="D37" s="922" t="s">
        <v>1414</v>
      </c>
      <c r="E37" s="628"/>
      <c r="F37" s="628"/>
      <c r="G37" s="628"/>
      <c r="H37" s="2" t="s">
        <v>650</v>
      </c>
      <c r="I37" s="8" t="s">
        <v>646</v>
      </c>
      <c r="J37" s="5">
        <f t="shared" si="7"/>
        <v>16809.8</v>
      </c>
      <c r="K37" s="26"/>
      <c r="L37" s="26"/>
      <c r="M37" s="26"/>
      <c r="N37" s="26">
        <v>7373.45</v>
      </c>
      <c r="O37" s="26">
        <v>7587.28</v>
      </c>
      <c r="P37" s="26"/>
      <c r="Q37" s="26"/>
      <c r="R37" s="26"/>
      <c r="S37" s="26">
        <v>911.32</v>
      </c>
      <c r="T37" s="26">
        <v>937.75</v>
      </c>
      <c r="U37" s="26"/>
      <c r="V37" s="26"/>
      <c r="W37" s="26"/>
      <c r="X37" s="26"/>
      <c r="Y37" s="513"/>
    </row>
    <row r="38" spans="1:25" ht="126">
      <c r="A38" s="1234">
        <v>2</v>
      </c>
      <c r="B38" s="30" t="s">
        <v>651</v>
      </c>
      <c r="C38" s="2">
        <v>30</v>
      </c>
      <c r="D38" s="922" t="s">
        <v>1414</v>
      </c>
      <c r="E38" s="628"/>
      <c r="F38" s="628"/>
      <c r="G38" s="628"/>
      <c r="H38" s="2" t="s">
        <v>648</v>
      </c>
      <c r="I38" s="3">
        <v>5600.82</v>
      </c>
      <c r="J38" s="5">
        <f t="shared" si="7"/>
        <v>5600.82</v>
      </c>
      <c r="K38" s="26">
        <v>4984.7298000000001</v>
      </c>
      <c r="L38" s="26"/>
      <c r="M38" s="26"/>
      <c r="N38" s="26"/>
      <c r="O38" s="26"/>
      <c r="P38" s="26">
        <v>616.09019999999998</v>
      </c>
      <c r="Q38" s="26"/>
      <c r="R38" s="26"/>
      <c r="S38" s="26"/>
      <c r="T38" s="26"/>
      <c r="U38" s="26"/>
      <c r="V38" s="26"/>
      <c r="W38" s="26"/>
      <c r="X38" s="26"/>
      <c r="Y38" s="513"/>
    </row>
    <row r="39" spans="1:25" ht="105">
      <c r="A39" s="1234"/>
      <c r="B39" s="30" t="s">
        <v>652</v>
      </c>
      <c r="C39" s="2">
        <v>100</v>
      </c>
      <c r="D39" s="922" t="s">
        <v>1414</v>
      </c>
      <c r="E39" s="628"/>
      <c r="F39" s="628"/>
      <c r="G39" s="628"/>
      <c r="H39" s="2" t="s">
        <v>653</v>
      </c>
      <c r="I39" s="8" t="s">
        <v>654</v>
      </c>
      <c r="J39" s="5">
        <f t="shared" si="7"/>
        <v>38817.29</v>
      </c>
      <c r="K39" s="36"/>
      <c r="L39" s="26">
        <v>1686.69</v>
      </c>
      <c r="M39" s="26">
        <v>10680</v>
      </c>
      <c r="N39" s="26">
        <v>10680</v>
      </c>
      <c r="O39" s="26">
        <v>11570</v>
      </c>
      <c r="P39" s="36"/>
      <c r="Q39" s="28">
        <v>130.6</v>
      </c>
      <c r="R39" s="28">
        <v>1320</v>
      </c>
      <c r="S39" s="28">
        <v>1320</v>
      </c>
      <c r="T39" s="28">
        <v>1430</v>
      </c>
      <c r="U39" s="28"/>
      <c r="V39" s="28"/>
      <c r="W39" s="28"/>
      <c r="X39" s="26"/>
      <c r="Y39" s="513"/>
    </row>
    <row r="40" spans="1:25" ht="94.5">
      <c r="A40" s="830">
        <v>3</v>
      </c>
      <c r="B40" s="30" t="s">
        <v>655</v>
      </c>
      <c r="C40" s="2">
        <v>90</v>
      </c>
      <c r="D40" s="922" t="s">
        <v>1414</v>
      </c>
      <c r="E40" s="628"/>
      <c r="F40" s="628"/>
      <c r="G40" s="628"/>
      <c r="H40" s="2" t="s">
        <v>656</v>
      </c>
      <c r="I40" s="8" t="s">
        <v>657</v>
      </c>
      <c r="J40" s="5">
        <f t="shared" si="7"/>
        <v>11437.54</v>
      </c>
      <c r="K40" s="47"/>
      <c r="L40" s="26">
        <v>10179.410600000001</v>
      </c>
      <c r="M40" s="26"/>
      <c r="N40" s="26"/>
      <c r="O40" s="26"/>
      <c r="P40" s="26"/>
      <c r="Q40" s="26">
        <v>1258.1294</v>
      </c>
      <c r="R40" s="26"/>
      <c r="S40" s="26"/>
      <c r="T40" s="26"/>
      <c r="U40" s="26"/>
      <c r="V40" s="26"/>
      <c r="W40" s="26"/>
      <c r="X40" s="26"/>
      <c r="Y40" s="513"/>
    </row>
    <row r="41" spans="1:25" ht="94.5">
      <c r="A41" s="1234">
        <v>5</v>
      </c>
      <c r="B41" s="30" t="s">
        <v>661</v>
      </c>
      <c r="C41" s="2" t="s">
        <v>662</v>
      </c>
      <c r="D41" s="922" t="s">
        <v>1414</v>
      </c>
      <c r="E41" s="628"/>
      <c r="F41" s="628"/>
      <c r="G41" s="628"/>
      <c r="H41" s="2" t="s">
        <v>663</v>
      </c>
      <c r="I41" s="3">
        <v>9122.4599999999991</v>
      </c>
      <c r="J41" s="5">
        <f t="shared" si="7"/>
        <v>9122.4599999999991</v>
      </c>
      <c r="K41" s="26">
        <v>8118.9893999999995</v>
      </c>
      <c r="L41" s="26"/>
      <c r="M41" s="26"/>
      <c r="N41" s="26"/>
      <c r="O41" s="26"/>
      <c r="P41" s="26">
        <v>1003.4706</v>
      </c>
      <c r="Q41" s="26"/>
      <c r="R41" s="26"/>
      <c r="S41" s="26"/>
      <c r="T41" s="26"/>
      <c r="U41" s="26"/>
      <c r="V41" s="26"/>
      <c r="W41" s="26"/>
      <c r="X41" s="26"/>
      <c r="Y41" s="513"/>
    </row>
    <row r="42" spans="1:25" ht="84">
      <c r="A42" s="1234"/>
      <c r="B42" s="30" t="s">
        <v>664</v>
      </c>
      <c r="C42" s="2">
        <v>38</v>
      </c>
      <c r="D42" s="922" t="s">
        <v>1414</v>
      </c>
      <c r="E42" s="628"/>
      <c r="F42" s="628"/>
      <c r="G42" s="628"/>
      <c r="H42" s="2" t="s">
        <v>665</v>
      </c>
      <c r="I42" s="10" t="s">
        <v>666</v>
      </c>
      <c r="J42" s="5">
        <f t="shared" si="7"/>
        <v>5484.37</v>
      </c>
      <c r="K42" s="26">
        <v>4881.09</v>
      </c>
      <c r="L42" s="26"/>
      <c r="M42" s="26"/>
      <c r="N42" s="26"/>
      <c r="O42" s="26"/>
      <c r="P42" s="26">
        <v>603.28</v>
      </c>
      <c r="Q42" s="26">
        <v>0</v>
      </c>
      <c r="R42" s="26">
        <v>0</v>
      </c>
      <c r="S42" s="26"/>
      <c r="T42" s="26"/>
      <c r="U42" s="26"/>
      <c r="V42" s="26"/>
      <c r="W42" s="26"/>
      <c r="X42" s="26"/>
      <c r="Y42" s="513"/>
    </row>
    <row r="43" spans="1:25" ht="84">
      <c r="A43" s="1234"/>
      <c r="B43" s="30" t="s">
        <v>667</v>
      </c>
      <c r="C43" s="2">
        <v>36</v>
      </c>
      <c r="D43" s="922" t="s">
        <v>1414</v>
      </c>
      <c r="E43" s="628"/>
      <c r="F43" s="628"/>
      <c r="G43" s="628"/>
      <c r="H43" s="2" t="s">
        <v>656</v>
      </c>
      <c r="I43" s="10" t="s">
        <v>668</v>
      </c>
      <c r="J43" s="5">
        <f t="shared" si="7"/>
        <v>5767.07</v>
      </c>
      <c r="K43" s="36"/>
      <c r="L43" s="26">
        <v>5132.6922999999997</v>
      </c>
      <c r="M43" s="26"/>
      <c r="N43" s="26"/>
      <c r="O43" s="26"/>
      <c r="P43" s="26"/>
      <c r="Q43" s="26">
        <v>634.3777</v>
      </c>
      <c r="R43" s="26"/>
      <c r="S43" s="26"/>
      <c r="T43" s="26"/>
      <c r="U43" s="26"/>
      <c r="V43" s="26"/>
      <c r="W43" s="26"/>
      <c r="X43" s="26"/>
      <c r="Y43" s="513"/>
    </row>
    <row r="44" spans="1:25" ht="94.5">
      <c r="A44" s="1234"/>
      <c r="B44" s="30" t="s">
        <v>669</v>
      </c>
      <c r="C44" s="2">
        <v>15</v>
      </c>
      <c r="D44" s="922" t="s">
        <v>1414</v>
      </c>
      <c r="E44" s="628"/>
      <c r="F44" s="628"/>
      <c r="G44" s="628"/>
      <c r="H44" s="840" t="s">
        <v>656</v>
      </c>
      <c r="I44" s="10" t="s">
        <v>670</v>
      </c>
      <c r="J44" s="5">
        <f t="shared" si="7"/>
        <v>6000</v>
      </c>
      <c r="K44" s="36"/>
      <c r="L44" s="26">
        <v>5340</v>
      </c>
      <c r="M44" s="26"/>
      <c r="N44" s="26"/>
      <c r="O44" s="26"/>
      <c r="P44" s="26"/>
      <c r="Q44" s="26">
        <v>660</v>
      </c>
      <c r="R44" s="26"/>
      <c r="S44" s="26"/>
      <c r="T44" s="26"/>
      <c r="U44" s="26"/>
      <c r="V44" s="26"/>
      <c r="W44" s="26"/>
      <c r="X44" s="26"/>
      <c r="Y44" s="513"/>
    </row>
    <row r="45" spans="1:25" ht="94.5">
      <c r="A45" s="1234">
        <v>6</v>
      </c>
      <c r="B45" s="30" t="s">
        <v>671</v>
      </c>
      <c r="C45" s="2">
        <v>73</v>
      </c>
      <c r="D45" s="922" t="s">
        <v>1414</v>
      </c>
      <c r="E45" s="628"/>
      <c r="F45" s="628"/>
      <c r="G45" s="628"/>
      <c r="H45" s="840" t="s">
        <v>656</v>
      </c>
      <c r="I45" s="8" t="s">
        <v>672</v>
      </c>
      <c r="J45" s="5">
        <f t="shared" si="7"/>
        <v>13000</v>
      </c>
      <c r="K45" s="36"/>
      <c r="L45" s="26">
        <v>11570</v>
      </c>
      <c r="M45" s="26"/>
      <c r="N45" s="26"/>
      <c r="O45" s="26"/>
      <c r="P45" s="26"/>
      <c r="Q45" s="26">
        <v>1430</v>
      </c>
      <c r="R45" s="26"/>
      <c r="S45" s="26"/>
      <c r="T45" s="26"/>
      <c r="U45" s="26"/>
      <c r="V45" s="26"/>
      <c r="W45" s="26"/>
      <c r="X45" s="26"/>
      <c r="Y45" s="513"/>
    </row>
    <row r="46" spans="1:25" ht="94.5">
      <c r="A46" s="1234"/>
      <c r="B46" s="30" t="s">
        <v>673</v>
      </c>
      <c r="C46" s="2">
        <v>32</v>
      </c>
      <c r="D46" s="922" t="s">
        <v>1414</v>
      </c>
      <c r="E46" s="628"/>
      <c r="F46" s="628"/>
      <c r="G46" s="628"/>
      <c r="H46" s="2" t="s">
        <v>645</v>
      </c>
      <c r="I46" s="8" t="s">
        <v>672</v>
      </c>
      <c r="J46" s="5">
        <f t="shared" si="7"/>
        <v>6000</v>
      </c>
      <c r="K46" s="36"/>
      <c r="L46" s="36"/>
      <c r="M46" s="26">
        <v>5340</v>
      </c>
      <c r="N46" s="26"/>
      <c r="O46" s="26"/>
      <c r="P46" s="26"/>
      <c r="Q46" s="26"/>
      <c r="R46" s="26">
        <v>660</v>
      </c>
      <c r="S46" s="26"/>
      <c r="T46" s="26"/>
      <c r="U46" s="26"/>
      <c r="V46" s="26"/>
      <c r="W46" s="26"/>
      <c r="X46" s="26"/>
      <c r="Y46" s="513"/>
    </row>
    <row r="47" spans="1:25" ht="94.5">
      <c r="A47" s="1234"/>
      <c r="B47" s="30" t="s">
        <v>674</v>
      </c>
      <c r="C47" s="2" t="s">
        <v>675</v>
      </c>
      <c r="D47" s="922" t="s">
        <v>1414</v>
      </c>
      <c r="E47" s="628"/>
      <c r="F47" s="628"/>
      <c r="G47" s="628"/>
      <c r="H47" s="2" t="s">
        <v>676</v>
      </c>
      <c r="I47" s="3">
        <v>8171.17</v>
      </c>
      <c r="J47" s="5">
        <f t="shared" si="7"/>
        <v>8171.17</v>
      </c>
      <c r="K47" s="26"/>
      <c r="L47" s="26"/>
      <c r="M47" s="26"/>
      <c r="N47" s="26">
        <v>7181.34</v>
      </c>
      <c r="O47" s="26"/>
      <c r="P47" s="26"/>
      <c r="Q47" s="26"/>
      <c r="R47" s="26"/>
      <c r="S47" s="26">
        <v>989.83</v>
      </c>
      <c r="T47" s="26"/>
      <c r="U47" s="26"/>
      <c r="V47" s="26"/>
      <c r="W47" s="26"/>
      <c r="X47" s="26"/>
      <c r="Y47" s="513"/>
    </row>
    <row r="48" spans="1:25" ht="84">
      <c r="A48" s="826">
        <v>7</v>
      </c>
      <c r="B48" s="30" t="s">
        <v>682</v>
      </c>
      <c r="C48" s="2" t="s">
        <v>683</v>
      </c>
      <c r="D48" s="922" t="s">
        <v>1414</v>
      </c>
      <c r="E48" s="628"/>
      <c r="F48" s="628"/>
      <c r="G48" s="628"/>
      <c r="H48" s="2" t="s">
        <v>684</v>
      </c>
      <c r="I48" s="3">
        <v>5220.32</v>
      </c>
      <c r="J48" s="5">
        <f t="shared" si="7"/>
        <v>5220.32</v>
      </c>
      <c r="K48" s="36"/>
      <c r="L48" s="26">
        <v>4646.0847999999996</v>
      </c>
      <c r="M48" s="26"/>
      <c r="N48" s="26"/>
      <c r="O48" s="26"/>
      <c r="P48" s="26"/>
      <c r="Q48" s="26">
        <v>574.23519999999996</v>
      </c>
      <c r="R48" s="26"/>
      <c r="S48" s="26"/>
      <c r="T48" s="26"/>
      <c r="U48" s="26"/>
      <c r="V48" s="26"/>
      <c r="W48" s="26"/>
      <c r="X48" s="26"/>
      <c r="Y48" s="513"/>
    </row>
    <row r="49" spans="1:25" ht="94.5">
      <c r="A49" s="829">
        <v>9</v>
      </c>
      <c r="B49" s="30" t="s">
        <v>688</v>
      </c>
      <c r="C49" s="2">
        <v>100</v>
      </c>
      <c r="D49" s="922" t="s">
        <v>1414</v>
      </c>
      <c r="E49" s="628"/>
      <c r="F49" s="628"/>
      <c r="G49" s="628"/>
      <c r="H49" s="2" t="s">
        <v>645</v>
      </c>
      <c r="I49" s="8" t="s">
        <v>657</v>
      </c>
      <c r="J49" s="5">
        <f t="shared" si="7"/>
        <v>21851.32</v>
      </c>
      <c r="K49" s="36"/>
      <c r="L49" s="36"/>
      <c r="M49" s="26">
        <v>19447.674800000001</v>
      </c>
      <c r="N49" s="26"/>
      <c r="O49" s="26"/>
      <c r="P49" s="26"/>
      <c r="Q49" s="26"/>
      <c r="R49" s="26">
        <v>2403.6451999999999</v>
      </c>
      <c r="S49" s="26"/>
      <c r="T49" s="26"/>
      <c r="U49" s="26"/>
      <c r="V49" s="26"/>
      <c r="W49" s="26"/>
      <c r="X49" s="26"/>
      <c r="Y49" s="513"/>
    </row>
    <row r="50" spans="1:25" ht="94.5">
      <c r="A50" s="522">
        <v>10</v>
      </c>
      <c r="B50" s="30" t="s">
        <v>689</v>
      </c>
      <c r="C50" s="6">
        <v>75</v>
      </c>
      <c r="D50" s="922" t="s">
        <v>1414</v>
      </c>
      <c r="E50" s="1085"/>
      <c r="F50" s="1085"/>
      <c r="G50" s="1085"/>
      <c r="H50" s="6" t="s">
        <v>690</v>
      </c>
      <c r="I50" s="12">
        <v>12426.41</v>
      </c>
      <c r="J50" s="5">
        <f t="shared" si="7"/>
        <v>12426.4149</v>
      </c>
      <c r="K50" s="36"/>
      <c r="L50" s="36"/>
      <c r="M50" s="27">
        <v>11059.5049</v>
      </c>
      <c r="N50" s="27"/>
      <c r="O50" s="27"/>
      <c r="P50" s="27"/>
      <c r="Q50" s="27"/>
      <c r="R50" s="27">
        <v>1366.91</v>
      </c>
      <c r="S50" s="27"/>
      <c r="T50" s="27"/>
      <c r="U50" s="27"/>
      <c r="V50" s="27"/>
      <c r="W50" s="27"/>
      <c r="X50" s="26"/>
      <c r="Y50" s="513"/>
    </row>
    <row r="51" spans="1:25" ht="115.5">
      <c r="A51" s="523">
        <v>11</v>
      </c>
      <c r="B51" s="524" t="s">
        <v>691</v>
      </c>
      <c r="C51" s="6">
        <v>30</v>
      </c>
      <c r="D51" s="922" t="s">
        <v>1414</v>
      </c>
      <c r="E51" s="1085"/>
      <c r="F51" s="1085"/>
      <c r="G51" s="1085"/>
      <c r="H51" s="6" t="s">
        <v>692</v>
      </c>
      <c r="I51" s="6">
        <v>7852.97</v>
      </c>
      <c r="J51" s="25">
        <f t="shared" si="7"/>
        <v>7852.97</v>
      </c>
      <c r="K51" s="47"/>
      <c r="L51" s="27">
        <v>6989.1433000000006</v>
      </c>
      <c r="M51" s="27"/>
      <c r="N51" s="27"/>
      <c r="O51" s="27"/>
      <c r="P51" s="27"/>
      <c r="Q51" s="27">
        <v>863.82669999999996</v>
      </c>
      <c r="R51" s="27"/>
      <c r="S51" s="27"/>
      <c r="T51" s="27"/>
      <c r="U51" s="27"/>
      <c r="V51" s="27"/>
      <c r="W51" s="27"/>
      <c r="X51" s="26"/>
      <c r="Y51" s="513"/>
    </row>
    <row r="52" spans="1:25">
      <c r="A52" s="715"/>
      <c r="B52" s="716" t="s">
        <v>693</v>
      </c>
      <c r="C52" s="716"/>
      <c r="D52" s="717"/>
      <c r="E52" s="717"/>
      <c r="F52" s="717"/>
      <c r="G52" s="717"/>
      <c r="H52" s="716"/>
      <c r="I52" s="718"/>
      <c r="J52" s="719">
        <f t="shared" ref="J52:Y52" si="8">SUM(J34:J51)</f>
        <v>215215.46490000002</v>
      </c>
      <c r="K52" s="719">
        <f>SUM(K34:K51)</f>
        <v>38475.568700000003</v>
      </c>
      <c r="L52" s="719">
        <f t="shared" si="8"/>
        <v>45544.021000000001</v>
      </c>
      <c r="M52" s="719">
        <f t="shared" si="8"/>
        <v>63108.413700000005</v>
      </c>
      <c r="N52" s="719">
        <f t="shared" si="8"/>
        <v>25234.79</v>
      </c>
      <c r="O52" s="719">
        <f t="shared" si="8"/>
        <v>19157.28</v>
      </c>
      <c r="P52" s="719">
        <f>SUM(P34:P51)</f>
        <v>4755.4012999999995</v>
      </c>
      <c r="Q52" s="719">
        <f>SUM(Q34:Q51)</f>
        <v>5551.1689999999999</v>
      </c>
      <c r="R52" s="719">
        <f t="shared" si="8"/>
        <v>7799.9211999999998</v>
      </c>
      <c r="S52" s="719">
        <f t="shared" si="8"/>
        <v>3221.15</v>
      </c>
      <c r="T52" s="719">
        <f t="shared" si="8"/>
        <v>2367.75</v>
      </c>
      <c r="U52" s="719">
        <f t="shared" si="8"/>
        <v>0</v>
      </c>
      <c r="V52" s="719">
        <f t="shared" si="8"/>
        <v>0</v>
      </c>
      <c r="W52" s="719">
        <f t="shared" si="8"/>
        <v>0</v>
      </c>
      <c r="X52" s="719">
        <f t="shared" si="8"/>
        <v>0</v>
      </c>
      <c r="Y52" s="720">
        <f t="shared" si="8"/>
        <v>0</v>
      </c>
    </row>
    <row r="53" spans="1:25" ht="13.5" thickBot="1">
      <c r="A53" s="339"/>
      <c r="B53" s="340" t="s">
        <v>1373</v>
      </c>
      <c r="C53" s="340"/>
      <c r="D53" s="1329" t="s">
        <v>1414</v>
      </c>
      <c r="E53" s="1329"/>
      <c r="F53" s="1329"/>
      <c r="G53" s="1329"/>
      <c r="H53" s="1329"/>
      <c r="I53" s="299"/>
      <c r="J53" s="345">
        <f t="shared" ref="J53:Y53" si="9">SUM(J34,J35,J36,J37,J38,J39,J40,J41,J42,J43,J44,J45,J46,J47,J48,J49,J50,J51)</f>
        <v>215215.46490000002</v>
      </c>
      <c r="K53" s="345">
        <f t="shared" si="9"/>
        <v>38475.568700000003</v>
      </c>
      <c r="L53" s="345">
        <f t="shared" si="9"/>
        <v>45544.021000000001</v>
      </c>
      <c r="M53" s="345">
        <f t="shared" si="9"/>
        <v>63108.413700000005</v>
      </c>
      <c r="N53" s="345">
        <f t="shared" si="9"/>
        <v>25234.79</v>
      </c>
      <c r="O53" s="345">
        <f t="shared" si="9"/>
        <v>19157.28</v>
      </c>
      <c r="P53" s="345">
        <f t="shared" si="9"/>
        <v>4755.4012999999995</v>
      </c>
      <c r="Q53" s="345">
        <f t="shared" si="9"/>
        <v>5551.1689999999999</v>
      </c>
      <c r="R53" s="345">
        <f t="shared" si="9"/>
        <v>7799.9211999999998</v>
      </c>
      <c r="S53" s="345">
        <f t="shared" si="9"/>
        <v>3221.15</v>
      </c>
      <c r="T53" s="345">
        <f t="shared" si="9"/>
        <v>2367.75</v>
      </c>
      <c r="U53" s="345">
        <f t="shared" si="9"/>
        <v>0</v>
      </c>
      <c r="V53" s="345">
        <f t="shared" si="9"/>
        <v>0</v>
      </c>
      <c r="W53" s="345">
        <f t="shared" si="9"/>
        <v>0</v>
      </c>
      <c r="X53" s="345">
        <f t="shared" si="9"/>
        <v>0</v>
      </c>
      <c r="Y53" s="518">
        <f t="shared" si="9"/>
        <v>0</v>
      </c>
    </row>
    <row r="54" spans="1:25" ht="15">
      <c r="A54" s="1116" t="s">
        <v>153</v>
      </c>
      <c r="B54" s="1117"/>
      <c r="C54" s="610"/>
      <c r="D54" s="630"/>
      <c r="E54" s="630"/>
      <c r="F54" s="630"/>
      <c r="G54" s="63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  <c r="V54" s="610"/>
      <c r="W54" s="610"/>
      <c r="X54" s="610"/>
      <c r="Y54" s="611"/>
    </row>
    <row r="55" spans="1:25" ht="63">
      <c r="A55" s="954">
        <v>1</v>
      </c>
      <c r="B55" s="931" t="s">
        <v>158</v>
      </c>
      <c r="C55" s="840">
        <v>112</v>
      </c>
      <c r="D55" s="632">
        <v>3</v>
      </c>
      <c r="E55" s="632"/>
      <c r="F55" s="632"/>
      <c r="G55" s="632"/>
      <c r="H55" s="886">
        <v>2018</v>
      </c>
      <c r="I55" s="53">
        <v>3000</v>
      </c>
      <c r="J55" s="341">
        <f t="shared" ref="J55:J56" si="10">SUM(K55:Y55)</f>
        <v>3000</v>
      </c>
      <c r="K55" s="54">
        <v>1500</v>
      </c>
      <c r="L55" s="54">
        <v>0</v>
      </c>
      <c r="M55" s="54">
        <v>0</v>
      </c>
      <c r="N55" s="54"/>
      <c r="O55" s="54"/>
      <c r="P55" s="54">
        <v>1500</v>
      </c>
      <c r="Q55" s="54">
        <v>0</v>
      </c>
      <c r="R55" s="54">
        <v>0</v>
      </c>
      <c r="S55" s="54"/>
      <c r="T55" s="54"/>
      <c r="U55" s="54">
        <v>0</v>
      </c>
      <c r="V55" s="55">
        <v>0</v>
      </c>
      <c r="W55" s="55">
        <v>0</v>
      </c>
      <c r="X55" s="55"/>
      <c r="Y55" s="525"/>
    </row>
    <row r="56" spans="1:25" ht="12.75" customHeight="1">
      <c r="A56" s="955">
        <v>2</v>
      </c>
      <c r="B56" s="931" t="s">
        <v>160</v>
      </c>
      <c r="C56" s="914">
        <v>601</v>
      </c>
      <c r="D56" s="633">
        <v>3</v>
      </c>
      <c r="E56" s="633"/>
      <c r="F56" s="633"/>
      <c r="G56" s="633"/>
      <c r="H56" s="886">
        <v>2017</v>
      </c>
      <c r="I56" s="53">
        <v>14000</v>
      </c>
      <c r="J56" s="341">
        <f t="shared" si="10"/>
        <v>0</v>
      </c>
      <c r="K56" s="54">
        <v>0</v>
      </c>
      <c r="L56" s="54">
        <v>0</v>
      </c>
      <c r="M56" s="54">
        <v>0</v>
      </c>
      <c r="N56" s="54"/>
      <c r="O56" s="54"/>
      <c r="P56" s="54">
        <v>0</v>
      </c>
      <c r="Q56" s="54">
        <v>0</v>
      </c>
      <c r="R56" s="54">
        <v>0</v>
      </c>
      <c r="S56" s="54"/>
      <c r="T56" s="54"/>
      <c r="U56" s="54">
        <v>0</v>
      </c>
      <c r="V56" s="54">
        <v>0</v>
      </c>
      <c r="W56" s="54">
        <v>0</v>
      </c>
      <c r="X56" s="54"/>
      <c r="Y56" s="513"/>
    </row>
    <row r="57" spans="1:25">
      <c r="A57" s="715"/>
      <c r="B57" s="716" t="s">
        <v>693</v>
      </c>
      <c r="C57" s="716"/>
      <c r="D57" s="717"/>
      <c r="E57" s="717"/>
      <c r="F57" s="717"/>
      <c r="G57" s="717"/>
      <c r="H57" s="716"/>
      <c r="I57" s="718">
        <f t="shared" ref="I57:Y57" si="11">SUM(I55:I56)</f>
        <v>17000</v>
      </c>
      <c r="J57" s="719">
        <f t="shared" si="11"/>
        <v>3000</v>
      </c>
      <c r="K57" s="719">
        <f t="shared" si="11"/>
        <v>1500</v>
      </c>
      <c r="L57" s="719">
        <f t="shared" si="11"/>
        <v>0</v>
      </c>
      <c r="M57" s="719">
        <f t="shared" si="11"/>
        <v>0</v>
      </c>
      <c r="N57" s="719">
        <f t="shared" si="11"/>
        <v>0</v>
      </c>
      <c r="O57" s="719">
        <f t="shared" si="11"/>
        <v>0</v>
      </c>
      <c r="P57" s="719">
        <f t="shared" si="11"/>
        <v>1500</v>
      </c>
      <c r="Q57" s="719">
        <f t="shared" si="11"/>
        <v>0</v>
      </c>
      <c r="R57" s="719">
        <f t="shared" si="11"/>
        <v>0</v>
      </c>
      <c r="S57" s="719">
        <f t="shared" si="11"/>
        <v>0</v>
      </c>
      <c r="T57" s="719">
        <f t="shared" si="11"/>
        <v>0</v>
      </c>
      <c r="U57" s="719">
        <f t="shared" si="11"/>
        <v>0</v>
      </c>
      <c r="V57" s="719">
        <f t="shared" si="11"/>
        <v>0</v>
      </c>
      <c r="W57" s="719">
        <f t="shared" si="11"/>
        <v>0</v>
      </c>
      <c r="X57" s="719">
        <f t="shared" si="11"/>
        <v>0</v>
      </c>
      <c r="Y57" s="720">
        <f t="shared" si="11"/>
        <v>0</v>
      </c>
    </row>
    <row r="58" spans="1:25" ht="13.5" thickBot="1">
      <c r="A58" s="339"/>
      <c r="B58" s="340" t="s">
        <v>1373</v>
      </c>
      <c r="C58" s="340"/>
      <c r="D58" s="1329" t="s">
        <v>1414</v>
      </c>
      <c r="E58" s="1329"/>
      <c r="F58" s="1329"/>
      <c r="G58" s="1329"/>
      <c r="H58" s="1329"/>
      <c r="I58" s="299"/>
      <c r="J58" s="345">
        <v>3000</v>
      </c>
      <c r="K58" s="345">
        <v>1500</v>
      </c>
      <c r="L58" s="345">
        <v>0</v>
      </c>
      <c r="M58" s="345">
        <v>0</v>
      </c>
      <c r="N58" s="345">
        <v>0</v>
      </c>
      <c r="O58" s="345">
        <v>0</v>
      </c>
      <c r="P58" s="345">
        <v>1500</v>
      </c>
      <c r="Q58" s="345">
        <v>0</v>
      </c>
      <c r="R58" s="345">
        <v>0</v>
      </c>
      <c r="S58" s="345">
        <v>0</v>
      </c>
      <c r="T58" s="345">
        <v>0</v>
      </c>
      <c r="U58" s="345">
        <v>0</v>
      </c>
      <c r="V58" s="345">
        <v>0</v>
      </c>
      <c r="W58" s="345">
        <v>0</v>
      </c>
      <c r="X58" s="345">
        <v>0</v>
      </c>
      <c r="Y58" s="518">
        <v>0</v>
      </c>
    </row>
    <row r="59" spans="1:25" ht="15.75" thickBot="1">
      <c r="A59" s="1120" t="s">
        <v>170</v>
      </c>
      <c r="B59" s="1121"/>
      <c r="C59" s="608"/>
      <c r="D59" s="624"/>
      <c r="E59" s="624"/>
      <c r="F59" s="624"/>
      <c r="G59" s="624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9"/>
    </row>
    <row r="60" spans="1:25">
      <c r="A60" s="715"/>
      <c r="B60" s="716" t="s">
        <v>693</v>
      </c>
      <c r="C60" s="716"/>
      <c r="D60" s="717"/>
      <c r="E60" s="717"/>
      <c r="F60" s="717"/>
      <c r="G60" s="717"/>
      <c r="H60" s="716"/>
      <c r="I60" s="718"/>
      <c r="J60" s="719">
        <v>0</v>
      </c>
      <c r="K60" s="719">
        <v>0</v>
      </c>
      <c r="L60" s="719">
        <v>0</v>
      </c>
      <c r="M60" s="719">
        <v>0</v>
      </c>
      <c r="N60" s="719">
        <v>0</v>
      </c>
      <c r="O60" s="719">
        <v>0</v>
      </c>
      <c r="P60" s="719">
        <v>0</v>
      </c>
      <c r="Q60" s="719">
        <v>0</v>
      </c>
      <c r="R60" s="719">
        <v>0</v>
      </c>
      <c r="S60" s="719">
        <v>0</v>
      </c>
      <c r="T60" s="719">
        <v>0</v>
      </c>
      <c r="U60" s="719">
        <v>0</v>
      </c>
      <c r="V60" s="719">
        <v>0</v>
      </c>
      <c r="W60" s="719">
        <v>0</v>
      </c>
      <c r="X60" s="719">
        <v>0</v>
      </c>
      <c r="Y60" s="720">
        <v>0</v>
      </c>
    </row>
    <row r="61" spans="1:25" ht="13.5" thickBot="1">
      <c r="A61" s="339"/>
      <c r="B61" s="340" t="s">
        <v>1373</v>
      </c>
      <c r="C61" s="340"/>
      <c r="D61" s="1329" t="s">
        <v>1414</v>
      </c>
      <c r="E61" s="1329"/>
      <c r="F61" s="1329"/>
      <c r="G61" s="1329"/>
      <c r="H61" s="1329"/>
      <c r="I61" s="299"/>
      <c r="J61" s="345">
        <v>0</v>
      </c>
      <c r="K61" s="345">
        <v>0</v>
      </c>
      <c r="L61" s="345">
        <v>0</v>
      </c>
      <c r="M61" s="345">
        <v>0</v>
      </c>
      <c r="N61" s="345">
        <v>0</v>
      </c>
      <c r="O61" s="345">
        <v>0</v>
      </c>
      <c r="P61" s="345">
        <v>0</v>
      </c>
      <c r="Q61" s="345">
        <v>0</v>
      </c>
      <c r="R61" s="345">
        <v>0</v>
      </c>
      <c r="S61" s="345">
        <v>0</v>
      </c>
      <c r="T61" s="345">
        <v>0</v>
      </c>
      <c r="U61" s="345">
        <v>0</v>
      </c>
      <c r="V61" s="345">
        <v>0</v>
      </c>
      <c r="W61" s="345">
        <v>0</v>
      </c>
      <c r="X61" s="345">
        <v>0</v>
      </c>
      <c r="Y61" s="518">
        <v>0</v>
      </c>
    </row>
    <row r="62" spans="1:25" ht="15.75" thickBot="1">
      <c r="A62" s="1120" t="s">
        <v>176</v>
      </c>
      <c r="B62" s="1121"/>
      <c r="C62" s="608"/>
      <c r="D62" s="624"/>
      <c r="E62" s="624"/>
      <c r="F62" s="624"/>
      <c r="G62" s="624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9"/>
    </row>
    <row r="63" spans="1:25" ht="105">
      <c r="A63" s="526">
        <v>1</v>
      </c>
      <c r="B63" s="353" t="s">
        <v>177</v>
      </c>
      <c r="C63" s="60">
        <v>865</v>
      </c>
      <c r="D63" s="922" t="s">
        <v>1414</v>
      </c>
      <c r="E63" s="636"/>
      <c r="F63" s="636"/>
      <c r="G63" s="636"/>
      <c r="H63" s="310" t="s">
        <v>178</v>
      </c>
      <c r="I63" s="788" t="s">
        <v>196</v>
      </c>
      <c r="J63" s="186">
        <f>SUM(K63:Y63)</f>
        <v>2644.5</v>
      </c>
      <c r="K63" s="186">
        <v>0</v>
      </c>
      <c r="L63" s="186">
        <v>0</v>
      </c>
      <c r="M63" s="186">
        <v>0</v>
      </c>
      <c r="N63" s="186"/>
      <c r="O63" s="186"/>
      <c r="P63" s="1068">
        <v>1322.25</v>
      </c>
      <c r="Q63" s="1068">
        <v>1322.25</v>
      </c>
      <c r="R63" s="186">
        <v>0</v>
      </c>
      <c r="S63" s="186"/>
      <c r="T63" s="186"/>
      <c r="U63" s="186">
        <v>0</v>
      </c>
      <c r="V63" s="186">
        <v>0</v>
      </c>
      <c r="W63" s="186">
        <v>0</v>
      </c>
      <c r="X63" s="186"/>
      <c r="Y63" s="511"/>
    </row>
    <row r="64" spans="1:25" ht="105">
      <c r="A64" s="527">
        <v>3</v>
      </c>
      <c r="B64" s="68" t="s">
        <v>181</v>
      </c>
      <c r="C64" s="57" t="s">
        <v>102</v>
      </c>
      <c r="D64" s="922" t="s">
        <v>1414</v>
      </c>
      <c r="E64" s="637"/>
      <c r="F64" s="637"/>
      <c r="G64" s="637"/>
      <c r="H64" s="19" t="s">
        <v>180</v>
      </c>
      <c r="I64" s="40" t="s">
        <v>182</v>
      </c>
      <c r="J64" s="186">
        <f t="shared" ref="J64:J67" si="12">SUM(K64:Y64)</f>
        <v>0</v>
      </c>
      <c r="K64" s="69">
        <v>0</v>
      </c>
      <c r="L64" s="69">
        <v>0</v>
      </c>
      <c r="M64" s="69">
        <v>0</v>
      </c>
      <c r="N64" s="69"/>
      <c r="O64" s="69"/>
      <c r="P64" s="69">
        <v>0</v>
      </c>
      <c r="Q64" s="69">
        <v>0</v>
      </c>
      <c r="R64" s="69">
        <v>0</v>
      </c>
      <c r="S64" s="69"/>
      <c r="T64" s="69"/>
      <c r="U64" s="69">
        <v>0</v>
      </c>
      <c r="V64" s="69">
        <v>0</v>
      </c>
      <c r="W64" s="69">
        <v>0</v>
      </c>
      <c r="X64" s="69"/>
      <c r="Y64" s="513"/>
    </row>
    <row r="65" spans="1:25" ht="105">
      <c r="A65" s="527">
        <v>4</v>
      </c>
      <c r="B65" s="68" t="s">
        <v>197</v>
      </c>
      <c r="C65" s="57">
        <v>605</v>
      </c>
      <c r="D65" s="922" t="s">
        <v>1414</v>
      </c>
      <c r="E65" s="637"/>
      <c r="F65" s="637"/>
      <c r="G65" s="637"/>
      <c r="H65" s="19" t="s">
        <v>183</v>
      </c>
      <c r="I65" s="40" t="s">
        <v>184</v>
      </c>
      <c r="J65" s="1068">
        <v>733.85</v>
      </c>
      <c r="K65" s="69">
        <v>0</v>
      </c>
      <c r="L65" s="69">
        <v>0</v>
      </c>
      <c r="M65" s="69">
        <v>0</v>
      </c>
      <c r="N65" s="69"/>
      <c r="O65" s="69"/>
      <c r="P65" s="1069">
        <v>233.85</v>
      </c>
      <c r="Q65" s="69">
        <v>0</v>
      </c>
      <c r="R65" s="69">
        <v>0</v>
      </c>
      <c r="S65" s="69"/>
      <c r="T65" s="69"/>
      <c r="U65" s="69">
        <v>500</v>
      </c>
      <c r="V65" s="69">
        <v>0</v>
      </c>
      <c r="W65" s="69">
        <v>0</v>
      </c>
      <c r="X65" s="69"/>
      <c r="Y65" s="513"/>
    </row>
    <row r="66" spans="1:25" ht="84">
      <c r="A66" s="527">
        <v>6</v>
      </c>
      <c r="B66" s="68" t="s">
        <v>187</v>
      </c>
      <c r="C66" s="57">
        <v>180</v>
      </c>
      <c r="D66" s="922" t="s">
        <v>1414</v>
      </c>
      <c r="E66" s="637"/>
      <c r="F66" s="637"/>
      <c r="G66" s="637"/>
      <c r="H66" s="19" t="s">
        <v>188</v>
      </c>
      <c r="I66" s="40">
        <v>2107</v>
      </c>
      <c r="J66" s="1068">
        <v>233.85</v>
      </c>
      <c r="K66" s="69">
        <v>0</v>
      </c>
      <c r="L66" s="69">
        <v>0</v>
      </c>
      <c r="M66" s="69">
        <v>0</v>
      </c>
      <c r="N66" s="69"/>
      <c r="O66" s="69"/>
      <c r="P66" s="69">
        <v>0</v>
      </c>
      <c r="Q66" s="1069">
        <v>233.85</v>
      </c>
      <c r="R66" s="69">
        <v>0</v>
      </c>
      <c r="S66" s="69"/>
      <c r="T66" s="69"/>
      <c r="U66" s="69">
        <v>0</v>
      </c>
      <c r="V66" s="69">
        <v>0</v>
      </c>
      <c r="W66" s="69">
        <v>0</v>
      </c>
      <c r="X66" s="69"/>
      <c r="Y66" s="513"/>
    </row>
    <row r="67" spans="1:25" ht="105">
      <c r="A67" s="527">
        <v>7</v>
      </c>
      <c r="B67" s="68" t="s">
        <v>198</v>
      </c>
      <c r="C67" s="57">
        <v>605</v>
      </c>
      <c r="D67" s="922" t="s">
        <v>1414</v>
      </c>
      <c r="E67" s="637"/>
      <c r="F67" s="637"/>
      <c r="G67" s="637"/>
      <c r="H67" s="19" t="s">
        <v>189</v>
      </c>
      <c r="I67" s="40" t="s">
        <v>190</v>
      </c>
      <c r="J67" s="186">
        <f t="shared" si="12"/>
        <v>0</v>
      </c>
      <c r="K67" s="69">
        <v>0</v>
      </c>
      <c r="L67" s="69">
        <v>0</v>
      </c>
      <c r="M67" s="69">
        <v>0</v>
      </c>
      <c r="N67" s="69"/>
      <c r="O67" s="69"/>
      <c r="P67" s="69">
        <v>0</v>
      </c>
      <c r="Q67" s="69">
        <v>0</v>
      </c>
      <c r="R67" s="69">
        <v>0</v>
      </c>
      <c r="S67" s="69"/>
      <c r="T67" s="69"/>
      <c r="U67" s="69">
        <v>0</v>
      </c>
      <c r="V67" s="69">
        <v>0</v>
      </c>
      <c r="W67" s="69">
        <v>0</v>
      </c>
      <c r="X67" s="69"/>
      <c r="Y67" s="513"/>
    </row>
    <row r="68" spans="1:25">
      <c r="A68" s="715"/>
      <c r="B68" s="716" t="s">
        <v>693</v>
      </c>
      <c r="C68" s="716"/>
      <c r="D68" s="717"/>
      <c r="E68" s="717"/>
      <c r="F68" s="717"/>
      <c r="G68" s="717"/>
      <c r="H68" s="716"/>
      <c r="I68" s="718"/>
      <c r="J68" s="719">
        <f t="shared" ref="J68:Y68" si="13">SUM(J63:J67)</f>
        <v>3612.2</v>
      </c>
      <c r="K68" s="719">
        <f t="shared" si="13"/>
        <v>0</v>
      </c>
      <c r="L68" s="719">
        <f t="shared" si="13"/>
        <v>0</v>
      </c>
      <c r="M68" s="719">
        <f t="shared" si="13"/>
        <v>0</v>
      </c>
      <c r="N68" s="719">
        <f t="shared" si="13"/>
        <v>0</v>
      </c>
      <c r="O68" s="719">
        <f t="shared" si="13"/>
        <v>0</v>
      </c>
      <c r="P68" s="718">
        <f t="shared" si="13"/>
        <v>1556.1</v>
      </c>
      <c r="Q68" s="718">
        <f t="shared" si="13"/>
        <v>1556.1</v>
      </c>
      <c r="R68" s="719">
        <f t="shared" si="13"/>
        <v>0</v>
      </c>
      <c r="S68" s="719">
        <f t="shared" si="13"/>
        <v>0</v>
      </c>
      <c r="T68" s="719">
        <f t="shared" si="13"/>
        <v>0</v>
      </c>
      <c r="U68" s="718">
        <f t="shared" si="13"/>
        <v>500</v>
      </c>
      <c r="V68" s="719">
        <f t="shared" si="13"/>
        <v>0</v>
      </c>
      <c r="W68" s="719">
        <f t="shared" si="13"/>
        <v>0</v>
      </c>
      <c r="X68" s="719">
        <f t="shared" si="13"/>
        <v>0</v>
      </c>
      <c r="Y68" s="720">
        <f t="shared" si="13"/>
        <v>0</v>
      </c>
    </row>
    <row r="69" spans="1:25" ht="13.5" thickBot="1">
      <c r="A69" s="339"/>
      <c r="B69" s="340" t="s">
        <v>1373</v>
      </c>
      <c r="C69" s="340"/>
      <c r="D69" s="1329" t="s">
        <v>1414</v>
      </c>
      <c r="E69" s="1329"/>
      <c r="F69" s="1329"/>
      <c r="G69" s="1329"/>
      <c r="H69" s="1329"/>
      <c r="I69" s="299"/>
      <c r="J69" s="345">
        <v>3612.2</v>
      </c>
      <c r="K69" s="345">
        <v>0</v>
      </c>
      <c r="L69" s="345">
        <v>0</v>
      </c>
      <c r="M69" s="345">
        <v>0</v>
      </c>
      <c r="N69" s="345">
        <v>0</v>
      </c>
      <c r="O69" s="345">
        <v>0</v>
      </c>
      <c r="P69" s="345">
        <v>1556.1</v>
      </c>
      <c r="Q69" s="345">
        <v>1556.1</v>
      </c>
      <c r="R69" s="345">
        <v>0</v>
      </c>
      <c r="S69" s="345">
        <v>0</v>
      </c>
      <c r="T69" s="345">
        <v>0</v>
      </c>
      <c r="U69" s="345">
        <v>500</v>
      </c>
      <c r="V69" s="345">
        <v>0</v>
      </c>
      <c r="W69" s="345">
        <v>0</v>
      </c>
      <c r="X69" s="345">
        <v>0</v>
      </c>
      <c r="Y69" s="518">
        <v>0</v>
      </c>
    </row>
    <row r="70" spans="1:25" ht="15.75" thickBot="1">
      <c r="A70" s="1120" t="s">
        <v>142</v>
      </c>
      <c r="B70" s="1121"/>
      <c r="C70" s="608"/>
      <c r="D70" s="624"/>
      <c r="E70" s="624"/>
      <c r="F70" s="624"/>
      <c r="G70" s="624"/>
      <c r="H70" s="608"/>
      <c r="I70" s="608"/>
      <c r="J70" s="608"/>
      <c r="K70" s="608"/>
      <c r="L70" s="608"/>
      <c r="M70" s="608"/>
      <c r="N70" s="608"/>
      <c r="O70" s="608"/>
      <c r="P70" s="608"/>
      <c r="Q70" s="608"/>
      <c r="R70" s="608"/>
      <c r="S70" s="608"/>
      <c r="T70" s="608"/>
      <c r="U70" s="608"/>
      <c r="V70" s="608"/>
      <c r="W70" s="608"/>
      <c r="X70" s="608"/>
      <c r="Y70" s="609"/>
    </row>
    <row r="71" spans="1:25" ht="136.5">
      <c r="A71" s="529" t="s">
        <v>118</v>
      </c>
      <c r="B71" s="872" t="s">
        <v>119</v>
      </c>
      <c r="C71" s="872" t="s">
        <v>120</v>
      </c>
      <c r="D71" s="922" t="s">
        <v>1414</v>
      </c>
      <c r="E71" s="968"/>
      <c r="F71" s="968"/>
      <c r="G71" s="968"/>
      <c r="H71" s="872" t="s">
        <v>121</v>
      </c>
      <c r="I71" s="872" t="s">
        <v>122</v>
      </c>
      <c r="J71" s="620">
        <v>11700</v>
      </c>
      <c r="K71" s="775">
        <v>11700</v>
      </c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621"/>
      <c r="X71" s="621"/>
      <c r="Y71" s="776"/>
    </row>
    <row r="72" spans="1:25" ht="105">
      <c r="A72" s="529" t="s">
        <v>123</v>
      </c>
      <c r="B72" s="872" t="s">
        <v>124</v>
      </c>
      <c r="C72" s="872" t="s">
        <v>125</v>
      </c>
      <c r="D72" s="922" t="s">
        <v>1414</v>
      </c>
      <c r="E72" s="968"/>
      <c r="F72" s="968"/>
      <c r="G72" s="968"/>
      <c r="H72" s="872" t="s">
        <v>126</v>
      </c>
      <c r="I72" s="872" t="s">
        <v>127</v>
      </c>
      <c r="J72" s="620">
        <v>14200</v>
      </c>
      <c r="K72" s="775">
        <v>14200</v>
      </c>
      <c r="L72" s="775"/>
      <c r="M72" s="775"/>
      <c r="N72" s="775"/>
      <c r="O72" s="775"/>
      <c r="P72" s="775"/>
      <c r="Q72" s="775"/>
      <c r="R72" s="775"/>
      <c r="S72" s="775"/>
      <c r="T72" s="775"/>
      <c r="U72" s="775"/>
      <c r="V72" s="775"/>
      <c r="W72" s="621"/>
      <c r="X72" s="621"/>
      <c r="Y72" s="776"/>
    </row>
    <row r="73" spans="1:25" ht="115.5">
      <c r="A73" s="529" t="s">
        <v>128</v>
      </c>
      <c r="B73" s="872" t="s">
        <v>129</v>
      </c>
      <c r="C73" s="872" t="s">
        <v>130</v>
      </c>
      <c r="D73" s="922" t="s">
        <v>1414</v>
      </c>
      <c r="E73" s="968"/>
      <c r="F73" s="968"/>
      <c r="G73" s="968"/>
      <c r="H73" s="872" t="s">
        <v>131</v>
      </c>
      <c r="I73" s="872" t="s">
        <v>132</v>
      </c>
      <c r="J73" s="620">
        <v>4900</v>
      </c>
      <c r="K73" s="775">
        <v>4900</v>
      </c>
      <c r="L73" s="775"/>
      <c r="M73" s="775"/>
      <c r="N73" s="775"/>
      <c r="O73" s="775"/>
      <c r="P73" s="775"/>
      <c r="Q73" s="775"/>
      <c r="R73" s="775"/>
      <c r="S73" s="775"/>
      <c r="T73" s="775"/>
      <c r="U73" s="775"/>
      <c r="V73" s="775"/>
      <c r="W73" s="621"/>
      <c r="X73" s="621"/>
      <c r="Y73" s="776"/>
    </row>
    <row r="74" spans="1:25" ht="94.5">
      <c r="A74" s="529" t="s">
        <v>133</v>
      </c>
      <c r="B74" s="872" t="s">
        <v>134</v>
      </c>
      <c r="C74" s="872" t="s">
        <v>135</v>
      </c>
      <c r="D74" s="922" t="s">
        <v>1414</v>
      </c>
      <c r="E74" s="968"/>
      <c r="F74" s="968"/>
      <c r="G74" s="968"/>
      <c r="H74" s="872" t="s">
        <v>136</v>
      </c>
      <c r="I74" s="872" t="s">
        <v>137</v>
      </c>
      <c r="J74" s="620">
        <v>6600</v>
      </c>
      <c r="K74" s="777"/>
      <c r="L74" s="775">
        <v>6000</v>
      </c>
      <c r="M74" s="775"/>
      <c r="N74" s="775"/>
      <c r="O74" s="775"/>
      <c r="P74" s="775">
        <v>600</v>
      </c>
      <c r="Q74" s="775"/>
      <c r="R74" s="775"/>
      <c r="S74" s="775"/>
      <c r="T74" s="775"/>
      <c r="U74" s="775"/>
      <c r="V74" s="775"/>
      <c r="W74" s="621"/>
      <c r="X74" s="621"/>
      <c r="Y74" s="776"/>
    </row>
    <row r="75" spans="1:25" ht="147">
      <c r="A75" s="529" t="s">
        <v>138</v>
      </c>
      <c r="B75" s="872" t="s">
        <v>139</v>
      </c>
      <c r="C75" s="872" t="s">
        <v>140</v>
      </c>
      <c r="D75" s="922" t="s">
        <v>1414</v>
      </c>
      <c r="E75" s="968"/>
      <c r="F75" s="968"/>
      <c r="G75" s="968"/>
      <c r="H75" s="872" t="s">
        <v>143</v>
      </c>
      <c r="I75" s="872" t="s">
        <v>141</v>
      </c>
      <c r="J75" s="620">
        <v>22000</v>
      </c>
      <c r="K75" s="777"/>
      <c r="L75" s="775">
        <v>20000</v>
      </c>
      <c r="M75" s="775"/>
      <c r="N75" s="775"/>
      <c r="O75" s="775"/>
      <c r="P75" s="775">
        <v>2000</v>
      </c>
      <c r="Q75" s="775"/>
      <c r="R75" s="775"/>
      <c r="S75" s="775"/>
      <c r="T75" s="775"/>
      <c r="U75" s="775"/>
      <c r="V75" s="775"/>
      <c r="W75" s="621"/>
      <c r="X75" s="621"/>
      <c r="Y75" s="776"/>
    </row>
    <row r="76" spans="1:25">
      <c r="A76" s="715"/>
      <c r="B76" s="716" t="s">
        <v>693</v>
      </c>
      <c r="C76" s="716"/>
      <c r="D76" s="717"/>
      <c r="E76" s="717"/>
      <c r="F76" s="717"/>
      <c r="G76" s="717"/>
      <c r="H76" s="716"/>
      <c r="I76" s="718"/>
      <c r="J76" s="778">
        <f t="shared" ref="J76:Y76" si="14">SUM(J71:J75)</f>
        <v>59400</v>
      </c>
      <c r="K76" s="778">
        <f t="shared" si="14"/>
        <v>30800</v>
      </c>
      <c r="L76" s="778">
        <f t="shared" si="14"/>
        <v>26000</v>
      </c>
      <c r="M76" s="778">
        <f t="shared" si="14"/>
        <v>0</v>
      </c>
      <c r="N76" s="778">
        <f t="shared" si="14"/>
        <v>0</v>
      </c>
      <c r="O76" s="778">
        <f t="shared" si="14"/>
        <v>0</v>
      </c>
      <c r="P76" s="778">
        <f t="shared" si="14"/>
        <v>2600</v>
      </c>
      <c r="Q76" s="778">
        <f t="shared" si="14"/>
        <v>0</v>
      </c>
      <c r="R76" s="778">
        <f t="shared" si="14"/>
        <v>0</v>
      </c>
      <c r="S76" s="778">
        <f t="shared" si="14"/>
        <v>0</v>
      </c>
      <c r="T76" s="778">
        <f t="shared" si="14"/>
        <v>0</v>
      </c>
      <c r="U76" s="778">
        <f t="shared" si="14"/>
        <v>0</v>
      </c>
      <c r="V76" s="778">
        <f t="shared" si="14"/>
        <v>0</v>
      </c>
      <c r="W76" s="778">
        <f t="shared" si="14"/>
        <v>0</v>
      </c>
      <c r="X76" s="778">
        <f t="shared" si="14"/>
        <v>0</v>
      </c>
      <c r="Y76" s="779">
        <f t="shared" si="14"/>
        <v>0</v>
      </c>
    </row>
    <row r="77" spans="1:25" ht="13.5" thickBot="1">
      <c r="A77" s="339"/>
      <c r="B77" s="340" t="s">
        <v>1373</v>
      </c>
      <c r="C77" s="340"/>
      <c r="D77" s="1329" t="s">
        <v>1414</v>
      </c>
      <c r="E77" s="1329"/>
      <c r="F77" s="1329"/>
      <c r="G77" s="1329"/>
      <c r="H77" s="1329"/>
      <c r="I77" s="299"/>
      <c r="J77" s="345">
        <f>SUM(K77:Y77)</f>
        <v>59400</v>
      </c>
      <c r="K77" s="345">
        <f t="shared" ref="K77:Y77" si="15">SUM(K71,K72,K73,K74,K75)</f>
        <v>30800</v>
      </c>
      <c r="L77" s="345">
        <f t="shared" si="15"/>
        <v>26000</v>
      </c>
      <c r="M77" s="345">
        <f t="shared" si="15"/>
        <v>0</v>
      </c>
      <c r="N77" s="345">
        <f t="shared" si="15"/>
        <v>0</v>
      </c>
      <c r="O77" s="345">
        <f t="shared" si="15"/>
        <v>0</v>
      </c>
      <c r="P77" s="345">
        <f t="shared" si="15"/>
        <v>2600</v>
      </c>
      <c r="Q77" s="345">
        <f t="shared" si="15"/>
        <v>0</v>
      </c>
      <c r="R77" s="345">
        <f t="shared" si="15"/>
        <v>0</v>
      </c>
      <c r="S77" s="345">
        <f t="shared" si="15"/>
        <v>0</v>
      </c>
      <c r="T77" s="345">
        <f t="shared" si="15"/>
        <v>0</v>
      </c>
      <c r="U77" s="345">
        <f t="shared" si="15"/>
        <v>0</v>
      </c>
      <c r="V77" s="345">
        <f t="shared" si="15"/>
        <v>0</v>
      </c>
      <c r="W77" s="345">
        <f t="shared" si="15"/>
        <v>0</v>
      </c>
      <c r="X77" s="345">
        <f t="shared" si="15"/>
        <v>0</v>
      </c>
      <c r="Y77" s="518">
        <f t="shared" si="15"/>
        <v>0</v>
      </c>
    </row>
    <row r="78" spans="1:25" ht="15.75" thickBot="1">
      <c r="A78" s="1120" t="s">
        <v>697</v>
      </c>
      <c r="B78" s="1121"/>
      <c r="C78" s="608"/>
      <c r="D78" s="624"/>
      <c r="E78" s="624"/>
      <c r="F78" s="624"/>
      <c r="G78" s="624"/>
      <c r="H78" s="608"/>
      <c r="I78" s="608"/>
      <c r="J78" s="608"/>
      <c r="K78" s="608"/>
      <c r="L78" s="608"/>
      <c r="M78" s="608"/>
      <c r="N78" s="608"/>
      <c r="O78" s="608"/>
      <c r="P78" s="608"/>
      <c r="Q78" s="608"/>
      <c r="R78" s="608"/>
      <c r="S78" s="608"/>
      <c r="T78" s="608"/>
      <c r="U78" s="608"/>
      <c r="V78" s="608"/>
      <c r="W78" s="608"/>
      <c r="X78" s="608"/>
      <c r="Y78" s="609"/>
    </row>
    <row r="79" spans="1:25" ht="115.5">
      <c r="A79" s="510">
        <v>1</v>
      </c>
      <c r="B79" s="816" t="s">
        <v>698</v>
      </c>
      <c r="C79" s="819">
        <v>150</v>
      </c>
      <c r="D79" s="922" t="s">
        <v>1414</v>
      </c>
      <c r="E79" s="922"/>
      <c r="F79" s="922"/>
      <c r="G79" s="922"/>
      <c r="H79" s="819">
        <v>2018</v>
      </c>
      <c r="I79" s="867">
        <v>10623.6</v>
      </c>
      <c r="J79" s="867">
        <f>SUM(K79:Y79)</f>
        <v>2261.8000000000002</v>
      </c>
      <c r="K79" s="867"/>
      <c r="L79" s="867"/>
      <c r="M79" s="867"/>
      <c r="N79" s="867"/>
      <c r="O79" s="867"/>
      <c r="P79" s="354">
        <v>1561.8</v>
      </c>
      <c r="Q79" s="354"/>
      <c r="R79" s="354"/>
      <c r="S79" s="354"/>
      <c r="T79" s="354"/>
      <c r="U79" s="354">
        <v>700</v>
      </c>
      <c r="V79" s="354"/>
      <c r="W79" s="354"/>
      <c r="X79" s="354"/>
      <c r="Y79" s="511"/>
    </row>
    <row r="80" spans="1:25" ht="105">
      <c r="A80" s="530">
        <v>4</v>
      </c>
      <c r="B80" s="872" t="s">
        <v>696</v>
      </c>
      <c r="C80" s="870">
        <v>70</v>
      </c>
      <c r="D80" s="922" t="s">
        <v>1414</v>
      </c>
      <c r="E80" s="947"/>
      <c r="F80" s="947"/>
      <c r="G80" s="947"/>
      <c r="H80" s="870">
        <v>2017</v>
      </c>
      <c r="I80" s="874">
        <v>4511.28</v>
      </c>
      <c r="J80" s="867">
        <f t="shared" ref="J80:J81" si="16">SUM(K80:Y80)</f>
        <v>0</v>
      </c>
      <c r="K80" s="17"/>
      <c r="L80" s="17"/>
      <c r="M80" s="17"/>
      <c r="N80" s="17"/>
      <c r="O80" s="17"/>
      <c r="P80" s="18"/>
      <c r="Q80" s="18"/>
      <c r="R80" s="18"/>
      <c r="S80" s="18"/>
      <c r="T80" s="18"/>
      <c r="U80" s="18"/>
      <c r="V80" s="18"/>
      <c r="W80" s="18"/>
      <c r="X80" s="18"/>
      <c r="Y80" s="513"/>
    </row>
    <row r="81" spans="1:25" ht="126">
      <c r="A81" s="530">
        <v>5</v>
      </c>
      <c r="B81" s="872" t="s">
        <v>701</v>
      </c>
      <c r="C81" s="870">
        <v>70</v>
      </c>
      <c r="D81" s="922" t="s">
        <v>1414</v>
      </c>
      <c r="E81" s="947"/>
      <c r="F81" s="947"/>
      <c r="G81" s="947"/>
      <c r="H81" s="870">
        <v>2017</v>
      </c>
      <c r="I81" s="874">
        <v>1336.6</v>
      </c>
      <c r="J81" s="867">
        <f t="shared" si="16"/>
        <v>0</v>
      </c>
      <c r="K81" s="870"/>
      <c r="L81" s="870"/>
      <c r="M81" s="870"/>
      <c r="N81" s="870"/>
      <c r="O81" s="870"/>
      <c r="P81" s="18"/>
      <c r="Q81" s="18"/>
      <c r="R81" s="18"/>
      <c r="S81" s="18"/>
      <c r="T81" s="18"/>
      <c r="U81" s="18"/>
      <c r="V81" s="18"/>
      <c r="W81" s="18"/>
      <c r="X81" s="18"/>
      <c r="Y81" s="513"/>
    </row>
    <row r="82" spans="1:25">
      <c r="A82" s="715"/>
      <c r="B82" s="716" t="s">
        <v>693</v>
      </c>
      <c r="C82" s="716"/>
      <c r="D82" s="717"/>
      <c r="E82" s="717"/>
      <c r="F82" s="717"/>
      <c r="G82" s="717"/>
      <c r="H82" s="716"/>
      <c r="I82" s="718"/>
      <c r="J82" s="719">
        <f t="shared" ref="J82:Y82" si="17">SUM(J79:J81)</f>
        <v>2261.8000000000002</v>
      </c>
      <c r="K82" s="719">
        <f t="shared" si="17"/>
        <v>0</v>
      </c>
      <c r="L82" s="719">
        <f t="shared" si="17"/>
        <v>0</v>
      </c>
      <c r="M82" s="719">
        <f t="shared" si="17"/>
        <v>0</v>
      </c>
      <c r="N82" s="719">
        <f t="shared" si="17"/>
        <v>0</v>
      </c>
      <c r="O82" s="719">
        <f t="shared" si="17"/>
        <v>0</v>
      </c>
      <c r="P82" s="719">
        <f t="shared" si="17"/>
        <v>1561.8</v>
      </c>
      <c r="Q82" s="719">
        <f t="shared" si="17"/>
        <v>0</v>
      </c>
      <c r="R82" s="719">
        <f t="shared" si="17"/>
        <v>0</v>
      </c>
      <c r="S82" s="719">
        <f t="shared" si="17"/>
        <v>0</v>
      </c>
      <c r="T82" s="719">
        <f t="shared" si="17"/>
        <v>0</v>
      </c>
      <c r="U82" s="719">
        <f t="shared" si="17"/>
        <v>700</v>
      </c>
      <c r="V82" s="719">
        <f t="shared" si="17"/>
        <v>0</v>
      </c>
      <c r="W82" s="719">
        <f t="shared" si="17"/>
        <v>0</v>
      </c>
      <c r="X82" s="719">
        <f t="shared" si="17"/>
        <v>0</v>
      </c>
      <c r="Y82" s="720">
        <f t="shared" si="17"/>
        <v>0</v>
      </c>
    </row>
    <row r="83" spans="1:25" ht="13.5" thickBot="1">
      <c r="A83" s="339"/>
      <c r="B83" s="340" t="s">
        <v>1373</v>
      </c>
      <c r="C83" s="340"/>
      <c r="D83" s="1329" t="s">
        <v>1414</v>
      </c>
      <c r="E83" s="1329"/>
      <c r="F83" s="1329"/>
      <c r="G83" s="1329"/>
      <c r="H83" s="1329"/>
      <c r="I83" s="299"/>
      <c r="J83" s="345">
        <f t="shared" ref="J83:Y83" si="18">SUM(J79,J80,J81)</f>
        <v>2261.8000000000002</v>
      </c>
      <c r="K83" s="345">
        <f t="shared" si="18"/>
        <v>0</v>
      </c>
      <c r="L83" s="345">
        <f t="shared" si="18"/>
        <v>0</v>
      </c>
      <c r="M83" s="345">
        <f t="shared" si="18"/>
        <v>0</v>
      </c>
      <c r="N83" s="345">
        <f t="shared" si="18"/>
        <v>0</v>
      </c>
      <c r="O83" s="345">
        <f t="shared" si="18"/>
        <v>0</v>
      </c>
      <c r="P83" s="345">
        <f t="shared" si="18"/>
        <v>1561.8</v>
      </c>
      <c r="Q83" s="345">
        <f t="shared" si="18"/>
        <v>0</v>
      </c>
      <c r="R83" s="345">
        <f t="shared" si="18"/>
        <v>0</v>
      </c>
      <c r="S83" s="345">
        <f t="shared" si="18"/>
        <v>0</v>
      </c>
      <c r="T83" s="345">
        <f t="shared" si="18"/>
        <v>0</v>
      </c>
      <c r="U83" s="345">
        <f t="shared" si="18"/>
        <v>700</v>
      </c>
      <c r="V83" s="345">
        <f t="shared" si="18"/>
        <v>0</v>
      </c>
      <c r="W83" s="345">
        <f t="shared" si="18"/>
        <v>0</v>
      </c>
      <c r="X83" s="345">
        <f t="shared" si="18"/>
        <v>0</v>
      </c>
      <c r="Y83" s="518">
        <f t="shared" si="18"/>
        <v>0</v>
      </c>
    </row>
    <row r="84" spans="1:25" ht="15.75" thickBot="1">
      <c r="A84" s="1120" t="s">
        <v>702</v>
      </c>
      <c r="B84" s="1121"/>
      <c r="C84" s="608"/>
      <c r="D84" s="624"/>
      <c r="E84" s="624"/>
      <c r="F84" s="624"/>
      <c r="G84" s="624"/>
      <c r="H84" s="608"/>
      <c r="I84" s="608"/>
      <c r="J84" s="608"/>
      <c r="K84" s="608"/>
      <c r="L84" s="608"/>
      <c r="M84" s="608"/>
      <c r="N84" s="608"/>
      <c r="O84" s="608"/>
      <c r="P84" s="608"/>
      <c r="Q84" s="608"/>
      <c r="R84" s="608"/>
      <c r="S84" s="608"/>
      <c r="T84" s="608"/>
      <c r="U84" s="608"/>
      <c r="V84" s="608"/>
      <c r="W84" s="608"/>
      <c r="X84" s="608"/>
      <c r="Y84" s="609"/>
    </row>
    <row r="85" spans="1:25" ht="12.75" customHeight="1">
      <c r="A85" s="1183">
        <v>1</v>
      </c>
      <c r="B85" s="1372" t="s">
        <v>703</v>
      </c>
      <c r="C85" s="1174">
        <v>109</v>
      </c>
      <c r="D85" s="922" t="s">
        <v>1414</v>
      </c>
      <c r="E85" s="920"/>
      <c r="F85" s="920"/>
      <c r="G85" s="920"/>
      <c r="H85" s="819">
        <v>2017</v>
      </c>
      <c r="I85" s="867">
        <v>10000</v>
      </c>
      <c r="J85" s="867">
        <f>SUM(K85:Y85)</f>
        <v>0</v>
      </c>
      <c r="K85" s="867"/>
      <c r="L85" s="867"/>
      <c r="M85" s="867"/>
      <c r="N85" s="867"/>
      <c r="O85" s="867"/>
      <c r="P85" s="867"/>
      <c r="Q85" s="867"/>
      <c r="R85" s="867"/>
      <c r="S85" s="867"/>
      <c r="T85" s="867"/>
      <c r="U85" s="867"/>
      <c r="V85" s="867"/>
      <c r="W85" s="867"/>
      <c r="X85" s="867"/>
      <c r="Y85" s="511"/>
    </row>
    <row r="86" spans="1:25" ht="22.5">
      <c r="A86" s="1371"/>
      <c r="B86" s="1259"/>
      <c r="C86" s="1360"/>
      <c r="D86" s="922" t="s">
        <v>1414</v>
      </c>
      <c r="E86" s="648"/>
      <c r="F86" s="648"/>
      <c r="G86" s="648"/>
      <c r="H86" s="870">
        <v>2016</v>
      </c>
      <c r="I86" s="874">
        <v>1000</v>
      </c>
      <c r="J86" s="867">
        <f t="shared" ref="J86:J94" si="19">SUM(K86:Y86)</f>
        <v>0</v>
      </c>
      <c r="K86" s="874"/>
      <c r="L86" s="874"/>
      <c r="M86" s="874"/>
      <c r="N86" s="874"/>
      <c r="O86" s="874"/>
      <c r="P86" s="874"/>
      <c r="Q86" s="874"/>
      <c r="R86" s="874"/>
      <c r="S86" s="874"/>
      <c r="T86" s="874"/>
      <c r="U86" s="874"/>
      <c r="V86" s="874"/>
      <c r="W86" s="874"/>
      <c r="X86" s="874"/>
      <c r="Y86" s="513"/>
    </row>
    <row r="87" spans="1:25" ht="22.5">
      <c r="A87" s="1371"/>
      <c r="B87" s="1259"/>
      <c r="C87" s="1360"/>
      <c r="D87" s="922" t="s">
        <v>1414</v>
      </c>
      <c r="E87" s="648"/>
      <c r="F87" s="648"/>
      <c r="G87" s="648"/>
      <c r="H87" s="870">
        <v>2019</v>
      </c>
      <c r="I87" s="874">
        <v>5000</v>
      </c>
      <c r="J87" s="867">
        <f t="shared" si="19"/>
        <v>5000</v>
      </c>
      <c r="K87" s="874"/>
      <c r="L87" s="874"/>
      <c r="M87" s="874"/>
      <c r="N87" s="874"/>
      <c r="O87" s="874"/>
      <c r="P87" s="874"/>
      <c r="Q87" s="874">
        <v>5000</v>
      </c>
      <c r="R87" s="874"/>
      <c r="S87" s="874"/>
      <c r="T87" s="874"/>
      <c r="U87" s="874"/>
      <c r="V87" s="874"/>
      <c r="W87" s="874"/>
      <c r="X87" s="874"/>
      <c r="Y87" s="513"/>
    </row>
    <row r="88" spans="1:25" ht="22.5">
      <c r="A88" s="1371"/>
      <c r="B88" s="1260"/>
      <c r="C88" s="1360"/>
      <c r="D88" s="922" t="s">
        <v>1414</v>
      </c>
      <c r="E88" s="1070"/>
      <c r="F88" s="1070"/>
      <c r="G88" s="1070"/>
      <c r="H88" s="870">
        <v>2019</v>
      </c>
      <c r="I88" s="874">
        <v>1000</v>
      </c>
      <c r="J88" s="867">
        <f t="shared" si="19"/>
        <v>1000</v>
      </c>
      <c r="K88" s="874"/>
      <c r="L88" s="874"/>
      <c r="M88" s="874"/>
      <c r="N88" s="874"/>
      <c r="O88" s="874"/>
      <c r="P88" s="874"/>
      <c r="Q88" s="874"/>
      <c r="R88" s="874"/>
      <c r="S88" s="874"/>
      <c r="T88" s="874"/>
      <c r="U88" s="874"/>
      <c r="V88" s="874">
        <v>1000</v>
      </c>
      <c r="W88" s="874"/>
      <c r="X88" s="874"/>
      <c r="Y88" s="513"/>
    </row>
    <row r="89" spans="1:25" ht="12.75" customHeight="1">
      <c r="A89" s="1371">
        <v>2</v>
      </c>
      <c r="B89" s="1373" t="s">
        <v>704</v>
      </c>
      <c r="C89" s="1360">
        <v>52</v>
      </c>
      <c r="D89" s="922" t="s">
        <v>1414</v>
      </c>
      <c r="E89" s="648"/>
      <c r="F89" s="648"/>
      <c r="G89" s="648"/>
      <c r="H89" s="870">
        <v>2018</v>
      </c>
      <c r="I89" s="874">
        <v>5000</v>
      </c>
      <c r="J89" s="867">
        <f t="shared" si="19"/>
        <v>5000</v>
      </c>
      <c r="K89" s="874"/>
      <c r="L89" s="874"/>
      <c r="M89" s="874"/>
      <c r="N89" s="874"/>
      <c r="O89" s="874"/>
      <c r="P89" s="874">
        <v>5000</v>
      </c>
      <c r="Q89" s="874"/>
      <c r="R89" s="874"/>
      <c r="S89" s="874"/>
      <c r="T89" s="874"/>
      <c r="U89" s="874"/>
      <c r="V89" s="874"/>
      <c r="W89" s="874"/>
      <c r="X89" s="874"/>
      <c r="Y89" s="513"/>
    </row>
    <row r="90" spans="1:25" ht="24.75" customHeight="1">
      <c r="A90" s="1371"/>
      <c r="B90" s="1260"/>
      <c r="C90" s="1360"/>
      <c r="D90" s="922" t="s">
        <v>1414</v>
      </c>
      <c r="E90" s="648"/>
      <c r="F90" s="648"/>
      <c r="G90" s="648"/>
      <c r="H90" s="870">
        <v>2016</v>
      </c>
      <c r="I90" s="874">
        <v>11585.6</v>
      </c>
      <c r="J90" s="867">
        <f t="shared" si="19"/>
        <v>0</v>
      </c>
      <c r="K90" s="874"/>
      <c r="L90" s="874"/>
      <c r="M90" s="874"/>
      <c r="N90" s="874"/>
      <c r="O90" s="874"/>
      <c r="P90" s="874"/>
      <c r="Q90" s="874"/>
      <c r="R90" s="874"/>
      <c r="S90" s="874"/>
      <c r="T90" s="874"/>
      <c r="U90" s="874"/>
      <c r="V90" s="874"/>
      <c r="W90" s="874"/>
      <c r="X90" s="874"/>
      <c r="Y90" s="513"/>
    </row>
    <row r="91" spans="1:25" ht="42">
      <c r="A91" s="868">
        <v>3</v>
      </c>
      <c r="B91" s="872" t="s">
        <v>705</v>
      </c>
      <c r="C91" s="870">
        <v>301</v>
      </c>
      <c r="D91" s="922" t="s">
        <v>1414</v>
      </c>
      <c r="E91" s="648"/>
      <c r="F91" s="648"/>
      <c r="G91" s="648"/>
      <c r="H91" s="870">
        <v>2019</v>
      </c>
      <c r="I91" s="874">
        <v>7000</v>
      </c>
      <c r="J91" s="867">
        <f t="shared" si="19"/>
        <v>7000</v>
      </c>
      <c r="K91" s="874"/>
      <c r="L91" s="874"/>
      <c r="M91" s="874"/>
      <c r="N91" s="874"/>
      <c r="O91" s="874"/>
      <c r="P91" s="874"/>
      <c r="Q91" s="874">
        <v>7000</v>
      </c>
      <c r="R91" s="874"/>
      <c r="S91" s="874"/>
      <c r="T91" s="874"/>
      <c r="U91" s="874"/>
      <c r="V91" s="874"/>
      <c r="W91" s="874"/>
      <c r="X91" s="874"/>
      <c r="Y91" s="513"/>
    </row>
    <row r="92" spans="1:25" ht="22.5">
      <c r="A92" s="1371">
        <v>4</v>
      </c>
      <c r="B92" s="1367" t="s">
        <v>706</v>
      </c>
      <c r="C92" s="1360">
        <v>40</v>
      </c>
      <c r="D92" s="922" t="s">
        <v>1414</v>
      </c>
      <c r="E92" s="648"/>
      <c r="F92" s="648"/>
      <c r="G92" s="648"/>
      <c r="H92" s="870">
        <v>2018</v>
      </c>
      <c r="I92" s="874">
        <v>2500</v>
      </c>
      <c r="J92" s="867">
        <f t="shared" si="19"/>
        <v>2500</v>
      </c>
      <c r="K92" s="874"/>
      <c r="L92" s="874"/>
      <c r="M92" s="874"/>
      <c r="N92" s="874"/>
      <c r="O92" s="874"/>
      <c r="P92" s="874">
        <v>2500</v>
      </c>
      <c r="Q92" s="874"/>
      <c r="R92" s="874"/>
      <c r="S92" s="874"/>
      <c r="T92" s="874"/>
      <c r="U92" s="874"/>
      <c r="V92" s="874"/>
      <c r="W92" s="874"/>
      <c r="X92" s="874"/>
      <c r="Y92" s="513"/>
    </row>
    <row r="93" spans="1:25" ht="22.5">
      <c r="A93" s="1371"/>
      <c r="B93" s="1367"/>
      <c r="C93" s="1360"/>
      <c r="D93" s="922" t="s">
        <v>1414</v>
      </c>
      <c r="E93" s="648"/>
      <c r="F93" s="648"/>
      <c r="G93" s="648"/>
      <c r="H93" s="870">
        <v>2016</v>
      </c>
      <c r="I93" s="874">
        <v>1500</v>
      </c>
      <c r="J93" s="867">
        <f t="shared" si="19"/>
        <v>0</v>
      </c>
      <c r="K93" s="874"/>
      <c r="L93" s="874"/>
      <c r="M93" s="874"/>
      <c r="N93" s="874"/>
      <c r="O93" s="874"/>
      <c r="P93" s="874"/>
      <c r="Q93" s="874"/>
      <c r="R93" s="874"/>
      <c r="S93" s="874"/>
      <c r="T93" s="874"/>
      <c r="U93" s="874"/>
      <c r="V93" s="874"/>
      <c r="W93" s="874"/>
      <c r="X93" s="874"/>
      <c r="Y93" s="513"/>
    </row>
    <row r="94" spans="1:25" ht="12.75" customHeight="1">
      <c r="A94" s="915">
        <v>5</v>
      </c>
      <c r="B94" s="932" t="s">
        <v>707</v>
      </c>
      <c r="C94" s="934">
        <v>102</v>
      </c>
      <c r="D94" s="922" t="s">
        <v>1414</v>
      </c>
      <c r="E94" s="648"/>
      <c r="F94" s="648"/>
      <c r="G94" s="648"/>
      <c r="H94" s="870">
        <v>2016</v>
      </c>
      <c r="I94" s="874">
        <v>1590.3</v>
      </c>
      <c r="J94" s="867">
        <f t="shared" si="19"/>
        <v>0</v>
      </c>
      <c r="K94" s="874"/>
      <c r="L94" s="874"/>
      <c r="M94" s="874"/>
      <c r="N94" s="874"/>
      <c r="O94" s="874"/>
      <c r="P94" s="874"/>
      <c r="Q94" s="874"/>
      <c r="R94" s="874"/>
      <c r="S94" s="874"/>
      <c r="T94" s="874"/>
      <c r="U94" s="874"/>
      <c r="V94" s="874"/>
      <c r="W94" s="874"/>
      <c r="X94" s="874"/>
      <c r="Y94" s="513"/>
    </row>
    <row r="95" spans="1:25" ht="42">
      <c r="A95" s="868">
        <v>6</v>
      </c>
      <c r="B95" s="872" t="s">
        <v>708</v>
      </c>
      <c r="C95" s="870">
        <v>226</v>
      </c>
      <c r="D95" s="922" t="s">
        <v>1414</v>
      </c>
      <c r="E95" s="648"/>
      <c r="F95" s="648"/>
      <c r="G95" s="648"/>
      <c r="H95" s="870">
        <v>2018</v>
      </c>
      <c r="I95" s="874">
        <v>4000</v>
      </c>
      <c r="J95" s="867">
        <f t="shared" ref="J95:J110" si="20">SUM(K95:Y95)</f>
        <v>4000</v>
      </c>
      <c r="K95" s="874"/>
      <c r="L95" s="874"/>
      <c r="M95" s="874"/>
      <c r="N95" s="874"/>
      <c r="O95" s="874"/>
      <c r="P95" s="874">
        <v>4000</v>
      </c>
      <c r="Q95" s="874"/>
      <c r="R95" s="874"/>
      <c r="S95" s="874"/>
      <c r="T95" s="874"/>
      <c r="U95" s="874"/>
      <c r="V95" s="874"/>
      <c r="W95" s="874"/>
      <c r="X95" s="874"/>
      <c r="Y95" s="513"/>
    </row>
    <row r="96" spans="1:25" ht="22.5">
      <c r="A96" s="1366">
        <v>7</v>
      </c>
      <c r="B96" s="1367" t="s">
        <v>709</v>
      </c>
      <c r="C96" s="1360">
        <v>102</v>
      </c>
      <c r="D96" s="922" t="s">
        <v>1414</v>
      </c>
      <c r="E96" s="648"/>
      <c r="F96" s="648"/>
      <c r="G96" s="648"/>
      <c r="H96" s="870">
        <v>2018</v>
      </c>
      <c r="I96" s="874">
        <v>3000</v>
      </c>
      <c r="J96" s="867">
        <f t="shared" si="20"/>
        <v>3000</v>
      </c>
      <c r="K96" s="874"/>
      <c r="L96" s="874"/>
      <c r="M96" s="874"/>
      <c r="N96" s="874"/>
      <c r="O96" s="874"/>
      <c r="P96" s="874">
        <v>3000</v>
      </c>
      <c r="Q96" s="874"/>
      <c r="R96" s="874"/>
      <c r="S96" s="874"/>
      <c r="T96" s="874"/>
      <c r="U96" s="874"/>
      <c r="V96" s="874"/>
      <c r="W96" s="874"/>
      <c r="X96" s="874"/>
      <c r="Y96" s="513"/>
    </row>
    <row r="97" spans="1:25" ht="22.5">
      <c r="A97" s="1366"/>
      <c r="B97" s="1367"/>
      <c r="C97" s="1360"/>
      <c r="D97" s="922" t="s">
        <v>1414</v>
      </c>
      <c r="E97" s="648"/>
      <c r="F97" s="648"/>
      <c r="G97" s="648"/>
      <c r="H97" s="870">
        <v>2016</v>
      </c>
      <c r="I97" s="874">
        <v>2000</v>
      </c>
      <c r="J97" s="867">
        <f t="shared" si="20"/>
        <v>0</v>
      </c>
      <c r="K97" s="874"/>
      <c r="L97" s="874"/>
      <c r="M97" s="874"/>
      <c r="N97" s="874"/>
      <c r="O97" s="874"/>
      <c r="P97" s="874"/>
      <c r="Q97" s="874"/>
      <c r="R97" s="874"/>
      <c r="S97" s="874"/>
      <c r="T97" s="874"/>
      <c r="U97" s="874"/>
      <c r="V97" s="874"/>
      <c r="W97" s="874"/>
      <c r="X97" s="874"/>
      <c r="Y97" s="513"/>
    </row>
    <row r="98" spans="1:25" ht="22.5">
      <c r="A98" s="1371">
        <v>8</v>
      </c>
      <c r="B98" s="1367" t="s">
        <v>710</v>
      </c>
      <c r="C98" s="1360">
        <v>102</v>
      </c>
      <c r="D98" s="922" t="s">
        <v>1414</v>
      </c>
      <c r="E98" s="648"/>
      <c r="F98" s="648"/>
      <c r="G98" s="648"/>
      <c r="H98" s="870">
        <v>2018</v>
      </c>
      <c r="I98" s="874">
        <v>4500</v>
      </c>
      <c r="J98" s="867">
        <f t="shared" si="20"/>
        <v>4500</v>
      </c>
      <c r="K98" s="874"/>
      <c r="L98" s="874"/>
      <c r="M98" s="874"/>
      <c r="N98" s="874"/>
      <c r="O98" s="874"/>
      <c r="P98" s="874">
        <v>4500</v>
      </c>
      <c r="Q98" s="874"/>
      <c r="R98" s="874"/>
      <c r="S98" s="874"/>
      <c r="T98" s="874"/>
      <c r="U98" s="874"/>
      <c r="V98" s="874"/>
      <c r="W98" s="874"/>
      <c r="X98" s="874"/>
      <c r="Y98" s="513"/>
    </row>
    <row r="99" spans="1:25" ht="22.5">
      <c r="A99" s="1371"/>
      <c r="B99" s="1367"/>
      <c r="C99" s="1360"/>
      <c r="D99" s="922" t="s">
        <v>1414</v>
      </c>
      <c r="E99" s="648"/>
      <c r="F99" s="648"/>
      <c r="G99" s="648"/>
      <c r="H99" s="870">
        <v>2016</v>
      </c>
      <c r="I99" s="874">
        <v>4000</v>
      </c>
      <c r="J99" s="867">
        <f t="shared" si="20"/>
        <v>0</v>
      </c>
      <c r="K99" s="874"/>
      <c r="L99" s="874"/>
      <c r="M99" s="874"/>
      <c r="N99" s="874"/>
      <c r="O99" s="874"/>
      <c r="P99" s="874"/>
      <c r="Q99" s="874"/>
      <c r="R99" s="874"/>
      <c r="S99" s="874"/>
      <c r="T99" s="874"/>
      <c r="U99" s="874"/>
      <c r="V99" s="874"/>
      <c r="W99" s="874"/>
      <c r="X99" s="874"/>
      <c r="Y99" s="513"/>
    </row>
    <row r="100" spans="1:25" ht="22.5">
      <c r="A100" s="1371">
        <v>9</v>
      </c>
      <c r="B100" s="1367" t="s">
        <v>711</v>
      </c>
      <c r="C100" s="1360">
        <v>105</v>
      </c>
      <c r="D100" s="922" t="s">
        <v>1414</v>
      </c>
      <c r="E100" s="648"/>
      <c r="F100" s="648"/>
      <c r="G100" s="648"/>
      <c r="H100" s="870">
        <v>2017</v>
      </c>
      <c r="I100" s="874">
        <v>2000</v>
      </c>
      <c r="J100" s="867">
        <f t="shared" si="20"/>
        <v>0</v>
      </c>
      <c r="K100" s="874"/>
      <c r="L100" s="874"/>
      <c r="M100" s="874"/>
      <c r="N100" s="874"/>
      <c r="O100" s="874"/>
      <c r="P100" s="874"/>
      <c r="Q100" s="874"/>
      <c r="R100" s="874"/>
      <c r="S100" s="874"/>
      <c r="T100" s="874"/>
      <c r="U100" s="874"/>
      <c r="V100" s="874"/>
      <c r="W100" s="874"/>
      <c r="X100" s="874"/>
      <c r="Y100" s="513"/>
    </row>
    <row r="101" spans="1:25" ht="22.5">
      <c r="A101" s="1371"/>
      <c r="B101" s="1367"/>
      <c r="C101" s="1360"/>
      <c r="D101" s="922" t="s">
        <v>1414</v>
      </c>
      <c r="E101" s="648"/>
      <c r="F101" s="648"/>
      <c r="G101" s="648"/>
      <c r="H101" s="870">
        <v>2018</v>
      </c>
      <c r="I101" s="874">
        <v>4000</v>
      </c>
      <c r="J101" s="867">
        <f t="shared" si="20"/>
        <v>4000</v>
      </c>
      <c r="K101" s="874"/>
      <c r="L101" s="874"/>
      <c r="M101" s="874"/>
      <c r="N101" s="874"/>
      <c r="O101" s="874"/>
      <c r="P101" s="874">
        <v>4000</v>
      </c>
      <c r="Q101" s="874"/>
      <c r="R101" s="874"/>
      <c r="S101" s="874"/>
      <c r="T101" s="874"/>
      <c r="U101" s="874"/>
      <c r="V101" s="874"/>
      <c r="W101" s="874"/>
      <c r="X101" s="874"/>
      <c r="Y101" s="513"/>
    </row>
    <row r="102" spans="1:25" ht="22.5">
      <c r="A102" s="1366">
        <v>10</v>
      </c>
      <c r="B102" s="1367" t="s">
        <v>712</v>
      </c>
      <c r="C102" s="1360">
        <v>180</v>
      </c>
      <c r="D102" s="922" t="s">
        <v>1414</v>
      </c>
      <c r="E102" s="648"/>
      <c r="F102" s="648"/>
      <c r="G102" s="648"/>
      <c r="H102" s="870">
        <v>2019</v>
      </c>
      <c r="I102" s="870">
        <v>5000</v>
      </c>
      <c r="J102" s="867">
        <f t="shared" si="20"/>
        <v>5000</v>
      </c>
      <c r="K102" s="874"/>
      <c r="L102" s="874"/>
      <c r="M102" s="874"/>
      <c r="N102" s="874"/>
      <c r="O102" s="874"/>
      <c r="P102" s="874"/>
      <c r="Q102" s="874"/>
      <c r="R102" s="874"/>
      <c r="S102" s="874"/>
      <c r="T102" s="874"/>
      <c r="U102" s="874"/>
      <c r="V102" s="874">
        <v>5000</v>
      </c>
      <c r="W102" s="874"/>
      <c r="X102" s="874"/>
      <c r="Y102" s="513"/>
    </row>
    <row r="103" spans="1:25" ht="22.5">
      <c r="A103" s="1366"/>
      <c r="B103" s="1367"/>
      <c r="C103" s="1360"/>
      <c r="D103" s="922" t="s">
        <v>1414</v>
      </c>
      <c r="E103" s="648"/>
      <c r="F103" s="648"/>
      <c r="G103" s="648"/>
      <c r="H103" s="870">
        <v>2017</v>
      </c>
      <c r="I103" s="870">
        <v>5000</v>
      </c>
      <c r="J103" s="867">
        <f t="shared" si="20"/>
        <v>0</v>
      </c>
      <c r="K103" s="874"/>
      <c r="L103" s="874"/>
      <c r="M103" s="874"/>
      <c r="N103" s="874"/>
      <c r="O103" s="874"/>
      <c r="P103" s="874"/>
      <c r="Q103" s="874"/>
      <c r="R103" s="874"/>
      <c r="S103" s="874"/>
      <c r="T103" s="874"/>
      <c r="U103" s="874"/>
      <c r="V103" s="874"/>
      <c r="W103" s="874"/>
      <c r="X103" s="874"/>
      <c r="Y103" s="513"/>
    </row>
    <row r="104" spans="1:25" ht="22.5">
      <c r="A104" s="1366"/>
      <c r="B104" s="1367"/>
      <c r="C104" s="1360"/>
      <c r="D104" s="922" t="s">
        <v>1414</v>
      </c>
      <c r="E104" s="648"/>
      <c r="F104" s="648"/>
      <c r="G104" s="648"/>
      <c r="H104" s="870">
        <v>2017</v>
      </c>
      <c r="I104" s="870">
        <v>9000</v>
      </c>
      <c r="J104" s="867">
        <f t="shared" si="20"/>
        <v>0</v>
      </c>
      <c r="K104" s="874"/>
      <c r="L104" s="874"/>
      <c r="M104" s="874"/>
      <c r="N104" s="874"/>
      <c r="O104" s="874"/>
      <c r="P104" s="874"/>
      <c r="Q104" s="874"/>
      <c r="R104" s="874"/>
      <c r="S104" s="874"/>
      <c r="T104" s="874"/>
      <c r="U104" s="874"/>
      <c r="V104" s="874"/>
      <c r="W104" s="874"/>
      <c r="X104" s="874"/>
      <c r="Y104" s="513"/>
    </row>
    <row r="105" spans="1:25" ht="22.5">
      <c r="A105" s="1371">
        <v>11</v>
      </c>
      <c r="B105" s="1367" t="s">
        <v>713</v>
      </c>
      <c r="C105" s="1360">
        <v>301</v>
      </c>
      <c r="D105" s="922" t="s">
        <v>1414</v>
      </c>
      <c r="E105" s="648"/>
      <c r="F105" s="648"/>
      <c r="G105" s="648"/>
      <c r="H105" s="19">
        <v>2017</v>
      </c>
      <c r="I105" s="870">
        <v>6000</v>
      </c>
      <c r="J105" s="867">
        <f t="shared" si="20"/>
        <v>0</v>
      </c>
      <c r="K105" s="874"/>
      <c r="L105" s="874"/>
      <c r="M105" s="874"/>
      <c r="N105" s="874"/>
      <c r="O105" s="874"/>
      <c r="P105" s="874"/>
      <c r="Q105" s="874"/>
      <c r="R105" s="874"/>
      <c r="S105" s="874"/>
      <c r="T105" s="874"/>
      <c r="U105" s="874"/>
      <c r="V105" s="874"/>
      <c r="W105" s="874"/>
      <c r="X105" s="874"/>
      <c r="Y105" s="513"/>
    </row>
    <row r="106" spans="1:25" ht="22.5">
      <c r="A106" s="1371"/>
      <c r="B106" s="1367"/>
      <c r="C106" s="1360"/>
      <c r="D106" s="922" t="s">
        <v>1414</v>
      </c>
      <c r="E106" s="648"/>
      <c r="F106" s="648"/>
      <c r="G106" s="648"/>
      <c r="H106" s="19">
        <v>2018</v>
      </c>
      <c r="I106" s="870">
        <v>6000</v>
      </c>
      <c r="J106" s="867">
        <f t="shared" si="20"/>
        <v>6000</v>
      </c>
      <c r="K106" s="874"/>
      <c r="L106" s="874"/>
      <c r="M106" s="874"/>
      <c r="N106" s="874"/>
      <c r="O106" s="874"/>
      <c r="P106" s="874">
        <v>6000</v>
      </c>
      <c r="Q106" s="874"/>
      <c r="R106" s="874"/>
      <c r="S106" s="874"/>
      <c r="T106" s="874"/>
      <c r="U106" s="874"/>
      <c r="V106" s="874"/>
      <c r="W106" s="874"/>
      <c r="X106" s="874"/>
      <c r="Y106" s="513"/>
    </row>
    <row r="107" spans="1:25" ht="52.5">
      <c r="A107" s="868">
        <v>12</v>
      </c>
      <c r="B107" s="872" t="s">
        <v>714</v>
      </c>
      <c r="C107" s="870">
        <v>280</v>
      </c>
      <c r="D107" s="922" t="s">
        <v>1414</v>
      </c>
      <c r="E107" s="648"/>
      <c r="F107" s="648"/>
      <c r="G107" s="648"/>
      <c r="H107" s="870">
        <v>2020</v>
      </c>
      <c r="I107" s="870">
        <v>18000</v>
      </c>
      <c r="J107" s="867">
        <f t="shared" si="20"/>
        <v>18000</v>
      </c>
      <c r="K107" s="874"/>
      <c r="L107" s="874"/>
      <c r="M107" s="874"/>
      <c r="N107" s="874"/>
      <c r="O107" s="874"/>
      <c r="P107" s="874"/>
      <c r="Q107" s="874"/>
      <c r="R107" s="874">
        <v>10000</v>
      </c>
      <c r="S107" s="874"/>
      <c r="T107" s="874"/>
      <c r="U107" s="874"/>
      <c r="V107" s="874"/>
      <c r="W107" s="874">
        <v>8000</v>
      </c>
      <c r="X107" s="874"/>
      <c r="Y107" s="513"/>
    </row>
    <row r="108" spans="1:25" ht="22.5">
      <c r="A108" s="1366">
        <v>13</v>
      </c>
      <c r="B108" s="1367" t="s">
        <v>715</v>
      </c>
      <c r="C108" s="1360">
        <v>126</v>
      </c>
      <c r="D108" s="922" t="s">
        <v>1414</v>
      </c>
      <c r="E108" s="648"/>
      <c r="F108" s="648"/>
      <c r="G108" s="648"/>
      <c r="H108" s="870">
        <v>2017</v>
      </c>
      <c r="I108" s="870">
        <v>1000</v>
      </c>
      <c r="J108" s="867">
        <f t="shared" si="20"/>
        <v>0</v>
      </c>
      <c r="K108" s="874"/>
      <c r="L108" s="874"/>
      <c r="M108" s="874"/>
      <c r="N108" s="874"/>
      <c r="O108" s="874"/>
      <c r="P108" s="874"/>
      <c r="Q108" s="874"/>
      <c r="R108" s="874"/>
      <c r="S108" s="874"/>
      <c r="T108" s="874"/>
      <c r="U108" s="874"/>
      <c r="V108" s="874"/>
      <c r="W108" s="874"/>
      <c r="X108" s="874"/>
      <c r="Y108" s="513"/>
    </row>
    <row r="109" spans="1:25" ht="22.5">
      <c r="A109" s="1366"/>
      <c r="B109" s="1367"/>
      <c r="C109" s="1360"/>
      <c r="D109" s="922" t="s">
        <v>1414</v>
      </c>
      <c r="E109" s="648"/>
      <c r="F109" s="648"/>
      <c r="G109" s="648"/>
      <c r="H109" s="870">
        <v>2016</v>
      </c>
      <c r="I109" s="870">
        <v>7000</v>
      </c>
      <c r="J109" s="867">
        <f t="shared" si="20"/>
        <v>0</v>
      </c>
      <c r="K109" s="874"/>
      <c r="L109" s="874"/>
      <c r="M109" s="874"/>
      <c r="N109" s="874"/>
      <c r="O109" s="874"/>
      <c r="P109" s="874"/>
      <c r="Q109" s="874"/>
      <c r="R109" s="874"/>
      <c r="S109" s="874"/>
      <c r="T109" s="874"/>
      <c r="U109" s="874"/>
      <c r="V109" s="874"/>
      <c r="W109" s="874"/>
      <c r="X109" s="874"/>
      <c r="Y109" s="513"/>
    </row>
    <row r="110" spans="1:25" ht="22.5">
      <c r="A110" s="1366"/>
      <c r="B110" s="1367"/>
      <c r="C110" s="1360"/>
      <c r="D110" s="922" t="s">
        <v>1414</v>
      </c>
      <c r="E110" s="648"/>
      <c r="F110" s="648"/>
      <c r="G110" s="648"/>
      <c r="H110" s="870">
        <v>2017</v>
      </c>
      <c r="I110" s="870">
        <v>4000</v>
      </c>
      <c r="J110" s="867">
        <f t="shared" si="20"/>
        <v>0</v>
      </c>
      <c r="K110" s="874"/>
      <c r="L110" s="874"/>
      <c r="M110" s="874"/>
      <c r="N110" s="874"/>
      <c r="O110" s="874"/>
      <c r="P110" s="874"/>
      <c r="Q110" s="874"/>
      <c r="R110" s="874"/>
      <c r="S110" s="874"/>
      <c r="T110" s="874"/>
      <c r="U110" s="874"/>
      <c r="V110" s="874"/>
      <c r="W110" s="874"/>
      <c r="X110" s="874"/>
      <c r="Y110" s="513"/>
    </row>
    <row r="111" spans="1:25">
      <c r="A111" s="715"/>
      <c r="B111" s="716" t="s">
        <v>693</v>
      </c>
      <c r="C111" s="716"/>
      <c r="D111" s="717"/>
      <c r="E111" s="717"/>
      <c r="F111" s="717"/>
      <c r="G111" s="717"/>
      <c r="H111" s="716"/>
      <c r="I111" s="718"/>
      <c r="J111" s="719">
        <f t="shared" ref="J111:Y111" si="21">SUM(J85:J110)</f>
        <v>65000</v>
      </c>
      <c r="K111" s="719">
        <f t="shared" si="21"/>
        <v>0</v>
      </c>
      <c r="L111" s="719">
        <f t="shared" si="21"/>
        <v>0</v>
      </c>
      <c r="M111" s="719">
        <f t="shared" si="21"/>
        <v>0</v>
      </c>
      <c r="N111" s="719">
        <f t="shared" si="21"/>
        <v>0</v>
      </c>
      <c r="O111" s="719">
        <f t="shared" si="21"/>
        <v>0</v>
      </c>
      <c r="P111" s="719">
        <f t="shared" si="21"/>
        <v>29000</v>
      </c>
      <c r="Q111" s="719">
        <f t="shared" si="21"/>
        <v>12000</v>
      </c>
      <c r="R111" s="719">
        <f t="shared" si="21"/>
        <v>10000</v>
      </c>
      <c r="S111" s="719">
        <f t="shared" si="21"/>
        <v>0</v>
      </c>
      <c r="T111" s="719">
        <f t="shared" si="21"/>
        <v>0</v>
      </c>
      <c r="U111" s="719">
        <f t="shared" si="21"/>
        <v>0</v>
      </c>
      <c r="V111" s="719">
        <f t="shared" si="21"/>
        <v>6000</v>
      </c>
      <c r="W111" s="719">
        <f t="shared" si="21"/>
        <v>8000</v>
      </c>
      <c r="X111" s="719">
        <f t="shared" si="21"/>
        <v>0</v>
      </c>
      <c r="Y111" s="720">
        <f t="shared" si="21"/>
        <v>0</v>
      </c>
    </row>
    <row r="112" spans="1:25" ht="13.5" thickBot="1">
      <c r="A112" s="339"/>
      <c r="B112" s="340" t="s">
        <v>1373</v>
      </c>
      <c r="C112" s="340"/>
      <c r="D112" s="1329" t="s">
        <v>1414</v>
      </c>
      <c r="E112" s="1329"/>
      <c r="F112" s="1329"/>
      <c r="G112" s="1329"/>
      <c r="H112" s="1329"/>
      <c r="I112" s="299"/>
      <c r="J112" s="345">
        <f>SUM(J85:J110)</f>
        <v>65000</v>
      </c>
      <c r="K112" s="345">
        <f t="shared" ref="K112:Y112" si="22">SUM(K85:K110)</f>
        <v>0</v>
      </c>
      <c r="L112" s="345">
        <f t="shared" si="22"/>
        <v>0</v>
      </c>
      <c r="M112" s="345">
        <f t="shared" si="22"/>
        <v>0</v>
      </c>
      <c r="N112" s="345">
        <f t="shared" si="22"/>
        <v>0</v>
      </c>
      <c r="O112" s="345">
        <f t="shared" si="22"/>
        <v>0</v>
      </c>
      <c r="P112" s="345">
        <f t="shared" si="22"/>
        <v>29000</v>
      </c>
      <c r="Q112" s="345">
        <f t="shared" si="22"/>
        <v>12000</v>
      </c>
      <c r="R112" s="345">
        <f t="shared" si="22"/>
        <v>10000</v>
      </c>
      <c r="S112" s="345">
        <f t="shared" si="22"/>
        <v>0</v>
      </c>
      <c r="T112" s="345">
        <f t="shared" si="22"/>
        <v>0</v>
      </c>
      <c r="U112" s="345">
        <f t="shared" si="22"/>
        <v>0</v>
      </c>
      <c r="V112" s="345">
        <f t="shared" si="22"/>
        <v>6000</v>
      </c>
      <c r="W112" s="345">
        <f t="shared" si="22"/>
        <v>8000</v>
      </c>
      <c r="X112" s="345">
        <f t="shared" si="22"/>
        <v>0</v>
      </c>
      <c r="Y112" s="518">
        <f t="shared" si="22"/>
        <v>0</v>
      </c>
    </row>
    <row r="113" spans="1:25" ht="15">
      <c r="A113" s="1116" t="s">
        <v>406</v>
      </c>
      <c r="B113" s="1117"/>
      <c r="C113" s="610"/>
      <c r="D113" s="630"/>
      <c r="E113" s="630"/>
      <c r="F113" s="630"/>
      <c r="G113" s="630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610"/>
      <c r="U113" s="610"/>
      <c r="V113" s="610"/>
      <c r="W113" s="610"/>
      <c r="X113" s="610"/>
      <c r="Y113" s="611"/>
    </row>
    <row r="114" spans="1:25" ht="84">
      <c r="A114" s="1369" t="s">
        <v>113</v>
      </c>
      <c r="B114" s="807" t="s">
        <v>1367</v>
      </c>
      <c r="C114" s="1289">
        <v>125</v>
      </c>
      <c r="D114" s="922"/>
      <c r="E114" s="641"/>
      <c r="F114" s="641"/>
      <c r="G114" s="641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96"/>
      <c r="Y114" s="513"/>
    </row>
    <row r="115" spans="1:25" ht="31.5">
      <c r="A115" s="1369"/>
      <c r="B115" s="97" t="s">
        <v>407</v>
      </c>
      <c r="C115" s="1289"/>
      <c r="D115" s="922" t="s">
        <v>1414</v>
      </c>
      <c r="E115" s="642"/>
      <c r="F115" s="642"/>
      <c r="G115" s="642"/>
      <c r="H115" s="88" t="s">
        <v>410</v>
      </c>
      <c r="I115" s="874"/>
      <c r="J115" s="874">
        <f>SUM(K115:Y115)</f>
        <v>0</v>
      </c>
      <c r="K115" s="874"/>
      <c r="L115" s="874"/>
      <c r="M115" s="874"/>
      <c r="N115" s="874"/>
      <c r="O115" s="874"/>
      <c r="P115" s="874"/>
      <c r="Q115" s="874"/>
      <c r="R115" s="874"/>
      <c r="S115" s="874"/>
      <c r="T115" s="874"/>
      <c r="U115" s="874"/>
      <c r="V115" s="874"/>
      <c r="W115" s="874"/>
      <c r="X115" s="874"/>
      <c r="Y115" s="513"/>
    </row>
    <row r="116" spans="1:25" ht="94.5">
      <c r="A116" s="1368" t="s">
        <v>128</v>
      </c>
      <c r="B116" s="800" t="s">
        <v>415</v>
      </c>
      <c r="C116" s="1370">
        <v>150</v>
      </c>
      <c r="D116" s="642"/>
      <c r="E116" s="642"/>
      <c r="F116" s="642"/>
      <c r="G116" s="642"/>
      <c r="H116" s="88"/>
      <c r="I116" s="874"/>
      <c r="J116" s="874"/>
      <c r="K116" s="874"/>
      <c r="L116" s="874"/>
      <c r="M116" s="874"/>
      <c r="N116" s="874"/>
      <c r="O116" s="874"/>
      <c r="P116" s="874"/>
      <c r="Q116" s="874"/>
      <c r="R116" s="874"/>
      <c r="S116" s="874"/>
      <c r="T116" s="874"/>
      <c r="U116" s="874"/>
      <c r="V116" s="874"/>
      <c r="W116" s="874"/>
      <c r="X116" s="874"/>
      <c r="Y116" s="513"/>
    </row>
    <row r="117" spans="1:25" ht="22.5">
      <c r="A117" s="1369"/>
      <c r="B117" s="861" t="s">
        <v>409</v>
      </c>
      <c r="C117" s="1289"/>
      <c r="D117" s="922" t="s">
        <v>1414</v>
      </c>
      <c r="E117" s="642"/>
      <c r="F117" s="642"/>
      <c r="G117" s="642"/>
      <c r="H117" s="88" t="s">
        <v>310</v>
      </c>
      <c r="I117" s="874"/>
      <c r="J117" s="874">
        <f>SUM(K117:Y117)</f>
        <v>0</v>
      </c>
      <c r="K117" s="874"/>
      <c r="L117" s="874"/>
      <c r="M117" s="874"/>
      <c r="N117" s="874"/>
      <c r="O117" s="874"/>
      <c r="P117" s="874"/>
      <c r="Q117" s="874"/>
      <c r="R117" s="874"/>
      <c r="S117" s="874"/>
      <c r="T117" s="874"/>
      <c r="U117" s="874"/>
      <c r="V117" s="874"/>
      <c r="W117" s="874"/>
      <c r="X117" s="874"/>
      <c r="Y117" s="513"/>
    </row>
    <row r="118" spans="1:25">
      <c r="A118" s="715"/>
      <c r="B118" s="716" t="s">
        <v>693</v>
      </c>
      <c r="C118" s="716"/>
      <c r="D118" s="717"/>
      <c r="E118" s="717"/>
      <c r="F118" s="717"/>
      <c r="G118" s="717"/>
      <c r="H118" s="716"/>
      <c r="I118" s="718"/>
      <c r="J118" s="719">
        <f>SUM(J114:J117)</f>
        <v>0</v>
      </c>
      <c r="K118" s="719">
        <f t="shared" ref="K118:Y118" si="23">SUM(K114:K117)</f>
        <v>0</v>
      </c>
      <c r="L118" s="719">
        <f t="shared" si="23"/>
        <v>0</v>
      </c>
      <c r="M118" s="719">
        <f t="shared" si="23"/>
        <v>0</v>
      </c>
      <c r="N118" s="719">
        <f t="shared" si="23"/>
        <v>0</v>
      </c>
      <c r="O118" s="719">
        <f t="shared" si="23"/>
        <v>0</v>
      </c>
      <c r="P118" s="719">
        <f t="shared" si="23"/>
        <v>0</v>
      </c>
      <c r="Q118" s="719">
        <f t="shared" si="23"/>
        <v>0</v>
      </c>
      <c r="R118" s="719">
        <f t="shared" si="23"/>
        <v>0</v>
      </c>
      <c r="S118" s="719">
        <f t="shared" si="23"/>
        <v>0</v>
      </c>
      <c r="T118" s="719">
        <f t="shared" si="23"/>
        <v>0</v>
      </c>
      <c r="U118" s="719">
        <f t="shared" si="23"/>
        <v>0</v>
      </c>
      <c r="V118" s="719">
        <f t="shared" si="23"/>
        <v>0</v>
      </c>
      <c r="W118" s="719">
        <f t="shared" si="23"/>
        <v>0</v>
      </c>
      <c r="X118" s="719">
        <f t="shared" si="23"/>
        <v>0</v>
      </c>
      <c r="Y118" s="720">
        <f t="shared" si="23"/>
        <v>0</v>
      </c>
    </row>
    <row r="119" spans="1:25" ht="13.5" thickBot="1">
      <c r="A119" s="339"/>
      <c r="B119" s="340" t="s">
        <v>1373</v>
      </c>
      <c r="C119" s="340"/>
      <c r="D119" s="1329" t="s">
        <v>1414</v>
      </c>
      <c r="E119" s="1329"/>
      <c r="F119" s="1329"/>
      <c r="G119" s="1329"/>
      <c r="H119" s="1329"/>
      <c r="I119" s="299"/>
      <c r="J119" s="345">
        <f t="shared" ref="J119:Y119" si="24">SUM(J115,J117)</f>
        <v>0</v>
      </c>
      <c r="K119" s="345">
        <f t="shared" si="24"/>
        <v>0</v>
      </c>
      <c r="L119" s="345">
        <f t="shared" si="24"/>
        <v>0</v>
      </c>
      <c r="M119" s="345">
        <f t="shared" si="24"/>
        <v>0</v>
      </c>
      <c r="N119" s="345">
        <f t="shared" si="24"/>
        <v>0</v>
      </c>
      <c r="O119" s="345">
        <f t="shared" si="24"/>
        <v>0</v>
      </c>
      <c r="P119" s="345">
        <f t="shared" si="24"/>
        <v>0</v>
      </c>
      <c r="Q119" s="345">
        <f t="shared" si="24"/>
        <v>0</v>
      </c>
      <c r="R119" s="345">
        <f t="shared" si="24"/>
        <v>0</v>
      </c>
      <c r="S119" s="345">
        <f t="shared" si="24"/>
        <v>0</v>
      </c>
      <c r="T119" s="345">
        <f t="shared" si="24"/>
        <v>0</v>
      </c>
      <c r="U119" s="345">
        <f t="shared" si="24"/>
        <v>0</v>
      </c>
      <c r="V119" s="345">
        <f t="shared" si="24"/>
        <v>0</v>
      </c>
      <c r="W119" s="345">
        <f t="shared" si="24"/>
        <v>0</v>
      </c>
      <c r="X119" s="345">
        <f t="shared" si="24"/>
        <v>0</v>
      </c>
      <c r="Y119" s="518">
        <f t="shared" si="24"/>
        <v>0</v>
      </c>
    </row>
    <row r="120" spans="1:25" ht="15.75" thickBot="1">
      <c r="A120" s="1120" t="s">
        <v>349</v>
      </c>
      <c r="B120" s="1121"/>
      <c r="C120" s="608"/>
      <c r="D120" s="624"/>
      <c r="E120" s="624"/>
      <c r="F120" s="624"/>
      <c r="G120" s="624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08"/>
      <c r="T120" s="608"/>
      <c r="U120" s="608"/>
      <c r="V120" s="608"/>
      <c r="W120" s="608"/>
      <c r="X120" s="608"/>
      <c r="Y120" s="609"/>
    </row>
    <row r="121" spans="1:25">
      <c r="A121" s="715"/>
      <c r="B121" s="716" t="s">
        <v>693</v>
      </c>
      <c r="C121" s="716"/>
      <c r="D121" s="717"/>
      <c r="E121" s="717"/>
      <c r="F121" s="717"/>
      <c r="G121" s="717"/>
      <c r="H121" s="716"/>
      <c r="I121" s="718"/>
      <c r="J121" s="719">
        <v>0</v>
      </c>
      <c r="K121" s="719">
        <v>0</v>
      </c>
      <c r="L121" s="719">
        <v>0</v>
      </c>
      <c r="M121" s="719">
        <v>0</v>
      </c>
      <c r="N121" s="726">
        <v>0</v>
      </c>
      <c r="O121" s="726">
        <v>0</v>
      </c>
      <c r="P121" s="719">
        <v>0</v>
      </c>
      <c r="Q121" s="719">
        <v>0</v>
      </c>
      <c r="R121" s="719">
        <v>0</v>
      </c>
      <c r="S121" s="719">
        <v>0</v>
      </c>
      <c r="T121" s="719">
        <v>0</v>
      </c>
      <c r="U121" s="719">
        <v>0</v>
      </c>
      <c r="V121" s="719">
        <v>0</v>
      </c>
      <c r="W121" s="719">
        <v>0</v>
      </c>
      <c r="X121" s="719">
        <v>0</v>
      </c>
      <c r="Y121" s="720">
        <v>0</v>
      </c>
    </row>
    <row r="122" spans="1:25" ht="13.5" thickBot="1">
      <c r="A122" s="339"/>
      <c r="B122" s="340" t="s">
        <v>1373</v>
      </c>
      <c r="C122" s="340"/>
      <c r="D122" s="1329" t="s">
        <v>1414</v>
      </c>
      <c r="E122" s="1329"/>
      <c r="F122" s="1329"/>
      <c r="G122" s="1329"/>
      <c r="H122" s="1329"/>
      <c r="I122" s="299"/>
      <c r="J122" s="345">
        <v>0</v>
      </c>
      <c r="K122" s="345">
        <v>0</v>
      </c>
      <c r="L122" s="345">
        <v>0</v>
      </c>
      <c r="M122" s="345">
        <v>0</v>
      </c>
      <c r="N122" s="345">
        <v>0</v>
      </c>
      <c r="O122" s="345">
        <v>0</v>
      </c>
      <c r="P122" s="345">
        <v>0</v>
      </c>
      <c r="Q122" s="345">
        <v>0</v>
      </c>
      <c r="R122" s="345">
        <v>0</v>
      </c>
      <c r="S122" s="345">
        <v>0</v>
      </c>
      <c r="T122" s="345">
        <v>0</v>
      </c>
      <c r="U122" s="345">
        <v>0</v>
      </c>
      <c r="V122" s="345">
        <v>0</v>
      </c>
      <c r="W122" s="345">
        <v>0</v>
      </c>
      <c r="X122" s="345">
        <v>0</v>
      </c>
      <c r="Y122" s="518">
        <v>0</v>
      </c>
    </row>
    <row r="123" spans="1:25" ht="15.75" thickBot="1">
      <c r="A123" s="1120" t="s">
        <v>350</v>
      </c>
      <c r="B123" s="1121"/>
      <c r="C123" s="608"/>
      <c r="D123" s="624"/>
      <c r="E123" s="624"/>
      <c r="F123" s="624"/>
      <c r="G123" s="624"/>
      <c r="H123" s="608"/>
      <c r="I123" s="608"/>
      <c r="J123" s="608"/>
      <c r="K123" s="608"/>
      <c r="L123" s="608"/>
      <c r="M123" s="608"/>
      <c r="N123" s="608"/>
      <c r="O123" s="608"/>
      <c r="P123" s="608"/>
      <c r="Q123" s="608"/>
      <c r="R123" s="608"/>
      <c r="S123" s="608"/>
      <c r="T123" s="608"/>
      <c r="U123" s="608"/>
      <c r="V123" s="608"/>
      <c r="W123" s="608"/>
      <c r="X123" s="608"/>
      <c r="Y123" s="609"/>
    </row>
    <row r="124" spans="1:25" ht="13.5" thickBot="1">
      <c r="A124" s="535">
        <v>1</v>
      </c>
      <c r="B124" s="358"/>
      <c r="C124" s="358">
        <f>-H124</f>
        <v>0</v>
      </c>
      <c r="D124" s="644">
        <v>0</v>
      </c>
      <c r="E124" s="644"/>
      <c r="F124" s="644"/>
      <c r="G124" s="644"/>
      <c r="H124" s="358">
        <v>0</v>
      </c>
      <c r="I124" s="358">
        <v>0</v>
      </c>
      <c r="J124" s="358">
        <v>0</v>
      </c>
      <c r="K124" s="358">
        <v>0</v>
      </c>
      <c r="L124" s="358">
        <v>0</v>
      </c>
      <c r="M124" s="358">
        <v>0</v>
      </c>
      <c r="N124" s="358"/>
      <c r="O124" s="358"/>
      <c r="P124" s="358">
        <v>0</v>
      </c>
      <c r="Q124" s="358">
        <v>0</v>
      </c>
      <c r="R124" s="358">
        <v>0</v>
      </c>
      <c r="S124" s="358"/>
      <c r="T124" s="358"/>
      <c r="U124" s="358">
        <v>0</v>
      </c>
      <c r="V124" s="358">
        <v>0</v>
      </c>
      <c r="W124" s="358">
        <v>0</v>
      </c>
      <c r="X124" s="358">
        <v>0</v>
      </c>
      <c r="Y124" s="536">
        <v>0</v>
      </c>
    </row>
    <row r="125" spans="1:25" ht="15.75" thickBot="1">
      <c r="A125" s="1120" t="s">
        <v>151</v>
      </c>
      <c r="B125" s="1121"/>
      <c r="C125" s="608"/>
      <c r="D125" s="624"/>
      <c r="E125" s="624"/>
      <c r="F125" s="624"/>
      <c r="G125" s="624"/>
      <c r="H125" s="608"/>
      <c r="I125" s="608"/>
      <c r="J125" s="608"/>
      <c r="K125" s="608"/>
      <c r="L125" s="608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  <c r="X125" s="608"/>
      <c r="Y125" s="609"/>
    </row>
    <row r="126" spans="1:25">
      <c r="A126" s="715"/>
      <c r="B126" s="716" t="s">
        <v>693</v>
      </c>
      <c r="C126" s="716"/>
      <c r="D126" s="717"/>
      <c r="E126" s="717"/>
      <c r="F126" s="717"/>
      <c r="G126" s="717"/>
      <c r="H126" s="716"/>
      <c r="I126" s="718"/>
      <c r="J126" s="719">
        <v>0</v>
      </c>
      <c r="K126" s="719">
        <v>0</v>
      </c>
      <c r="L126" s="719">
        <v>0</v>
      </c>
      <c r="M126" s="719">
        <v>0</v>
      </c>
      <c r="N126" s="726">
        <v>0</v>
      </c>
      <c r="O126" s="726">
        <v>0</v>
      </c>
      <c r="P126" s="719">
        <v>0</v>
      </c>
      <c r="Q126" s="719">
        <v>0</v>
      </c>
      <c r="R126" s="719">
        <v>0</v>
      </c>
      <c r="S126" s="719">
        <v>0</v>
      </c>
      <c r="T126" s="719">
        <v>0</v>
      </c>
      <c r="U126" s="719">
        <v>0</v>
      </c>
      <c r="V126" s="719">
        <v>0</v>
      </c>
      <c r="W126" s="719">
        <v>0</v>
      </c>
      <c r="X126" s="719">
        <v>0</v>
      </c>
      <c r="Y126" s="720">
        <v>0</v>
      </c>
    </row>
    <row r="127" spans="1:25" ht="13.5" thickBot="1">
      <c r="A127" s="339"/>
      <c r="B127" s="340" t="s">
        <v>1373</v>
      </c>
      <c r="C127" s="340"/>
      <c r="D127" s="1329" t="s">
        <v>1414</v>
      </c>
      <c r="E127" s="1329"/>
      <c r="F127" s="1329"/>
      <c r="G127" s="1329"/>
      <c r="H127" s="1329"/>
      <c r="I127" s="299"/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0</v>
      </c>
      <c r="P127" s="345">
        <v>0</v>
      </c>
      <c r="Q127" s="345">
        <v>0</v>
      </c>
      <c r="R127" s="345">
        <v>0</v>
      </c>
      <c r="S127" s="345">
        <v>0</v>
      </c>
      <c r="T127" s="345">
        <v>0</v>
      </c>
      <c r="U127" s="345">
        <v>0</v>
      </c>
      <c r="V127" s="345">
        <v>0</v>
      </c>
      <c r="W127" s="345">
        <v>0</v>
      </c>
      <c r="X127" s="345">
        <v>0</v>
      </c>
      <c r="Y127" s="518">
        <v>0</v>
      </c>
    </row>
    <row r="128" spans="1:25" ht="15.75" thickBot="1">
      <c r="A128" s="1120" t="s">
        <v>727</v>
      </c>
      <c r="B128" s="1121"/>
      <c r="C128" s="608"/>
      <c r="D128" s="624"/>
      <c r="E128" s="624"/>
      <c r="F128" s="624"/>
      <c r="G128" s="624"/>
      <c r="H128" s="608"/>
      <c r="I128" s="608"/>
      <c r="J128" s="608"/>
      <c r="K128" s="608"/>
      <c r="L128" s="608"/>
      <c r="M128" s="608"/>
      <c r="N128" s="608"/>
      <c r="O128" s="608"/>
      <c r="P128" s="608"/>
      <c r="Q128" s="608"/>
      <c r="R128" s="608"/>
      <c r="S128" s="608"/>
      <c r="T128" s="608"/>
      <c r="U128" s="608"/>
      <c r="V128" s="608"/>
      <c r="W128" s="608"/>
      <c r="X128" s="608"/>
      <c r="Y128" s="609"/>
    </row>
    <row r="129" spans="1:25" ht="84">
      <c r="A129" s="825">
        <v>2</v>
      </c>
      <c r="B129" s="34" t="s">
        <v>729</v>
      </c>
      <c r="C129" s="18">
        <v>263</v>
      </c>
      <c r="D129" s="922" t="s">
        <v>1414</v>
      </c>
      <c r="E129" s="647"/>
      <c r="F129" s="647"/>
      <c r="G129" s="647"/>
      <c r="H129" s="18"/>
      <c r="I129" s="38">
        <v>4147.83</v>
      </c>
      <c r="J129" s="38">
        <f t="shared" ref="J129" si="25">SUM(K129:W129)</f>
        <v>4174.83</v>
      </c>
      <c r="K129" s="38"/>
      <c r="L129" s="38">
        <v>4174.83</v>
      </c>
      <c r="M129" s="21"/>
      <c r="N129" s="21"/>
      <c r="O129" s="21"/>
      <c r="P129" s="287"/>
      <c r="Q129" s="287"/>
      <c r="R129" s="287"/>
      <c r="S129" s="287"/>
      <c r="T129" s="287"/>
      <c r="U129" s="287"/>
      <c r="V129" s="287"/>
      <c r="W129" s="287"/>
      <c r="X129" s="287"/>
      <c r="Y129" s="513"/>
    </row>
    <row r="130" spans="1:25">
      <c r="A130" s="715"/>
      <c r="B130" s="727" t="s">
        <v>693</v>
      </c>
      <c r="C130" s="716"/>
      <c r="D130" s="717"/>
      <c r="E130" s="717"/>
      <c r="F130" s="717"/>
      <c r="G130" s="717"/>
      <c r="H130" s="716"/>
      <c r="I130" s="716"/>
      <c r="J130" s="718">
        <f t="shared" ref="J130:Y130" si="26">SUM(J129:J129)</f>
        <v>4174.83</v>
      </c>
      <c r="K130" s="719">
        <f t="shared" si="26"/>
        <v>0</v>
      </c>
      <c r="L130" s="718">
        <f t="shared" si="26"/>
        <v>4174.83</v>
      </c>
      <c r="M130" s="719">
        <f t="shared" si="26"/>
        <v>0</v>
      </c>
      <c r="N130" s="719">
        <f t="shared" si="26"/>
        <v>0</v>
      </c>
      <c r="O130" s="726">
        <f t="shared" si="26"/>
        <v>0</v>
      </c>
      <c r="P130" s="726">
        <f t="shared" si="26"/>
        <v>0</v>
      </c>
      <c r="Q130" s="719">
        <f t="shared" si="26"/>
        <v>0</v>
      </c>
      <c r="R130" s="719">
        <f t="shared" si="26"/>
        <v>0</v>
      </c>
      <c r="S130" s="719">
        <f t="shared" si="26"/>
        <v>0</v>
      </c>
      <c r="T130" s="719">
        <f t="shared" si="26"/>
        <v>0</v>
      </c>
      <c r="U130" s="719">
        <f t="shared" si="26"/>
        <v>0</v>
      </c>
      <c r="V130" s="719">
        <f t="shared" si="26"/>
        <v>0</v>
      </c>
      <c r="W130" s="719">
        <f t="shared" si="26"/>
        <v>0</v>
      </c>
      <c r="X130" s="719">
        <f t="shared" si="26"/>
        <v>0</v>
      </c>
      <c r="Y130" s="720">
        <f t="shared" si="26"/>
        <v>0</v>
      </c>
    </row>
    <row r="131" spans="1:25" ht="13.5" thickBot="1">
      <c r="A131" s="339"/>
      <c r="B131" s="339" t="s">
        <v>1373</v>
      </c>
      <c r="C131" s="340"/>
      <c r="D131" s="1105" t="s">
        <v>1414</v>
      </c>
      <c r="E131" s="1105"/>
      <c r="F131" s="1105"/>
      <c r="G131" s="1105"/>
      <c r="H131" s="1105"/>
      <c r="I131" s="1105"/>
      <c r="J131" s="299">
        <v>4174.83</v>
      </c>
      <c r="K131" s="345">
        <v>0</v>
      </c>
      <c r="L131" s="345">
        <v>4174.83</v>
      </c>
      <c r="M131" s="345">
        <v>0</v>
      </c>
      <c r="N131" s="345">
        <v>0</v>
      </c>
      <c r="O131" s="345">
        <v>0</v>
      </c>
      <c r="P131" s="345">
        <v>0</v>
      </c>
      <c r="Q131" s="345">
        <v>0</v>
      </c>
      <c r="R131" s="345">
        <v>0</v>
      </c>
      <c r="S131" s="345">
        <v>0</v>
      </c>
      <c r="T131" s="345">
        <v>0</v>
      </c>
      <c r="U131" s="345">
        <v>0</v>
      </c>
      <c r="V131" s="345">
        <v>0</v>
      </c>
      <c r="W131" s="345">
        <v>0</v>
      </c>
      <c r="X131" s="345">
        <v>0</v>
      </c>
      <c r="Y131" s="518">
        <v>0</v>
      </c>
    </row>
    <row r="132" spans="1:25" ht="15">
      <c r="A132" s="1116" t="s">
        <v>98</v>
      </c>
      <c r="B132" s="1117"/>
      <c r="C132" s="610"/>
      <c r="D132" s="630"/>
      <c r="E132" s="630"/>
      <c r="F132" s="630"/>
      <c r="G132" s="630"/>
      <c r="H132" s="610"/>
      <c r="I132" s="610"/>
      <c r="J132" s="610"/>
      <c r="K132" s="610"/>
      <c r="L132" s="610"/>
      <c r="M132" s="610"/>
      <c r="N132" s="610"/>
      <c r="O132" s="610"/>
      <c r="P132" s="610"/>
      <c r="Q132" s="610"/>
      <c r="R132" s="610"/>
      <c r="S132" s="610"/>
      <c r="T132" s="610"/>
      <c r="U132" s="610"/>
      <c r="V132" s="610"/>
      <c r="W132" s="610"/>
      <c r="X132" s="610"/>
      <c r="Y132" s="611"/>
    </row>
    <row r="133" spans="1:25" ht="84">
      <c r="A133" s="825">
        <v>7</v>
      </c>
      <c r="B133" s="34" t="s">
        <v>995</v>
      </c>
      <c r="C133" s="870">
        <v>391</v>
      </c>
      <c r="D133" s="922" t="s">
        <v>1414</v>
      </c>
      <c r="E133" s="647"/>
      <c r="F133" s="647"/>
      <c r="G133" s="647"/>
      <c r="H133" s="18" t="s">
        <v>351</v>
      </c>
      <c r="I133" s="91">
        <v>4800</v>
      </c>
      <c r="J133" s="254">
        <f t="shared" ref="J133:J139" si="27">SUM(K133:Y133)</f>
        <v>0</v>
      </c>
      <c r="K133" s="91" t="s">
        <v>102</v>
      </c>
      <c r="L133" s="91" t="s">
        <v>102</v>
      </c>
      <c r="M133" s="91" t="s">
        <v>102</v>
      </c>
      <c r="N133" s="91"/>
      <c r="O133" s="91"/>
      <c r="P133" s="91" t="s">
        <v>102</v>
      </c>
      <c r="Q133" s="91" t="s">
        <v>102</v>
      </c>
      <c r="R133" s="91" t="s">
        <v>102</v>
      </c>
      <c r="S133" s="91"/>
      <c r="T133" s="91"/>
      <c r="U133" s="91" t="s">
        <v>102</v>
      </c>
      <c r="V133" s="91" t="s">
        <v>102</v>
      </c>
      <c r="W133" s="91" t="s">
        <v>102</v>
      </c>
      <c r="X133" s="91"/>
      <c r="Y133" s="513"/>
    </row>
    <row r="134" spans="1:25" ht="94.5">
      <c r="A134" s="825">
        <v>15</v>
      </c>
      <c r="B134" s="34" t="s">
        <v>1002</v>
      </c>
      <c r="C134" s="870">
        <v>300</v>
      </c>
      <c r="D134" s="922" t="s">
        <v>1414</v>
      </c>
      <c r="E134" s="647"/>
      <c r="F134" s="647"/>
      <c r="G134" s="647"/>
      <c r="H134" s="18" t="s">
        <v>665</v>
      </c>
      <c r="I134" s="91">
        <v>20000</v>
      </c>
      <c r="J134" s="254">
        <f t="shared" si="27"/>
        <v>20000</v>
      </c>
      <c r="K134" s="91">
        <v>17600</v>
      </c>
      <c r="L134" s="91" t="s">
        <v>102</v>
      </c>
      <c r="M134" s="91" t="s">
        <v>102</v>
      </c>
      <c r="N134" s="91"/>
      <c r="O134" s="91"/>
      <c r="P134" s="91">
        <v>2400</v>
      </c>
      <c r="Q134" s="91" t="s">
        <v>102</v>
      </c>
      <c r="R134" s="91" t="s">
        <v>102</v>
      </c>
      <c r="S134" s="91"/>
      <c r="T134" s="91"/>
      <c r="U134" s="91" t="s">
        <v>102</v>
      </c>
      <c r="V134" s="91" t="s">
        <v>102</v>
      </c>
      <c r="W134" s="91" t="s">
        <v>102</v>
      </c>
      <c r="X134" s="91"/>
      <c r="Y134" s="513"/>
    </row>
    <row r="135" spans="1:25" ht="105">
      <c r="A135" s="825">
        <v>17</v>
      </c>
      <c r="B135" s="34" t="s">
        <v>1004</v>
      </c>
      <c r="C135" s="870">
        <v>140</v>
      </c>
      <c r="D135" s="922" t="s">
        <v>1414</v>
      </c>
      <c r="E135" s="647"/>
      <c r="F135" s="647"/>
      <c r="G135" s="647"/>
      <c r="H135" s="18" t="s">
        <v>648</v>
      </c>
      <c r="I135" s="91">
        <v>943.2</v>
      </c>
      <c r="J135" s="254">
        <f t="shared" si="27"/>
        <v>943.2</v>
      </c>
      <c r="K135" s="91">
        <v>820.6</v>
      </c>
      <c r="L135" s="91" t="s">
        <v>102</v>
      </c>
      <c r="M135" s="91" t="s">
        <v>102</v>
      </c>
      <c r="N135" s="91"/>
      <c r="O135" s="91"/>
      <c r="P135" s="91">
        <v>122.6</v>
      </c>
      <c r="Q135" s="91" t="s">
        <v>102</v>
      </c>
      <c r="R135" s="91" t="s">
        <v>102</v>
      </c>
      <c r="S135" s="91"/>
      <c r="T135" s="91"/>
      <c r="U135" s="91" t="s">
        <v>102</v>
      </c>
      <c r="V135" s="91" t="s">
        <v>102</v>
      </c>
      <c r="W135" s="91" t="s">
        <v>102</v>
      </c>
      <c r="X135" s="91"/>
      <c r="Y135" s="513"/>
    </row>
    <row r="136" spans="1:25" ht="94.5">
      <c r="A136" s="825">
        <v>20</v>
      </c>
      <c r="B136" s="34" t="s">
        <v>1007</v>
      </c>
      <c r="C136" s="870">
        <v>310</v>
      </c>
      <c r="D136" s="922" t="s">
        <v>1414</v>
      </c>
      <c r="E136" s="647"/>
      <c r="F136" s="647"/>
      <c r="G136" s="647"/>
      <c r="H136" s="18" t="s">
        <v>355</v>
      </c>
      <c r="I136" s="91">
        <v>6533</v>
      </c>
      <c r="J136" s="254">
        <f t="shared" si="27"/>
        <v>0</v>
      </c>
      <c r="K136" s="91" t="s">
        <v>102</v>
      </c>
      <c r="L136" s="91" t="s">
        <v>102</v>
      </c>
      <c r="M136" s="91" t="s">
        <v>102</v>
      </c>
      <c r="N136" s="91"/>
      <c r="O136" s="91"/>
      <c r="P136" s="91" t="s">
        <v>102</v>
      </c>
      <c r="Q136" s="91" t="s">
        <v>102</v>
      </c>
      <c r="R136" s="91" t="s">
        <v>102</v>
      </c>
      <c r="S136" s="91"/>
      <c r="T136" s="91"/>
      <c r="U136" s="91" t="s">
        <v>102</v>
      </c>
      <c r="V136" s="91" t="s">
        <v>102</v>
      </c>
      <c r="W136" s="91" t="s">
        <v>102</v>
      </c>
      <c r="X136" s="91"/>
      <c r="Y136" s="513"/>
    </row>
    <row r="137" spans="1:25" ht="115.5">
      <c r="A137" s="825">
        <v>35</v>
      </c>
      <c r="B137" s="34" t="s">
        <v>1019</v>
      </c>
      <c r="C137" s="870">
        <v>60</v>
      </c>
      <c r="D137" s="922" t="s">
        <v>1414</v>
      </c>
      <c r="E137" s="647"/>
      <c r="F137" s="647"/>
      <c r="G137" s="647"/>
      <c r="H137" s="18" t="s">
        <v>352</v>
      </c>
      <c r="I137" s="91">
        <v>6000</v>
      </c>
      <c r="J137" s="254">
        <f t="shared" si="27"/>
        <v>0</v>
      </c>
      <c r="K137" s="91" t="s">
        <v>102</v>
      </c>
      <c r="L137" s="91" t="s">
        <v>102</v>
      </c>
      <c r="M137" s="91" t="s">
        <v>102</v>
      </c>
      <c r="N137" s="91"/>
      <c r="O137" s="91"/>
      <c r="P137" s="91" t="s">
        <v>102</v>
      </c>
      <c r="Q137" s="91" t="s">
        <v>102</v>
      </c>
      <c r="R137" s="91" t="s">
        <v>102</v>
      </c>
      <c r="S137" s="91"/>
      <c r="T137" s="91"/>
      <c r="U137" s="91" t="s">
        <v>102</v>
      </c>
      <c r="V137" s="91" t="s">
        <v>102</v>
      </c>
      <c r="W137" s="91" t="s">
        <v>102</v>
      </c>
      <c r="X137" s="91"/>
      <c r="Y137" s="513"/>
    </row>
    <row r="138" spans="1:25" ht="136.5">
      <c r="A138" s="825">
        <v>36</v>
      </c>
      <c r="B138" s="34" t="s">
        <v>360</v>
      </c>
      <c r="C138" s="870">
        <v>20</v>
      </c>
      <c r="D138" s="922" t="s">
        <v>1414</v>
      </c>
      <c r="E138" s="647"/>
      <c r="F138" s="647"/>
      <c r="G138" s="647"/>
      <c r="H138" s="18" t="s">
        <v>665</v>
      </c>
      <c r="I138" s="91">
        <v>24560</v>
      </c>
      <c r="J138" s="254">
        <f t="shared" si="27"/>
        <v>24560</v>
      </c>
      <c r="K138" s="91">
        <v>21367</v>
      </c>
      <c r="L138" s="91" t="s">
        <v>102</v>
      </c>
      <c r="M138" s="91" t="s">
        <v>102</v>
      </c>
      <c r="N138" s="91"/>
      <c r="O138" s="91"/>
      <c r="P138" s="91">
        <v>3193</v>
      </c>
      <c r="Q138" s="91"/>
      <c r="R138" s="91"/>
      <c r="S138" s="91"/>
      <c r="T138" s="91"/>
      <c r="U138" s="91"/>
      <c r="V138" s="91"/>
      <c r="W138" s="91"/>
      <c r="X138" s="91"/>
      <c r="Y138" s="513"/>
    </row>
    <row r="139" spans="1:25" ht="73.5">
      <c r="A139" s="825">
        <v>39</v>
      </c>
      <c r="B139" s="34" t="s">
        <v>1022</v>
      </c>
      <c r="C139" s="870">
        <v>60</v>
      </c>
      <c r="D139" s="922" t="s">
        <v>1414</v>
      </c>
      <c r="E139" s="647"/>
      <c r="F139" s="647"/>
      <c r="G139" s="647"/>
      <c r="H139" s="18" t="s">
        <v>684</v>
      </c>
      <c r="I139" s="91">
        <v>32797.5</v>
      </c>
      <c r="J139" s="254">
        <f t="shared" si="27"/>
        <v>32797.5</v>
      </c>
      <c r="K139" s="91">
        <v>14430.9</v>
      </c>
      <c r="L139" s="91">
        <v>14430.9</v>
      </c>
      <c r="M139" s="91" t="s">
        <v>102</v>
      </c>
      <c r="N139" s="91"/>
      <c r="O139" s="91"/>
      <c r="P139" s="91">
        <v>1967.9</v>
      </c>
      <c r="Q139" s="91">
        <v>1967.8</v>
      </c>
      <c r="R139" s="91" t="s">
        <v>102</v>
      </c>
      <c r="S139" s="91"/>
      <c r="T139" s="91"/>
      <c r="U139" s="91" t="s">
        <v>102</v>
      </c>
      <c r="V139" s="91" t="s">
        <v>102</v>
      </c>
      <c r="W139" s="91" t="s">
        <v>102</v>
      </c>
      <c r="X139" s="91"/>
      <c r="Y139" s="513"/>
    </row>
    <row r="140" spans="1:25">
      <c r="A140" s="715"/>
      <c r="B140" s="727" t="s">
        <v>693</v>
      </c>
      <c r="C140" s="716"/>
      <c r="D140" s="717"/>
      <c r="E140" s="717"/>
      <c r="F140" s="717"/>
      <c r="G140" s="717"/>
      <c r="H140" s="716"/>
      <c r="I140" s="716">
        <f>SUM(I133:I139)</f>
        <v>95633.7</v>
      </c>
      <c r="J140" s="718">
        <f>SUM(J133:J139)</f>
        <v>78300.7</v>
      </c>
      <c r="K140" s="718">
        <f>SUM(K133:K139)</f>
        <v>54218.5</v>
      </c>
      <c r="L140" s="718">
        <f>SUM(L133:L139)</f>
        <v>14430.9</v>
      </c>
      <c r="M140" s="719">
        <f>SUM(M133:M139)</f>
        <v>0</v>
      </c>
      <c r="N140" s="719"/>
      <c r="O140" s="726"/>
      <c r="P140" s="1042">
        <f>SUM(P133:P139)</f>
        <v>7683.5</v>
      </c>
      <c r="Q140" s="718">
        <f>SUM(Q133:Q139)</f>
        <v>1967.8</v>
      </c>
      <c r="R140" s="719">
        <f>SUM(R133:R139)</f>
        <v>0</v>
      </c>
      <c r="S140" s="719"/>
      <c r="T140" s="719"/>
      <c r="U140" s="719">
        <f>SUM(U133:U139)</f>
        <v>0</v>
      </c>
      <c r="V140" s="719">
        <f>SUM(V133:V139)</f>
        <v>0</v>
      </c>
      <c r="W140" s="719">
        <f>SUM(W133:W139)</f>
        <v>0</v>
      </c>
      <c r="X140" s="719"/>
      <c r="Y140" s="720"/>
    </row>
    <row r="141" spans="1:25" ht="13.5" thickBot="1">
      <c r="A141" s="339"/>
      <c r="B141" s="339" t="s">
        <v>1373</v>
      </c>
      <c r="C141" s="340"/>
      <c r="D141" s="1105" t="s">
        <v>1414</v>
      </c>
      <c r="E141" s="1105"/>
      <c r="F141" s="1105"/>
      <c r="G141" s="1105"/>
      <c r="H141" s="1105"/>
      <c r="I141" s="1105"/>
      <c r="J141" s="299">
        <v>78300.7</v>
      </c>
      <c r="K141" s="345">
        <v>54218.5</v>
      </c>
      <c r="L141" s="345">
        <v>14430.9</v>
      </c>
      <c r="M141" s="345">
        <v>0</v>
      </c>
      <c r="N141" s="345">
        <v>0</v>
      </c>
      <c r="O141" s="345">
        <v>0</v>
      </c>
      <c r="P141" s="345">
        <v>7683.5</v>
      </c>
      <c r="Q141" s="345">
        <v>1967.8</v>
      </c>
      <c r="R141" s="345">
        <v>0</v>
      </c>
      <c r="S141" s="345">
        <v>0</v>
      </c>
      <c r="T141" s="345">
        <v>0</v>
      </c>
      <c r="U141" s="345">
        <v>0</v>
      </c>
      <c r="V141" s="345">
        <v>0</v>
      </c>
      <c r="W141" s="345">
        <v>0</v>
      </c>
      <c r="X141" s="345">
        <v>0</v>
      </c>
      <c r="Y141" s="518">
        <v>0</v>
      </c>
    </row>
    <row r="142" spans="1:25" ht="15">
      <c r="A142" s="1116" t="s">
        <v>99</v>
      </c>
      <c r="B142" s="1117"/>
      <c r="C142" s="610"/>
      <c r="D142" s="630"/>
      <c r="E142" s="630"/>
      <c r="F142" s="630"/>
      <c r="G142" s="630"/>
      <c r="H142" s="610"/>
      <c r="I142" s="610"/>
      <c r="J142" s="610"/>
      <c r="K142" s="610"/>
      <c r="L142" s="610"/>
      <c r="M142" s="610"/>
      <c r="N142" s="610"/>
      <c r="O142" s="610"/>
      <c r="P142" s="610"/>
      <c r="Q142" s="610"/>
      <c r="R142" s="610"/>
      <c r="S142" s="610"/>
      <c r="T142" s="610"/>
      <c r="U142" s="610"/>
      <c r="V142" s="610"/>
      <c r="W142" s="610"/>
      <c r="X142" s="610"/>
      <c r="Y142" s="611"/>
    </row>
    <row r="143" spans="1:25" ht="42">
      <c r="A143" s="1182">
        <v>4</v>
      </c>
      <c r="B143" s="34" t="s">
        <v>104</v>
      </c>
      <c r="C143" s="1173">
        <v>180</v>
      </c>
      <c r="D143" s="1168" t="s">
        <v>1414</v>
      </c>
      <c r="E143" s="919"/>
      <c r="F143" s="919"/>
      <c r="G143" s="919"/>
      <c r="H143" s="1173" t="s">
        <v>105</v>
      </c>
      <c r="I143" s="1286">
        <v>8000</v>
      </c>
      <c r="J143" s="1286">
        <f>SUM(K143:Y145)</f>
        <v>3000</v>
      </c>
      <c r="K143" s="1286">
        <v>1500</v>
      </c>
      <c r="L143" s="1173" t="s">
        <v>102</v>
      </c>
      <c r="M143" s="1173" t="s">
        <v>102</v>
      </c>
      <c r="N143" s="817"/>
      <c r="O143" s="817"/>
      <c r="P143" s="1286">
        <v>1500</v>
      </c>
      <c r="Q143" s="1173" t="s">
        <v>102</v>
      </c>
      <c r="R143" s="1173" t="s">
        <v>102</v>
      </c>
      <c r="S143" s="817"/>
      <c r="T143" s="817"/>
      <c r="U143" s="1173" t="s">
        <v>102</v>
      </c>
      <c r="V143" s="1173" t="s">
        <v>102</v>
      </c>
      <c r="W143" s="1173" t="s">
        <v>102</v>
      </c>
      <c r="X143" s="1173"/>
      <c r="Y143" s="1245"/>
    </row>
    <row r="144" spans="1:25" ht="21">
      <c r="A144" s="1288"/>
      <c r="B144" s="34" t="s">
        <v>106</v>
      </c>
      <c r="C144" s="1348"/>
      <c r="D144" s="1364"/>
      <c r="E144" s="962"/>
      <c r="F144" s="962"/>
      <c r="G144" s="962"/>
      <c r="H144" s="1348"/>
      <c r="I144" s="1365"/>
      <c r="J144" s="1365"/>
      <c r="K144" s="1365"/>
      <c r="L144" s="1348"/>
      <c r="M144" s="1348"/>
      <c r="N144" s="818"/>
      <c r="O144" s="818"/>
      <c r="P144" s="1365"/>
      <c r="Q144" s="1348"/>
      <c r="R144" s="1348"/>
      <c r="S144" s="818"/>
      <c r="T144" s="818"/>
      <c r="U144" s="1348"/>
      <c r="V144" s="1348"/>
      <c r="W144" s="1348"/>
      <c r="X144" s="1348"/>
      <c r="Y144" s="1246"/>
    </row>
    <row r="145" spans="1:25" ht="31.5">
      <c r="A145" s="1183"/>
      <c r="B145" s="34" t="s">
        <v>107</v>
      </c>
      <c r="C145" s="1174"/>
      <c r="D145" s="1169"/>
      <c r="E145" s="920"/>
      <c r="F145" s="920"/>
      <c r="G145" s="920"/>
      <c r="H145" s="1174"/>
      <c r="I145" s="1287"/>
      <c r="J145" s="1287"/>
      <c r="K145" s="1287"/>
      <c r="L145" s="1174"/>
      <c r="M145" s="1174"/>
      <c r="N145" s="819"/>
      <c r="O145" s="819"/>
      <c r="P145" s="1287"/>
      <c r="Q145" s="1174"/>
      <c r="R145" s="1174"/>
      <c r="S145" s="819"/>
      <c r="T145" s="819"/>
      <c r="U145" s="1174"/>
      <c r="V145" s="1174"/>
      <c r="W145" s="1174"/>
      <c r="X145" s="1174"/>
      <c r="Y145" s="1134"/>
    </row>
    <row r="146" spans="1:25" ht="73.5">
      <c r="A146" s="514">
        <v>5</v>
      </c>
      <c r="B146" s="34" t="s">
        <v>108</v>
      </c>
      <c r="C146" s="870">
        <v>250</v>
      </c>
      <c r="D146" s="1168" t="s">
        <v>1414</v>
      </c>
      <c r="E146" s="648"/>
      <c r="F146" s="648"/>
      <c r="G146" s="648"/>
      <c r="H146" s="870" t="s">
        <v>105</v>
      </c>
      <c r="I146" s="874">
        <v>49300</v>
      </c>
      <c r="J146" s="874">
        <f>SUM(K146:Y146)</f>
        <v>22000</v>
      </c>
      <c r="K146" s="874">
        <v>11000</v>
      </c>
      <c r="L146" s="870" t="s">
        <v>102</v>
      </c>
      <c r="M146" s="870" t="s">
        <v>102</v>
      </c>
      <c r="N146" s="870"/>
      <c r="O146" s="870"/>
      <c r="P146" s="874">
        <v>11000</v>
      </c>
      <c r="Q146" s="870" t="s">
        <v>102</v>
      </c>
      <c r="R146" s="870" t="s">
        <v>102</v>
      </c>
      <c r="S146" s="870"/>
      <c r="T146" s="870"/>
      <c r="U146" s="870" t="s">
        <v>102</v>
      </c>
      <c r="V146" s="870" t="s">
        <v>102</v>
      </c>
      <c r="W146" s="870" t="s">
        <v>102</v>
      </c>
      <c r="X146" s="870"/>
      <c r="Y146" s="513"/>
    </row>
    <row r="147" spans="1:25" ht="105">
      <c r="A147" s="514">
        <v>6</v>
      </c>
      <c r="B147" s="34" t="s">
        <v>109</v>
      </c>
      <c r="C147" s="870">
        <v>260</v>
      </c>
      <c r="D147" s="1364"/>
      <c r="E147" s="648"/>
      <c r="F147" s="648"/>
      <c r="G147" s="648"/>
      <c r="H147" s="870" t="s">
        <v>105</v>
      </c>
      <c r="I147" s="874">
        <v>9400</v>
      </c>
      <c r="J147" s="874">
        <f>SUM(K147:Y147)</f>
        <v>5600</v>
      </c>
      <c r="K147" s="874">
        <v>2800</v>
      </c>
      <c r="L147" s="870" t="s">
        <v>102</v>
      </c>
      <c r="M147" s="870" t="s">
        <v>102</v>
      </c>
      <c r="N147" s="870"/>
      <c r="O147" s="870"/>
      <c r="P147" s="874">
        <v>2800</v>
      </c>
      <c r="Q147" s="870" t="s">
        <v>102</v>
      </c>
      <c r="R147" s="870" t="s">
        <v>102</v>
      </c>
      <c r="S147" s="870"/>
      <c r="T147" s="870"/>
      <c r="U147" s="870" t="s">
        <v>102</v>
      </c>
      <c r="V147" s="870" t="s">
        <v>102</v>
      </c>
      <c r="W147" s="870" t="s">
        <v>102</v>
      </c>
      <c r="X147" s="870"/>
      <c r="Y147" s="513"/>
    </row>
    <row r="148" spans="1:25">
      <c r="A148" s="715"/>
      <c r="B148" s="728" t="s">
        <v>693</v>
      </c>
      <c r="C148" s="716"/>
      <c r="D148" s="1169"/>
      <c r="E148" s="717"/>
      <c r="F148" s="717"/>
      <c r="G148" s="717"/>
      <c r="H148" s="716"/>
      <c r="I148" s="716"/>
      <c r="J148" s="718">
        <f t="shared" ref="J148:O148" si="28">SUM(J143:J147)</f>
        <v>30600</v>
      </c>
      <c r="K148" s="719">
        <f t="shared" si="28"/>
        <v>15300</v>
      </c>
      <c r="L148" s="719">
        <f t="shared" si="28"/>
        <v>0</v>
      </c>
      <c r="M148" s="719">
        <f t="shared" si="28"/>
        <v>0</v>
      </c>
      <c r="N148" s="719">
        <f t="shared" si="28"/>
        <v>0</v>
      </c>
      <c r="O148" s="726">
        <f t="shared" si="28"/>
        <v>0</v>
      </c>
      <c r="P148" s="726">
        <v>15300</v>
      </c>
      <c r="Q148" s="719">
        <f t="shared" ref="Q148:Y148" si="29">SUM(Q143:Q147)</f>
        <v>0</v>
      </c>
      <c r="R148" s="719">
        <f t="shared" si="29"/>
        <v>0</v>
      </c>
      <c r="S148" s="719">
        <f t="shared" si="29"/>
        <v>0</v>
      </c>
      <c r="T148" s="719">
        <f t="shared" si="29"/>
        <v>0</v>
      </c>
      <c r="U148" s="719">
        <f t="shared" si="29"/>
        <v>0</v>
      </c>
      <c r="V148" s="719">
        <f t="shared" si="29"/>
        <v>0</v>
      </c>
      <c r="W148" s="719">
        <f t="shared" si="29"/>
        <v>0</v>
      </c>
      <c r="X148" s="719">
        <f t="shared" si="29"/>
        <v>0</v>
      </c>
      <c r="Y148" s="720">
        <f t="shared" si="29"/>
        <v>0</v>
      </c>
    </row>
    <row r="149" spans="1:25" ht="13.5" thickBot="1">
      <c r="A149" s="339"/>
      <c r="B149" s="363" t="s">
        <v>1373</v>
      </c>
      <c r="C149" s="340"/>
      <c r="D149" s="1105" t="s">
        <v>1414</v>
      </c>
      <c r="E149" s="1105"/>
      <c r="F149" s="1105"/>
      <c r="G149" s="1105"/>
      <c r="H149" s="1105"/>
      <c r="I149" s="1105"/>
      <c r="J149" s="299">
        <f>SUM(J143,J146,J147)</f>
        <v>30600</v>
      </c>
      <c r="K149" s="345">
        <f t="shared" ref="K149:Y149" si="30">SUM(K143,K146,K147)</f>
        <v>15300</v>
      </c>
      <c r="L149" s="345">
        <f t="shared" si="30"/>
        <v>0</v>
      </c>
      <c r="M149" s="345">
        <f t="shared" si="30"/>
        <v>0</v>
      </c>
      <c r="N149" s="345">
        <f t="shared" si="30"/>
        <v>0</v>
      </c>
      <c r="O149" s="345">
        <f t="shared" si="30"/>
        <v>0</v>
      </c>
      <c r="P149" s="345">
        <f t="shared" si="30"/>
        <v>15300</v>
      </c>
      <c r="Q149" s="345">
        <f t="shared" si="30"/>
        <v>0</v>
      </c>
      <c r="R149" s="345">
        <f t="shared" si="30"/>
        <v>0</v>
      </c>
      <c r="S149" s="345">
        <f t="shared" si="30"/>
        <v>0</v>
      </c>
      <c r="T149" s="345">
        <f t="shared" si="30"/>
        <v>0</v>
      </c>
      <c r="U149" s="345">
        <f t="shared" si="30"/>
        <v>0</v>
      </c>
      <c r="V149" s="345">
        <f t="shared" si="30"/>
        <v>0</v>
      </c>
      <c r="W149" s="345">
        <f t="shared" si="30"/>
        <v>0</v>
      </c>
      <c r="X149" s="345">
        <f t="shared" si="30"/>
        <v>0</v>
      </c>
      <c r="Y149" s="518">
        <f t="shared" si="30"/>
        <v>0</v>
      </c>
    </row>
    <row r="150" spans="1:25" ht="15.75" thickBot="1">
      <c r="A150" s="1120" t="s">
        <v>1028</v>
      </c>
      <c r="B150" s="1121"/>
      <c r="C150" s="608"/>
      <c r="D150" s="624"/>
      <c r="E150" s="624"/>
      <c r="F150" s="624"/>
      <c r="G150" s="624"/>
      <c r="H150" s="608"/>
      <c r="I150" s="608"/>
      <c r="J150" s="608"/>
      <c r="K150" s="608"/>
      <c r="L150" s="608"/>
      <c r="M150" s="608"/>
      <c r="N150" s="608"/>
      <c r="O150" s="608"/>
      <c r="P150" s="608"/>
      <c r="Q150" s="608"/>
      <c r="R150" s="608"/>
      <c r="S150" s="608"/>
      <c r="T150" s="608"/>
      <c r="U150" s="608"/>
      <c r="V150" s="608"/>
      <c r="W150" s="608"/>
      <c r="X150" s="608"/>
      <c r="Y150" s="609"/>
    </row>
    <row r="151" spans="1:25">
      <c r="A151" s="715"/>
      <c r="B151" s="728" t="s">
        <v>693</v>
      </c>
      <c r="C151" s="716"/>
      <c r="D151" s="717"/>
      <c r="E151" s="717"/>
      <c r="F151" s="717"/>
      <c r="G151" s="717"/>
      <c r="H151" s="716"/>
      <c r="I151" s="716"/>
      <c r="J151" s="718">
        <v>0</v>
      </c>
      <c r="K151" s="719">
        <v>0</v>
      </c>
      <c r="L151" s="719">
        <v>0</v>
      </c>
      <c r="M151" s="719">
        <v>0</v>
      </c>
      <c r="N151" s="719">
        <v>0</v>
      </c>
      <c r="O151" s="726">
        <v>0</v>
      </c>
      <c r="P151" s="726">
        <v>0</v>
      </c>
      <c r="Q151" s="719">
        <v>0</v>
      </c>
      <c r="R151" s="719">
        <v>0</v>
      </c>
      <c r="S151" s="719">
        <v>0</v>
      </c>
      <c r="T151" s="719">
        <v>0</v>
      </c>
      <c r="U151" s="719">
        <v>0</v>
      </c>
      <c r="V151" s="719">
        <v>0</v>
      </c>
      <c r="W151" s="719">
        <v>0</v>
      </c>
      <c r="X151" s="719">
        <v>0</v>
      </c>
      <c r="Y151" s="720">
        <v>0</v>
      </c>
    </row>
    <row r="152" spans="1:25" ht="13.5" thickBot="1">
      <c r="A152" s="339"/>
      <c r="B152" s="363" t="s">
        <v>1373</v>
      </c>
      <c r="C152" s="340"/>
      <c r="D152" s="1105" t="s">
        <v>1414</v>
      </c>
      <c r="E152" s="1105"/>
      <c r="F152" s="1105"/>
      <c r="G152" s="1105"/>
      <c r="H152" s="1105"/>
      <c r="I152" s="1105"/>
      <c r="J152" s="299">
        <v>0</v>
      </c>
      <c r="K152" s="345">
        <v>0</v>
      </c>
      <c r="L152" s="345">
        <v>0</v>
      </c>
      <c r="M152" s="345">
        <v>0</v>
      </c>
      <c r="N152" s="345">
        <v>0</v>
      </c>
      <c r="O152" s="345">
        <v>0</v>
      </c>
      <c r="P152" s="345">
        <v>0</v>
      </c>
      <c r="Q152" s="345">
        <v>0</v>
      </c>
      <c r="R152" s="345">
        <v>0</v>
      </c>
      <c r="S152" s="345">
        <v>0</v>
      </c>
      <c r="T152" s="345">
        <v>0</v>
      </c>
      <c r="U152" s="345">
        <v>0</v>
      </c>
      <c r="V152" s="345">
        <v>0</v>
      </c>
      <c r="W152" s="345">
        <v>0</v>
      </c>
      <c r="X152" s="345">
        <v>0</v>
      </c>
      <c r="Y152" s="518">
        <v>0</v>
      </c>
    </row>
    <row r="153" spans="1:25" ht="15.75" thickBot="1">
      <c r="A153" s="1120" t="s">
        <v>1030</v>
      </c>
      <c r="B153" s="1121"/>
      <c r="C153" s="608"/>
      <c r="D153" s="624"/>
      <c r="E153" s="624"/>
      <c r="F153" s="624"/>
      <c r="G153" s="624"/>
      <c r="H153" s="608"/>
      <c r="I153" s="608"/>
      <c r="J153" s="608"/>
      <c r="K153" s="608"/>
      <c r="L153" s="608"/>
      <c r="M153" s="608"/>
      <c r="N153" s="608"/>
      <c r="O153" s="608"/>
      <c r="P153" s="608"/>
      <c r="Q153" s="608"/>
      <c r="R153" s="608"/>
      <c r="S153" s="608"/>
      <c r="T153" s="608"/>
      <c r="U153" s="608"/>
      <c r="V153" s="608"/>
      <c r="W153" s="608"/>
      <c r="X153" s="608"/>
      <c r="Y153" s="609"/>
    </row>
    <row r="154" spans="1:25">
      <c r="A154" s="715"/>
      <c r="B154" s="728" t="s">
        <v>693</v>
      </c>
      <c r="C154" s="716"/>
      <c r="D154" s="717"/>
      <c r="E154" s="717"/>
      <c r="F154" s="717"/>
      <c r="G154" s="717"/>
      <c r="H154" s="716"/>
      <c r="I154" s="716"/>
      <c r="J154" s="718">
        <v>0</v>
      </c>
      <c r="K154" s="719">
        <v>0</v>
      </c>
      <c r="L154" s="719">
        <v>0</v>
      </c>
      <c r="M154" s="719">
        <v>0</v>
      </c>
      <c r="N154" s="719">
        <v>0</v>
      </c>
      <c r="O154" s="726">
        <v>0</v>
      </c>
      <c r="P154" s="726">
        <v>0</v>
      </c>
      <c r="Q154" s="719">
        <v>0</v>
      </c>
      <c r="R154" s="719">
        <v>0</v>
      </c>
      <c r="S154" s="719">
        <v>0</v>
      </c>
      <c r="T154" s="719">
        <v>0</v>
      </c>
      <c r="U154" s="719">
        <v>0</v>
      </c>
      <c r="V154" s="719">
        <v>0</v>
      </c>
      <c r="W154" s="719">
        <v>0</v>
      </c>
      <c r="X154" s="719">
        <v>0</v>
      </c>
      <c r="Y154" s="720">
        <v>0</v>
      </c>
    </row>
    <row r="155" spans="1:25" ht="13.5" thickBot="1">
      <c r="A155" s="339"/>
      <c r="B155" s="363" t="s">
        <v>1373</v>
      </c>
      <c r="C155" s="340"/>
      <c r="D155" s="1105" t="s">
        <v>1414</v>
      </c>
      <c r="E155" s="1105"/>
      <c r="F155" s="1105"/>
      <c r="G155" s="1105"/>
      <c r="H155" s="1105"/>
      <c r="I155" s="1105"/>
      <c r="J155" s="299">
        <v>0</v>
      </c>
      <c r="K155" s="345">
        <v>0</v>
      </c>
      <c r="L155" s="345">
        <v>0</v>
      </c>
      <c r="M155" s="345">
        <v>0</v>
      </c>
      <c r="N155" s="345">
        <v>0</v>
      </c>
      <c r="O155" s="345">
        <v>0</v>
      </c>
      <c r="P155" s="345">
        <v>0</v>
      </c>
      <c r="Q155" s="345">
        <v>0</v>
      </c>
      <c r="R155" s="345">
        <v>0</v>
      </c>
      <c r="S155" s="345">
        <v>0</v>
      </c>
      <c r="T155" s="345">
        <v>0</v>
      </c>
      <c r="U155" s="345">
        <v>0</v>
      </c>
      <c r="V155" s="345">
        <v>0</v>
      </c>
      <c r="W155" s="345">
        <v>0</v>
      </c>
      <c r="X155" s="345">
        <v>0</v>
      </c>
      <c r="Y155" s="518">
        <v>0</v>
      </c>
    </row>
    <row r="156" spans="1:25" ht="15.75" thickBot="1">
      <c r="A156" s="1120" t="s">
        <v>1034</v>
      </c>
      <c r="B156" s="1121"/>
      <c r="C156" s="608"/>
      <c r="D156" s="624"/>
      <c r="E156" s="624"/>
      <c r="F156" s="624"/>
      <c r="G156" s="624"/>
      <c r="H156" s="608"/>
      <c r="I156" s="608"/>
      <c r="J156" s="608"/>
      <c r="K156" s="608"/>
      <c r="L156" s="608"/>
      <c r="M156" s="608"/>
      <c r="N156" s="608"/>
      <c r="O156" s="608"/>
      <c r="P156" s="608"/>
      <c r="Q156" s="608"/>
      <c r="R156" s="608"/>
      <c r="S156" s="608"/>
      <c r="T156" s="608"/>
      <c r="U156" s="608"/>
      <c r="V156" s="608"/>
      <c r="W156" s="608"/>
      <c r="X156" s="608"/>
      <c r="Y156" s="609"/>
    </row>
    <row r="157" spans="1:25" ht="12.75" customHeight="1">
      <c r="A157" s="956">
        <v>1</v>
      </c>
      <c r="B157" s="917" t="s">
        <v>1037</v>
      </c>
      <c r="C157" s="957">
        <v>701</v>
      </c>
      <c r="D157" s="1168" t="s">
        <v>1414</v>
      </c>
      <c r="E157" s="649"/>
      <c r="F157" s="649"/>
      <c r="G157" s="649"/>
      <c r="H157" s="364"/>
      <c r="I157" s="958">
        <v>10000</v>
      </c>
      <c r="J157" s="120">
        <f>SUM(K157:Y157)</f>
        <v>10000</v>
      </c>
      <c r="K157" s="120"/>
      <c r="L157" s="120"/>
      <c r="M157" s="120"/>
      <c r="N157" s="120"/>
      <c r="O157" s="120"/>
      <c r="P157" s="120"/>
      <c r="Q157" s="120"/>
      <c r="R157" s="120">
        <v>10000</v>
      </c>
      <c r="S157" s="120"/>
      <c r="T157" s="120"/>
      <c r="U157" s="120"/>
      <c r="V157" s="120"/>
      <c r="W157" s="120"/>
      <c r="X157" s="120"/>
      <c r="Y157" s="511"/>
    </row>
    <row r="158" spans="1:25" ht="12.75" customHeight="1">
      <c r="A158" s="933">
        <v>2</v>
      </c>
      <c r="B158" s="916" t="s">
        <v>1036</v>
      </c>
      <c r="C158" s="938">
        <v>410</v>
      </c>
      <c r="D158" s="1364"/>
      <c r="E158" s="642"/>
      <c r="F158" s="642"/>
      <c r="G158" s="642"/>
      <c r="H158" s="92"/>
      <c r="I158" s="953">
        <v>0</v>
      </c>
      <c r="J158" s="120">
        <f t="shared" ref="J158:J189" si="31">SUM(K158:Y158)</f>
        <v>0</v>
      </c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513"/>
    </row>
    <row r="159" spans="1:25" ht="12.75" customHeight="1">
      <c r="A159" s="933">
        <v>3</v>
      </c>
      <c r="B159" s="916" t="s">
        <v>1038</v>
      </c>
      <c r="C159" s="938">
        <v>410</v>
      </c>
      <c r="D159" s="1169"/>
      <c r="E159" s="642"/>
      <c r="F159" s="642"/>
      <c r="G159" s="642"/>
      <c r="H159" s="92"/>
      <c r="I159" s="953">
        <v>19000</v>
      </c>
      <c r="J159" s="120">
        <f t="shared" si="31"/>
        <v>19000</v>
      </c>
      <c r="K159" s="93"/>
      <c r="L159" s="93"/>
      <c r="M159" s="93"/>
      <c r="N159" s="93"/>
      <c r="O159" s="93"/>
      <c r="P159" s="93">
        <v>19000</v>
      </c>
      <c r="Q159" s="93"/>
      <c r="R159" s="93"/>
      <c r="S159" s="93"/>
      <c r="T159" s="93"/>
      <c r="U159" s="93"/>
      <c r="V159" s="93"/>
      <c r="W159" s="93"/>
      <c r="X159" s="93"/>
      <c r="Y159" s="513"/>
    </row>
    <row r="160" spans="1:25" ht="12.75" customHeight="1">
      <c r="A160" s="933">
        <v>4</v>
      </c>
      <c r="B160" s="916" t="s">
        <v>1039</v>
      </c>
      <c r="C160" s="938">
        <v>380</v>
      </c>
      <c r="D160" s="1168" t="s">
        <v>1414</v>
      </c>
      <c r="E160" s="642"/>
      <c r="F160" s="642"/>
      <c r="G160" s="642"/>
      <c r="H160" s="92"/>
      <c r="I160" s="953">
        <v>8000</v>
      </c>
      <c r="J160" s="120">
        <f t="shared" si="31"/>
        <v>8000</v>
      </c>
      <c r="K160" s="93"/>
      <c r="L160" s="93"/>
      <c r="M160" s="93"/>
      <c r="N160" s="93"/>
      <c r="O160" s="93"/>
      <c r="P160" s="93">
        <v>8000</v>
      </c>
      <c r="Q160" s="93"/>
      <c r="R160" s="93"/>
      <c r="S160" s="93"/>
      <c r="T160" s="93"/>
      <c r="U160" s="93"/>
      <c r="V160" s="93"/>
      <c r="W160" s="93"/>
      <c r="X160" s="93"/>
      <c r="Y160" s="513"/>
    </row>
    <row r="161" spans="1:28" ht="12.75" customHeight="1">
      <c r="A161" s="933">
        <v>5</v>
      </c>
      <c r="B161" s="916" t="s">
        <v>1040</v>
      </c>
      <c r="C161" s="938">
        <v>410</v>
      </c>
      <c r="D161" s="1364"/>
      <c r="E161" s="642"/>
      <c r="F161" s="642"/>
      <c r="G161" s="642"/>
      <c r="H161" s="92"/>
      <c r="I161" s="953">
        <v>75800</v>
      </c>
      <c r="J161" s="120">
        <f t="shared" si="31"/>
        <v>75800</v>
      </c>
      <c r="K161" s="93"/>
      <c r="L161" s="93"/>
      <c r="M161" s="93"/>
      <c r="N161" s="93"/>
      <c r="O161" s="93"/>
      <c r="P161" s="93">
        <v>75800</v>
      </c>
      <c r="Q161" s="93"/>
      <c r="R161" s="93"/>
      <c r="S161" s="93"/>
      <c r="T161" s="93"/>
      <c r="U161" s="93"/>
      <c r="V161" s="93"/>
      <c r="W161" s="93"/>
      <c r="X161" s="93"/>
      <c r="Y161" s="513"/>
      <c r="AB161" s="85"/>
    </row>
    <row r="162" spans="1:28" ht="12.75" customHeight="1">
      <c r="A162" s="933">
        <v>6</v>
      </c>
      <c r="B162" s="916" t="s">
        <v>1041</v>
      </c>
      <c r="C162" s="938">
        <v>501</v>
      </c>
      <c r="D162" s="1169"/>
      <c r="E162" s="642"/>
      <c r="F162" s="642"/>
      <c r="G162" s="642"/>
      <c r="H162" s="92"/>
      <c r="I162" s="953">
        <v>9000</v>
      </c>
      <c r="J162" s="120">
        <f t="shared" si="31"/>
        <v>9000</v>
      </c>
      <c r="K162" s="93"/>
      <c r="L162" s="93"/>
      <c r="M162" s="93"/>
      <c r="N162" s="93"/>
      <c r="O162" s="93"/>
      <c r="P162" s="93">
        <v>9000</v>
      </c>
      <c r="Q162" s="93"/>
      <c r="R162" s="93"/>
      <c r="S162" s="93"/>
      <c r="T162" s="93"/>
      <c r="U162" s="93"/>
      <c r="V162" s="93"/>
      <c r="W162" s="93"/>
      <c r="X162" s="93"/>
      <c r="Y162" s="513"/>
    </row>
    <row r="163" spans="1:28" ht="12.75" customHeight="1">
      <c r="A163" s="933">
        <v>7</v>
      </c>
      <c r="B163" s="916" t="s">
        <v>1042</v>
      </c>
      <c r="C163" s="938">
        <v>560</v>
      </c>
      <c r="D163" s="1168" t="s">
        <v>1414</v>
      </c>
      <c r="E163" s="642"/>
      <c r="F163" s="642"/>
      <c r="G163" s="642"/>
      <c r="H163" s="92"/>
      <c r="I163" s="953">
        <v>3000</v>
      </c>
      <c r="J163" s="120">
        <f t="shared" si="31"/>
        <v>3000</v>
      </c>
      <c r="K163" s="93"/>
      <c r="L163" s="93"/>
      <c r="M163" s="93"/>
      <c r="N163" s="93"/>
      <c r="O163" s="93"/>
      <c r="P163" s="93">
        <v>3000</v>
      </c>
      <c r="Q163" s="93"/>
      <c r="R163" s="93"/>
      <c r="S163" s="93"/>
      <c r="T163" s="93"/>
      <c r="U163" s="93"/>
      <c r="V163" s="93"/>
      <c r="W163" s="93"/>
      <c r="X163" s="93"/>
      <c r="Y163" s="513"/>
    </row>
    <row r="164" spans="1:28" ht="12.75" customHeight="1">
      <c r="A164" s="933">
        <v>8</v>
      </c>
      <c r="B164" s="916" t="s">
        <v>1043</v>
      </c>
      <c r="C164" s="938">
        <v>210</v>
      </c>
      <c r="D164" s="1364"/>
      <c r="E164" s="642"/>
      <c r="F164" s="642"/>
      <c r="G164" s="642"/>
      <c r="H164" s="92"/>
      <c r="I164" s="953">
        <v>5000</v>
      </c>
      <c r="J164" s="120">
        <f t="shared" si="31"/>
        <v>5000</v>
      </c>
      <c r="K164" s="93"/>
      <c r="L164" s="93"/>
      <c r="M164" s="93"/>
      <c r="N164" s="93"/>
      <c r="O164" s="93"/>
      <c r="P164" s="93">
        <v>5000</v>
      </c>
      <c r="Q164" s="93"/>
      <c r="R164" s="93"/>
      <c r="S164" s="93"/>
      <c r="T164" s="93"/>
      <c r="U164" s="93"/>
      <c r="V164" s="93"/>
      <c r="W164" s="93"/>
      <c r="X164" s="93"/>
      <c r="Y164" s="513"/>
    </row>
    <row r="165" spans="1:28" ht="12.75" customHeight="1">
      <c r="A165" s="933">
        <v>9</v>
      </c>
      <c r="B165" s="916" t="s">
        <v>1044</v>
      </c>
      <c r="C165" s="938">
        <v>151</v>
      </c>
      <c r="D165" s="1169"/>
      <c r="E165" s="642"/>
      <c r="F165" s="642"/>
      <c r="G165" s="642"/>
      <c r="H165" s="92"/>
      <c r="I165" s="953">
        <v>10000</v>
      </c>
      <c r="J165" s="120">
        <f t="shared" si="31"/>
        <v>10000</v>
      </c>
      <c r="K165" s="93"/>
      <c r="L165" s="93"/>
      <c r="M165" s="93"/>
      <c r="N165" s="93"/>
      <c r="O165" s="93"/>
      <c r="P165" s="93">
        <v>10000</v>
      </c>
      <c r="Q165" s="93"/>
      <c r="R165" s="93"/>
      <c r="S165" s="93"/>
      <c r="T165" s="93"/>
      <c r="U165" s="93"/>
      <c r="V165" s="93"/>
      <c r="W165" s="93"/>
      <c r="X165" s="93"/>
      <c r="Y165" s="513"/>
    </row>
    <row r="166" spans="1:28" ht="12.75" customHeight="1">
      <c r="A166" s="933">
        <v>10</v>
      </c>
      <c r="B166" s="916" t="s">
        <v>1045</v>
      </c>
      <c r="C166" s="938">
        <v>93</v>
      </c>
      <c r="D166" s="1168" t="s">
        <v>1414</v>
      </c>
      <c r="E166" s="642"/>
      <c r="F166" s="642"/>
      <c r="G166" s="642"/>
      <c r="H166" s="92"/>
      <c r="I166" s="953">
        <v>0</v>
      </c>
      <c r="J166" s="120">
        <f t="shared" si="31"/>
        <v>0</v>
      </c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513"/>
    </row>
    <row r="167" spans="1:28" ht="12.75" customHeight="1">
      <c r="A167" s="933">
        <v>11</v>
      </c>
      <c r="B167" s="916" t="s">
        <v>1046</v>
      </c>
      <c r="C167" s="938">
        <v>108</v>
      </c>
      <c r="D167" s="1364"/>
      <c r="E167" s="642"/>
      <c r="F167" s="642"/>
      <c r="G167" s="642"/>
      <c r="H167" s="92"/>
      <c r="I167" s="953">
        <v>6000</v>
      </c>
      <c r="J167" s="120">
        <f t="shared" si="31"/>
        <v>6000</v>
      </c>
      <c r="K167" s="93"/>
      <c r="L167" s="93"/>
      <c r="M167" s="93"/>
      <c r="N167" s="93"/>
      <c r="O167" s="93"/>
      <c r="P167" s="93">
        <v>6000</v>
      </c>
      <c r="Q167" s="93"/>
      <c r="R167" s="93"/>
      <c r="S167" s="93"/>
      <c r="T167" s="93"/>
      <c r="U167" s="93"/>
      <c r="V167" s="93"/>
      <c r="W167" s="93"/>
      <c r="X167" s="93"/>
      <c r="Y167" s="513"/>
    </row>
    <row r="168" spans="1:28" ht="12.75" customHeight="1">
      <c r="A168" s="933">
        <v>12</v>
      </c>
      <c r="B168" s="916" t="s">
        <v>1047</v>
      </c>
      <c r="C168" s="938">
        <v>110</v>
      </c>
      <c r="D168" s="1169"/>
      <c r="E168" s="642"/>
      <c r="F168" s="642"/>
      <c r="G168" s="642"/>
      <c r="H168" s="92"/>
      <c r="I168" s="953">
        <v>22500</v>
      </c>
      <c r="J168" s="120">
        <f t="shared" si="31"/>
        <v>22500</v>
      </c>
      <c r="K168" s="93"/>
      <c r="L168" s="93"/>
      <c r="M168" s="93"/>
      <c r="N168" s="93"/>
      <c r="O168" s="93"/>
      <c r="P168" s="93">
        <v>14500</v>
      </c>
      <c r="Q168" s="93">
        <v>8000</v>
      </c>
      <c r="R168" s="93"/>
      <c r="S168" s="93"/>
      <c r="T168" s="93"/>
      <c r="U168" s="93"/>
      <c r="V168" s="93"/>
      <c r="W168" s="93"/>
      <c r="X168" s="93"/>
      <c r="Y168" s="513"/>
    </row>
    <row r="169" spans="1:28" ht="12.75" customHeight="1">
      <c r="A169" s="933">
        <v>13</v>
      </c>
      <c r="B169" s="916" t="s">
        <v>1048</v>
      </c>
      <c r="C169" s="938">
        <v>502</v>
      </c>
      <c r="D169" s="1168" t="s">
        <v>1414</v>
      </c>
      <c r="E169" s="642"/>
      <c r="F169" s="642"/>
      <c r="G169" s="642"/>
      <c r="H169" s="92"/>
      <c r="I169" s="953">
        <v>8000</v>
      </c>
      <c r="J169" s="120">
        <f t="shared" si="31"/>
        <v>8000</v>
      </c>
      <c r="K169" s="93"/>
      <c r="L169" s="93"/>
      <c r="M169" s="93"/>
      <c r="N169" s="93"/>
      <c r="O169" s="93"/>
      <c r="P169" s="93">
        <v>8000</v>
      </c>
      <c r="Q169" s="93"/>
      <c r="R169" s="93"/>
      <c r="S169" s="93"/>
      <c r="T169" s="93"/>
      <c r="U169" s="93"/>
      <c r="V169" s="93"/>
      <c r="W169" s="93"/>
      <c r="X169" s="93"/>
      <c r="Y169" s="513"/>
    </row>
    <row r="170" spans="1:28" ht="12.75" customHeight="1">
      <c r="A170" s="933">
        <v>14</v>
      </c>
      <c r="B170" s="916" t="s">
        <v>1049</v>
      </c>
      <c r="C170" s="938">
        <v>801</v>
      </c>
      <c r="D170" s="1364"/>
      <c r="E170" s="642"/>
      <c r="F170" s="642"/>
      <c r="G170" s="642"/>
      <c r="H170" s="92"/>
      <c r="I170" s="953">
        <v>0</v>
      </c>
      <c r="J170" s="120">
        <f t="shared" si="31"/>
        <v>0</v>
      </c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513"/>
    </row>
    <row r="171" spans="1:28" ht="12.75" customHeight="1">
      <c r="A171" s="933">
        <v>15</v>
      </c>
      <c r="B171" s="916" t="s">
        <v>1035</v>
      </c>
      <c r="C171" s="938">
        <v>501</v>
      </c>
      <c r="D171" s="1169"/>
      <c r="E171" s="642"/>
      <c r="F171" s="642"/>
      <c r="G171" s="642"/>
      <c r="H171" s="92"/>
      <c r="I171" s="953">
        <v>20000</v>
      </c>
      <c r="J171" s="120">
        <f t="shared" si="31"/>
        <v>20000</v>
      </c>
      <c r="K171" s="93"/>
      <c r="L171" s="93"/>
      <c r="M171" s="93"/>
      <c r="N171" s="93"/>
      <c r="O171" s="93"/>
      <c r="P171" s="93">
        <v>20000</v>
      </c>
      <c r="Q171" s="93"/>
      <c r="R171" s="93"/>
      <c r="S171" s="93"/>
      <c r="T171" s="93"/>
      <c r="U171" s="93"/>
      <c r="V171" s="93"/>
      <c r="W171" s="93"/>
      <c r="X171" s="93"/>
      <c r="Y171" s="513"/>
    </row>
    <row r="172" spans="1:28" ht="12.75" customHeight="1">
      <c r="A172" s="933">
        <v>16</v>
      </c>
      <c r="B172" s="916" t="s">
        <v>1050</v>
      </c>
      <c r="C172" s="938">
        <v>860</v>
      </c>
      <c r="D172" s="1168" t="s">
        <v>1414</v>
      </c>
      <c r="E172" s="642"/>
      <c r="F172" s="642"/>
      <c r="G172" s="642"/>
      <c r="H172" s="92"/>
      <c r="I172" s="953">
        <v>7000</v>
      </c>
      <c r="J172" s="120">
        <f t="shared" si="31"/>
        <v>7000</v>
      </c>
      <c r="K172" s="93"/>
      <c r="L172" s="93"/>
      <c r="M172" s="93"/>
      <c r="N172" s="93"/>
      <c r="O172" s="93"/>
      <c r="P172" s="93"/>
      <c r="Q172" s="93"/>
      <c r="R172" s="93">
        <v>7000</v>
      </c>
      <c r="S172" s="93"/>
      <c r="T172" s="93"/>
      <c r="U172" s="93"/>
      <c r="V172" s="93"/>
      <c r="W172" s="93"/>
      <c r="X172" s="93"/>
      <c r="Y172" s="513"/>
    </row>
    <row r="173" spans="1:28" ht="12.75" customHeight="1">
      <c r="A173" s="933">
        <v>17</v>
      </c>
      <c r="B173" s="916" t="s">
        <v>384</v>
      </c>
      <c r="C173" s="938">
        <v>450</v>
      </c>
      <c r="D173" s="1364"/>
      <c r="E173" s="642"/>
      <c r="F173" s="642"/>
      <c r="G173" s="642"/>
      <c r="H173" s="92"/>
      <c r="I173" s="953">
        <v>5000</v>
      </c>
      <c r="J173" s="120">
        <f t="shared" si="31"/>
        <v>5000</v>
      </c>
      <c r="K173" s="93"/>
      <c r="L173" s="93"/>
      <c r="M173" s="93"/>
      <c r="N173" s="93"/>
      <c r="O173" s="93"/>
      <c r="P173" s="93">
        <v>5000</v>
      </c>
      <c r="Q173" s="93"/>
      <c r="R173" s="93"/>
      <c r="S173" s="93"/>
      <c r="T173" s="93"/>
      <c r="U173" s="93"/>
      <c r="V173" s="93"/>
      <c r="W173" s="93"/>
      <c r="X173" s="93"/>
      <c r="Y173" s="513"/>
    </row>
    <row r="174" spans="1:28" ht="12.75" customHeight="1">
      <c r="A174" s="933">
        <v>18</v>
      </c>
      <c r="B174" s="916" t="s">
        <v>385</v>
      </c>
      <c r="C174" s="938">
        <v>651</v>
      </c>
      <c r="D174" s="1169"/>
      <c r="E174" s="642"/>
      <c r="F174" s="642"/>
      <c r="G174" s="642"/>
      <c r="H174" s="92"/>
      <c r="I174" s="953">
        <v>16500</v>
      </c>
      <c r="J174" s="120">
        <f t="shared" si="31"/>
        <v>16500</v>
      </c>
      <c r="K174" s="93"/>
      <c r="L174" s="93"/>
      <c r="M174" s="93"/>
      <c r="N174" s="93"/>
      <c r="O174" s="93"/>
      <c r="P174" s="93">
        <v>1500</v>
      </c>
      <c r="Q174" s="93">
        <v>15000</v>
      </c>
      <c r="R174" s="93"/>
      <c r="S174" s="93"/>
      <c r="T174" s="93"/>
      <c r="U174" s="93"/>
      <c r="V174" s="93"/>
      <c r="W174" s="93"/>
      <c r="X174" s="93"/>
      <c r="Y174" s="513"/>
    </row>
    <row r="175" spans="1:28" ht="12.75" customHeight="1">
      <c r="A175" s="933">
        <v>19</v>
      </c>
      <c r="B175" s="916" t="s">
        <v>386</v>
      </c>
      <c r="C175" s="938">
        <v>510</v>
      </c>
      <c r="D175" s="1168" t="s">
        <v>1414</v>
      </c>
      <c r="E175" s="642"/>
      <c r="F175" s="642"/>
      <c r="G175" s="642"/>
      <c r="H175" s="92"/>
      <c r="I175" s="953">
        <v>15000</v>
      </c>
      <c r="J175" s="120">
        <f t="shared" si="31"/>
        <v>15000</v>
      </c>
      <c r="K175" s="93"/>
      <c r="L175" s="93"/>
      <c r="M175" s="93"/>
      <c r="N175" s="93"/>
      <c r="O175" s="93"/>
      <c r="P175" s="93">
        <v>15000</v>
      </c>
      <c r="Q175" s="93"/>
      <c r="R175" s="93"/>
      <c r="S175" s="93"/>
      <c r="T175" s="93"/>
      <c r="U175" s="93"/>
      <c r="V175" s="93"/>
      <c r="W175" s="93"/>
      <c r="X175" s="93"/>
      <c r="Y175" s="513"/>
    </row>
    <row r="176" spans="1:28" ht="12.75" customHeight="1">
      <c r="A176" s="933">
        <v>20</v>
      </c>
      <c r="B176" s="916" t="s">
        <v>387</v>
      </c>
      <c r="C176" s="938">
        <v>901</v>
      </c>
      <c r="D176" s="1364"/>
      <c r="E176" s="642"/>
      <c r="F176" s="642"/>
      <c r="G176" s="642"/>
      <c r="H176" s="92"/>
      <c r="I176" s="953">
        <v>15000</v>
      </c>
      <c r="J176" s="120">
        <f t="shared" si="31"/>
        <v>15000</v>
      </c>
      <c r="K176" s="93"/>
      <c r="L176" s="93"/>
      <c r="M176" s="93"/>
      <c r="N176" s="93"/>
      <c r="O176" s="93"/>
      <c r="P176" s="93">
        <v>8000</v>
      </c>
      <c r="Q176" s="93">
        <v>7000</v>
      </c>
      <c r="R176" s="93"/>
      <c r="S176" s="93"/>
      <c r="T176" s="93"/>
      <c r="U176" s="93"/>
      <c r="V176" s="93"/>
      <c r="W176" s="93"/>
      <c r="X176" s="93"/>
      <c r="Y176" s="513"/>
    </row>
    <row r="177" spans="1:25" ht="12.75" customHeight="1">
      <c r="A177" s="933">
        <v>21</v>
      </c>
      <c r="B177" s="916" t="s">
        <v>388</v>
      </c>
      <c r="C177" s="938">
        <v>710</v>
      </c>
      <c r="D177" s="1169"/>
      <c r="E177" s="642"/>
      <c r="F177" s="642"/>
      <c r="G177" s="642"/>
      <c r="H177" s="92"/>
      <c r="I177" s="953">
        <v>21000</v>
      </c>
      <c r="J177" s="120">
        <f t="shared" si="31"/>
        <v>21000</v>
      </c>
      <c r="K177" s="93"/>
      <c r="L177" s="93"/>
      <c r="M177" s="93"/>
      <c r="N177" s="93"/>
      <c r="O177" s="93"/>
      <c r="P177" s="93">
        <v>11000</v>
      </c>
      <c r="Q177" s="93">
        <v>10000</v>
      </c>
      <c r="R177" s="93"/>
      <c r="S177" s="93"/>
      <c r="T177" s="93"/>
      <c r="U177" s="93"/>
      <c r="V177" s="93"/>
      <c r="W177" s="93"/>
      <c r="X177" s="93"/>
      <c r="Y177" s="513"/>
    </row>
    <row r="178" spans="1:25" ht="12.75" customHeight="1">
      <c r="A178" s="933">
        <v>22</v>
      </c>
      <c r="B178" s="916" t="s">
        <v>389</v>
      </c>
      <c r="C178" s="938">
        <v>503</v>
      </c>
      <c r="D178" s="1168" t="s">
        <v>1414</v>
      </c>
      <c r="E178" s="642"/>
      <c r="F178" s="642"/>
      <c r="G178" s="642"/>
      <c r="H178" s="92"/>
      <c r="I178" s="953">
        <v>11000</v>
      </c>
      <c r="J178" s="120">
        <f t="shared" si="31"/>
        <v>11000</v>
      </c>
      <c r="K178" s="93"/>
      <c r="L178" s="93"/>
      <c r="M178" s="93"/>
      <c r="N178" s="93"/>
      <c r="O178" s="93"/>
      <c r="P178" s="93">
        <v>4000</v>
      </c>
      <c r="Q178" s="93">
        <v>7000</v>
      </c>
      <c r="R178" s="93"/>
      <c r="S178" s="93"/>
      <c r="T178" s="93"/>
      <c r="U178" s="93"/>
      <c r="V178" s="93"/>
      <c r="W178" s="93"/>
      <c r="X178" s="93"/>
      <c r="Y178" s="513"/>
    </row>
    <row r="179" spans="1:25" ht="12.75" customHeight="1">
      <c r="A179" s="933">
        <v>23</v>
      </c>
      <c r="B179" s="916" t="s">
        <v>390</v>
      </c>
      <c r="C179" s="938">
        <v>501</v>
      </c>
      <c r="D179" s="1364"/>
      <c r="E179" s="642"/>
      <c r="F179" s="642"/>
      <c r="G179" s="642"/>
      <c r="H179" s="92"/>
      <c r="I179" s="953">
        <v>25000</v>
      </c>
      <c r="J179" s="120">
        <f t="shared" si="31"/>
        <v>25000</v>
      </c>
      <c r="K179" s="93"/>
      <c r="L179" s="93"/>
      <c r="M179" s="93"/>
      <c r="N179" s="93"/>
      <c r="O179" s="93"/>
      <c r="P179" s="93">
        <v>8000</v>
      </c>
      <c r="Q179" s="93">
        <v>10000</v>
      </c>
      <c r="R179" s="93">
        <v>7000</v>
      </c>
      <c r="S179" s="93"/>
      <c r="T179" s="93"/>
      <c r="U179" s="93"/>
      <c r="V179" s="93"/>
      <c r="W179" s="93"/>
      <c r="X179" s="93"/>
      <c r="Y179" s="513"/>
    </row>
    <row r="180" spans="1:25" ht="12.75" customHeight="1">
      <c r="A180" s="933">
        <v>24</v>
      </c>
      <c r="B180" s="916" t="s">
        <v>391</v>
      </c>
      <c r="C180" s="938">
        <v>551</v>
      </c>
      <c r="D180" s="1169"/>
      <c r="E180" s="642"/>
      <c r="F180" s="642"/>
      <c r="G180" s="642"/>
      <c r="H180" s="92"/>
      <c r="I180" s="953">
        <v>10000</v>
      </c>
      <c r="J180" s="120">
        <f t="shared" si="31"/>
        <v>10000</v>
      </c>
      <c r="K180" s="93"/>
      <c r="L180" s="93"/>
      <c r="M180" s="93"/>
      <c r="N180" s="93"/>
      <c r="O180" s="93"/>
      <c r="P180" s="93"/>
      <c r="Q180" s="93">
        <v>10000</v>
      </c>
      <c r="R180" s="93"/>
      <c r="S180" s="93"/>
      <c r="T180" s="93"/>
      <c r="U180" s="93"/>
      <c r="V180" s="93"/>
      <c r="W180" s="93"/>
      <c r="X180" s="93"/>
      <c r="Y180" s="513"/>
    </row>
    <row r="181" spans="1:25" ht="12.75" customHeight="1">
      <c r="A181" s="933">
        <v>25</v>
      </c>
      <c r="B181" s="916" t="s">
        <v>392</v>
      </c>
      <c r="C181" s="938">
        <v>521</v>
      </c>
      <c r="D181" s="1168" t="s">
        <v>1414</v>
      </c>
      <c r="E181" s="642"/>
      <c r="F181" s="642"/>
      <c r="G181" s="642"/>
      <c r="H181" s="92"/>
      <c r="I181" s="953">
        <v>20000</v>
      </c>
      <c r="J181" s="120">
        <f t="shared" si="31"/>
        <v>20000</v>
      </c>
      <c r="K181" s="93"/>
      <c r="L181" s="93"/>
      <c r="M181" s="93"/>
      <c r="N181" s="93"/>
      <c r="O181" s="93"/>
      <c r="P181" s="93">
        <v>8000</v>
      </c>
      <c r="Q181" s="93">
        <v>5000</v>
      </c>
      <c r="R181" s="93">
        <v>7000</v>
      </c>
      <c r="S181" s="93"/>
      <c r="T181" s="93"/>
      <c r="U181" s="93"/>
      <c r="V181" s="93"/>
      <c r="W181" s="93"/>
      <c r="X181" s="93"/>
      <c r="Y181" s="513"/>
    </row>
    <row r="182" spans="1:25" ht="12.75" customHeight="1">
      <c r="A182" s="933">
        <v>26</v>
      </c>
      <c r="B182" s="916" t="s">
        <v>393</v>
      </c>
      <c r="C182" s="938">
        <v>560</v>
      </c>
      <c r="D182" s="1364"/>
      <c r="E182" s="642"/>
      <c r="F182" s="642"/>
      <c r="G182" s="642"/>
      <c r="H182" s="92"/>
      <c r="I182" s="953">
        <v>0</v>
      </c>
      <c r="J182" s="120">
        <f t="shared" si="31"/>
        <v>0</v>
      </c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513"/>
    </row>
    <row r="183" spans="1:25" ht="12.75" customHeight="1">
      <c r="A183" s="933">
        <v>27</v>
      </c>
      <c r="B183" s="916" t="s">
        <v>394</v>
      </c>
      <c r="C183" s="938">
        <v>540</v>
      </c>
      <c r="D183" s="1169"/>
      <c r="E183" s="642"/>
      <c r="F183" s="642"/>
      <c r="G183" s="642"/>
      <c r="H183" s="92"/>
      <c r="I183" s="953">
        <v>17000</v>
      </c>
      <c r="J183" s="120">
        <f t="shared" si="31"/>
        <v>17000</v>
      </c>
      <c r="K183" s="93"/>
      <c r="L183" s="93"/>
      <c r="M183" s="93"/>
      <c r="N183" s="93"/>
      <c r="O183" s="93"/>
      <c r="P183" s="93">
        <v>5000</v>
      </c>
      <c r="Q183" s="93">
        <v>7000</v>
      </c>
      <c r="R183" s="93">
        <v>5000</v>
      </c>
      <c r="S183" s="93"/>
      <c r="T183" s="93"/>
      <c r="U183" s="93"/>
      <c r="V183" s="93"/>
      <c r="W183" s="93"/>
      <c r="X183" s="93"/>
      <c r="Y183" s="513"/>
    </row>
    <row r="184" spans="1:25" ht="12.75" customHeight="1">
      <c r="A184" s="933">
        <v>28</v>
      </c>
      <c r="B184" s="916" t="s">
        <v>395</v>
      </c>
      <c r="C184" s="938">
        <v>1001</v>
      </c>
      <c r="D184" s="1168" t="s">
        <v>1414</v>
      </c>
      <c r="E184" s="642"/>
      <c r="F184" s="642"/>
      <c r="G184" s="642"/>
      <c r="H184" s="92"/>
      <c r="I184" s="953">
        <v>30000</v>
      </c>
      <c r="J184" s="120">
        <f t="shared" si="31"/>
        <v>30000</v>
      </c>
      <c r="K184" s="93"/>
      <c r="L184" s="93"/>
      <c r="M184" s="93"/>
      <c r="N184" s="93"/>
      <c r="O184" s="93"/>
      <c r="P184" s="93">
        <v>13000</v>
      </c>
      <c r="Q184" s="93">
        <v>10000</v>
      </c>
      <c r="R184" s="93">
        <v>7000</v>
      </c>
      <c r="S184" s="93"/>
      <c r="T184" s="93"/>
      <c r="U184" s="93"/>
      <c r="V184" s="93"/>
      <c r="W184" s="93"/>
      <c r="X184" s="93"/>
      <c r="Y184" s="513"/>
    </row>
    <row r="185" spans="1:25" ht="12.75" customHeight="1">
      <c r="A185" s="933">
        <v>29</v>
      </c>
      <c r="B185" s="916" t="s">
        <v>396</v>
      </c>
      <c r="C185" s="938">
        <v>400</v>
      </c>
      <c r="D185" s="1364"/>
      <c r="E185" s="642"/>
      <c r="F185" s="642"/>
      <c r="G185" s="642"/>
      <c r="H185" s="92"/>
      <c r="I185" s="953">
        <v>70000</v>
      </c>
      <c r="J185" s="120">
        <f t="shared" si="31"/>
        <v>70000</v>
      </c>
      <c r="K185" s="93"/>
      <c r="L185" s="93"/>
      <c r="M185" s="93"/>
      <c r="N185" s="93"/>
      <c r="O185" s="93"/>
      <c r="P185" s="93">
        <v>35000</v>
      </c>
      <c r="Q185" s="93">
        <v>20000</v>
      </c>
      <c r="R185" s="93">
        <v>15000</v>
      </c>
      <c r="S185" s="93"/>
      <c r="T185" s="93"/>
      <c r="U185" s="93"/>
      <c r="V185" s="93"/>
      <c r="W185" s="93"/>
      <c r="X185" s="93"/>
      <c r="Y185" s="513"/>
    </row>
    <row r="186" spans="1:25" ht="12.75" customHeight="1">
      <c r="A186" s="933">
        <v>30</v>
      </c>
      <c r="B186" s="916" t="s">
        <v>397</v>
      </c>
      <c r="C186" s="938">
        <v>320</v>
      </c>
      <c r="D186" s="1169"/>
      <c r="E186" s="642"/>
      <c r="F186" s="642"/>
      <c r="G186" s="642"/>
      <c r="H186" s="92"/>
      <c r="I186" s="953">
        <v>50000</v>
      </c>
      <c r="J186" s="120">
        <f t="shared" si="31"/>
        <v>50000</v>
      </c>
      <c r="K186" s="93"/>
      <c r="L186" s="93"/>
      <c r="M186" s="93"/>
      <c r="N186" s="93"/>
      <c r="O186" s="93"/>
      <c r="P186" s="93">
        <v>15000</v>
      </c>
      <c r="Q186" s="93">
        <v>20000</v>
      </c>
      <c r="R186" s="93">
        <v>15000</v>
      </c>
      <c r="S186" s="93"/>
      <c r="T186" s="93"/>
      <c r="U186" s="93"/>
      <c r="V186" s="93"/>
      <c r="W186" s="93"/>
      <c r="X186" s="93"/>
      <c r="Y186" s="513"/>
    </row>
    <row r="187" spans="1:25" ht="12.75" customHeight="1">
      <c r="A187" s="933">
        <v>31</v>
      </c>
      <c r="B187" s="916" t="s">
        <v>398</v>
      </c>
      <c r="C187" s="938">
        <v>610</v>
      </c>
      <c r="D187" s="1168" t="s">
        <v>1414</v>
      </c>
      <c r="E187" s="642"/>
      <c r="F187" s="642"/>
      <c r="G187" s="642"/>
      <c r="H187" s="92"/>
      <c r="I187" s="953">
        <v>42000</v>
      </c>
      <c r="J187" s="120">
        <f t="shared" si="31"/>
        <v>42000</v>
      </c>
      <c r="K187" s="93"/>
      <c r="L187" s="93"/>
      <c r="M187" s="93"/>
      <c r="N187" s="93"/>
      <c r="O187" s="93"/>
      <c r="P187" s="93">
        <v>17000</v>
      </c>
      <c r="Q187" s="93">
        <v>15000</v>
      </c>
      <c r="R187" s="93">
        <v>10000</v>
      </c>
      <c r="S187" s="93"/>
      <c r="T187" s="93"/>
      <c r="U187" s="93"/>
      <c r="V187" s="93"/>
      <c r="W187" s="93"/>
      <c r="X187" s="93"/>
      <c r="Y187" s="513"/>
    </row>
    <row r="188" spans="1:25" ht="12.75" customHeight="1">
      <c r="A188" s="933">
        <v>32</v>
      </c>
      <c r="B188" s="916" t="s">
        <v>399</v>
      </c>
      <c r="C188" s="938">
        <v>132</v>
      </c>
      <c r="D188" s="1364"/>
      <c r="E188" s="642"/>
      <c r="F188" s="642"/>
      <c r="G188" s="642"/>
      <c r="H188" s="92"/>
      <c r="I188" s="953">
        <v>0</v>
      </c>
      <c r="J188" s="120">
        <f t="shared" si="31"/>
        <v>0</v>
      </c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513"/>
    </row>
    <row r="189" spans="1:25" ht="12.75" customHeight="1">
      <c r="A189" s="933">
        <v>33</v>
      </c>
      <c r="B189" s="916" t="s">
        <v>400</v>
      </c>
      <c r="C189" s="938">
        <v>85</v>
      </c>
      <c r="D189" s="1169"/>
      <c r="E189" s="642"/>
      <c r="F189" s="642"/>
      <c r="G189" s="642"/>
      <c r="H189" s="92"/>
      <c r="I189" s="953">
        <v>0</v>
      </c>
      <c r="J189" s="120">
        <f t="shared" si="31"/>
        <v>0</v>
      </c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513"/>
    </row>
    <row r="190" spans="1:25" ht="12.75" customHeight="1">
      <c r="A190" s="933">
        <v>34</v>
      </c>
      <c r="B190" s="916" t="s">
        <v>401</v>
      </c>
      <c r="C190" s="938">
        <v>150</v>
      </c>
      <c r="D190" s="1168" t="s">
        <v>1414</v>
      </c>
      <c r="E190" s="642"/>
      <c r="F190" s="642"/>
      <c r="G190" s="642"/>
      <c r="H190" s="92"/>
      <c r="I190" s="953">
        <v>20000</v>
      </c>
      <c r="J190" s="120">
        <f t="shared" ref="J190:J194" si="32">SUM(K190:Y190)</f>
        <v>20000</v>
      </c>
      <c r="K190" s="93"/>
      <c r="L190" s="93"/>
      <c r="M190" s="93"/>
      <c r="N190" s="93"/>
      <c r="O190" s="93"/>
      <c r="P190" s="93">
        <v>20000</v>
      </c>
      <c r="Q190" s="93"/>
      <c r="R190" s="93"/>
      <c r="S190" s="93"/>
      <c r="T190" s="93"/>
      <c r="U190" s="93"/>
      <c r="V190" s="93"/>
      <c r="W190" s="93"/>
      <c r="X190" s="93"/>
      <c r="Y190" s="513"/>
    </row>
    <row r="191" spans="1:25" ht="12.75" customHeight="1">
      <c r="A191" s="933">
        <v>35</v>
      </c>
      <c r="B191" s="916" t="s">
        <v>402</v>
      </c>
      <c r="C191" s="938">
        <v>80</v>
      </c>
      <c r="D191" s="1364"/>
      <c r="E191" s="642"/>
      <c r="F191" s="642"/>
      <c r="G191" s="642"/>
      <c r="H191" s="92"/>
      <c r="I191" s="953">
        <v>25000</v>
      </c>
      <c r="J191" s="120">
        <f t="shared" si="32"/>
        <v>25000</v>
      </c>
      <c r="K191" s="93"/>
      <c r="L191" s="93"/>
      <c r="M191" s="93"/>
      <c r="N191" s="93"/>
      <c r="O191" s="93"/>
      <c r="P191" s="93"/>
      <c r="Q191" s="93">
        <v>15000</v>
      </c>
      <c r="R191" s="93">
        <v>10000</v>
      </c>
      <c r="S191" s="93"/>
      <c r="T191" s="93"/>
      <c r="U191" s="93"/>
      <c r="V191" s="93"/>
      <c r="W191" s="93"/>
      <c r="X191" s="93"/>
      <c r="Y191" s="513"/>
    </row>
    <row r="192" spans="1:25" ht="12.75" customHeight="1">
      <c r="A192" s="933">
        <v>36</v>
      </c>
      <c r="B192" s="916" t="s">
        <v>403</v>
      </c>
      <c r="C192" s="938">
        <v>80</v>
      </c>
      <c r="D192" s="1169"/>
      <c r="E192" s="642"/>
      <c r="F192" s="642"/>
      <c r="G192" s="642"/>
      <c r="H192" s="92"/>
      <c r="I192" s="953">
        <v>17000</v>
      </c>
      <c r="J192" s="120">
        <f t="shared" si="32"/>
        <v>17000</v>
      </c>
      <c r="K192" s="93"/>
      <c r="L192" s="93"/>
      <c r="M192" s="93"/>
      <c r="N192" s="93"/>
      <c r="O192" s="93"/>
      <c r="P192" s="93"/>
      <c r="Q192" s="93">
        <v>10000</v>
      </c>
      <c r="R192" s="93">
        <v>7000</v>
      </c>
      <c r="S192" s="93"/>
      <c r="T192" s="93"/>
      <c r="U192" s="93"/>
      <c r="V192" s="93"/>
      <c r="W192" s="93"/>
      <c r="X192" s="93"/>
      <c r="Y192" s="513"/>
    </row>
    <row r="193" spans="1:27" ht="12.75" customHeight="1">
      <c r="A193" s="933">
        <v>37</v>
      </c>
      <c r="B193" s="916" t="s">
        <v>404</v>
      </c>
      <c r="C193" s="938">
        <v>80</v>
      </c>
      <c r="D193" s="1088" t="s">
        <v>1414</v>
      </c>
      <c r="E193" s="642"/>
      <c r="F193" s="642"/>
      <c r="G193" s="642"/>
      <c r="H193" s="92"/>
      <c r="I193" s="953">
        <v>0</v>
      </c>
      <c r="J193" s="120">
        <f t="shared" si="32"/>
        <v>0</v>
      </c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513"/>
    </row>
    <row r="194" spans="1:27" ht="12.75" customHeight="1">
      <c r="A194" s="933">
        <v>38</v>
      </c>
      <c r="B194" s="916" t="s">
        <v>405</v>
      </c>
      <c r="C194" s="938">
        <v>1000</v>
      </c>
      <c r="D194" s="1088" t="s">
        <v>1414</v>
      </c>
      <c r="E194" s="648"/>
      <c r="F194" s="648"/>
      <c r="G194" s="648"/>
      <c r="H194" s="92"/>
      <c r="I194" s="953">
        <v>0</v>
      </c>
      <c r="J194" s="120">
        <f t="shared" si="32"/>
        <v>0</v>
      </c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513"/>
    </row>
    <row r="195" spans="1:27">
      <c r="A195" s="715"/>
      <c r="B195" s="728" t="s">
        <v>693</v>
      </c>
      <c r="C195" s="716"/>
      <c r="D195" s="1089"/>
      <c r="E195" s="717"/>
      <c r="F195" s="717"/>
      <c r="G195" s="717"/>
      <c r="H195" s="716"/>
      <c r="I195" s="716">
        <f t="shared" ref="I195:Y195" si="33">SUM(I157:I194)</f>
        <v>612800</v>
      </c>
      <c r="J195" s="718">
        <f t="shared" si="33"/>
        <v>612800</v>
      </c>
      <c r="K195" s="719">
        <f t="shared" si="33"/>
        <v>0</v>
      </c>
      <c r="L195" s="719">
        <f t="shared" si="33"/>
        <v>0</v>
      </c>
      <c r="M195" s="719">
        <f t="shared" si="33"/>
        <v>0</v>
      </c>
      <c r="N195" s="719">
        <f t="shared" si="33"/>
        <v>0</v>
      </c>
      <c r="O195" s="726">
        <f t="shared" si="33"/>
        <v>0</v>
      </c>
      <c r="P195" s="726">
        <f t="shared" si="33"/>
        <v>343800</v>
      </c>
      <c r="Q195" s="719">
        <f t="shared" si="33"/>
        <v>169000</v>
      </c>
      <c r="R195" s="719">
        <f t="shared" si="33"/>
        <v>100000</v>
      </c>
      <c r="S195" s="719">
        <f t="shared" si="33"/>
        <v>0</v>
      </c>
      <c r="T195" s="719">
        <f t="shared" si="33"/>
        <v>0</v>
      </c>
      <c r="U195" s="719">
        <f t="shared" si="33"/>
        <v>0</v>
      </c>
      <c r="V195" s="719">
        <f t="shared" si="33"/>
        <v>0</v>
      </c>
      <c r="W195" s="719">
        <f t="shared" si="33"/>
        <v>0</v>
      </c>
      <c r="X195" s="719">
        <f t="shared" si="33"/>
        <v>0</v>
      </c>
      <c r="Y195" s="720">
        <f t="shared" si="33"/>
        <v>0</v>
      </c>
      <c r="AA195" s="89"/>
    </row>
    <row r="196" spans="1:27" ht="13.5" thickBot="1">
      <c r="A196" s="339"/>
      <c r="B196" s="363" t="s">
        <v>1373</v>
      </c>
      <c r="C196" s="340"/>
      <c r="D196" s="1105" t="s">
        <v>1414</v>
      </c>
      <c r="E196" s="1105"/>
      <c r="F196" s="1105"/>
      <c r="G196" s="1105"/>
      <c r="H196" s="1105"/>
      <c r="I196" s="1105"/>
      <c r="J196" s="299">
        <f t="shared" ref="J196:Y196" si="34">SUM(J157:J194)</f>
        <v>612800</v>
      </c>
      <c r="K196" s="345">
        <f t="shared" si="34"/>
        <v>0</v>
      </c>
      <c r="L196" s="345">
        <f t="shared" si="34"/>
        <v>0</v>
      </c>
      <c r="M196" s="345">
        <f t="shared" si="34"/>
        <v>0</v>
      </c>
      <c r="N196" s="345">
        <f t="shared" si="34"/>
        <v>0</v>
      </c>
      <c r="O196" s="345">
        <f t="shared" si="34"/>
        <v>0</v>
      </c>
      <c r="P196" s="345">
        <f t="shared" si="34"/>
        <v>343800</v>
      </c>
      <c r="Q196" s="345">
        <f t="shared" si="34"/>
        <v>169000</v>
      </c>
      <c r="R196" s="345">
        <f t="shared" si="34"/>
        <v>100000</v>
      </c>
      <c r="S196" s="345">
        <f t="shared" si="34"/>
        <v>0</v>
      </c>
      <c r="T196" s="345">
        <f t="shared" si="34"/>
        <v>0</v>
      </c>
      <c r="U196" s="345">
        <f t="shared" si="34"/>
        <v>0</v>
      </c>
      <c r="V196" s="345">
        <f t="shared" si="34"/>
        <v>0</v>
      </c>
      <c r="W196" s="345">
        <f t="shared" si="34"/>
        <v>0</v>
      </c>
      <c r="X196" s="345">
        <f t="shared" si="34"/>
        <v>0</v>
      </c>
      <c r="Y196" s="518">
        <f t="shared" si="34"/>
        <v>0</v>
      </c>
    </row>
    <row r="197" spans="1:27" ht="15.75" thickBot="1">
      <c r="A197" s="1204" t="s">
        <v>416</v>
      </c>
      <c r="B197" s="1205"/>
      <c r="C197" s="1205"/>
      <c r="D197" s="1205"/>
      <c r="E197" s="1205"/>
      <c r="F197" s="1205"/>
      <c r="G197" s="1205"/>
      <c r="H197" s="1205"/>
      <c r="I197" s="1257"/>
      <c r="J197" s="732">
        <f>SUM(K197:W197)</f>
        <v>772490.39999999991</v>
      </c>
      <c r="K197" s="732">
        <f t="shared" ref="K197:Y197" si="35">SUM(K212,K217,K220,K223,K226,K229,K233,K237,K242,K255,K258)</f>
        <v>164292</v>
      </c>
      <c r="L197" s="730">
        <f t="shared" si="35"/>
        <v>82205</v>
      </c>
      <c r="M197" s="730">
        <f t="shared" si="35"/>
        <v>60600</v>
      </c>
      <c r="N197" s="730">
        <f t="shared" si="35"/>
        <v>0</v>
      </c>
      <c r="O197" s="730">
        <f t="shared" si="35"/>
        <v>0</v>
      </c>
      <c r="P197" s="732">
        <f t="shared" si="35"/>
        <v>298731.46000000002</v>
      </c>
      <c r="Q197" s="732">
        <f t="shared" si="35"/>
        <v>165391.94</v>
      </c>
      <c r="R197" s="730">
        <f t="shared" si="35"/>
        <v>1270</v>
      </c>
      <c r="S197" s="730">
        <f t="shared" si="35"/>
        <v>0</v>
      </c>
      <c r="T197" s="730">
        <f t="shared" si="35"/>
        <v>0</v>
      </c>
      <c r="U197" s="730">
        <f t="shared" si="35"/>
        <v>0</v>
      </c>
      <c r="V197" s="730">
        <f t="shared" si="35"/>
        <v>0</v>
      </c>
      <c r="W197" s="730">
        <f t="shared" si="35"/>
        <v>0</v>
      </c>
      <c r="X197" s="730">
        <f t="shared" si="35"/>
        <v>0</v>
      </c>
      <c r="Y197" s="731">
        <f t="shared" si="35"/>
        <v>0</v>
      </c>
    </row>
    <row r="198" spans="1:27">
      <c r="A198" s="480"/>
      <c r="B198" s="447" t="s">
        <v>1373</v>
      </c>
      <c r="C198" s="448"/>
      <c r="D198" s="1129" t="s">
        <v>1414</v>
      </c>
      <c r="E198" s="1129"/>
      <c r="F198" s="1129"/>
      <c r="G198" s="1129"/>
      <c r="H198" s="1129"/>
      <c r="I198" s="1129"/>
      <c r="J198" s="452">
        <f>SUM(K198:Y198)</f>
        <v>772790.39999999991</v>
      </c>
      <c r="K198" s="452">
        <f t="shared" ref="K198:Y198" si="36">SUM(K213,K218,K221,K224,K227,K230,K234,K238,K243,K256,K259)</f>
        <v>164292</v>
      </c>
      <c r="L198" s="452">
        <f t="shared" si="36"/>
        <v>82205</v>
      </c>
      <c r="M198" s="452">
        <f t="shared" si="36"/>
        <v>60900</v>
      </c>
      <c r="N198" s="452">
        <f t="shared" si="36"/>
        <v>0</v>
      </c>
      <c r="O198" s="452">
        <f t="shared" si="36"/>
        <v>0</v>
      </c>
      <c r="P198" s="452">
        <f t="shared" si="36"/>
        <v>298731.46000000002</v>
      </c>
      <c r="Q198" s="452">
        <f t="shared" si="36"/>
        <v>165391.94</v>
      </c>
      <c r="R198" s="452">
        <f t="shared" si="36"/>
        <v>1270</v>
      </c>
      <c r="S198" s="452">
        <f t="shared" si="36"/>
        <v>0</v>
      </c>
      <c r="T198" s="452">
        <f t="shared" si="36"/>
        <v>0</v>
      </c>
      <c r="U198" s="452">
        <f t="shared" si="36"/>
        <v>0</v>
      </c>
      <c r="V198" s="452">
        <f t="shared" si="36"/>
        <v>0</v>
      </c>
      <c r="W198" s="452">
        <f t="shared" si="36"/>
        <v>0</v>
      </c>
      <c r="X198" s="452">
        <f t="shared" si="36"/>
        <v>0</v>
      </c>
      <c r="Y198" s="545">
        <f t="shared" si="36"/>
        <v>0</v>
      </c>
    </row>
    <row r="199" spans="1:27" ht="15">
      <c r="A199" s="1124" t="s">
        <v>417</v>
      </c>
      <c r="B199" s="1125"/>
      <c r="C199" s="612"/>
      <c r="D199" s="650"/>
      <c r="E199" s="650"/>
      <c r="F199" s="650"/>
      <c r="G199" s="650"/>
      <c r="H199" s="612"/>
      <c r="I199" s="612"/>
      <c r="J199" s="612"/>
      <c r="K199" s="612"/>
      <c r="L199" s="612"/>
      <c r="M199" s="612"/>
      <c r="N199" s="612"/>
      <c r="O199" s="612"/>
      <c r="P199" s="612"/>
      <c r="Q199" s="612"/>
      <c r="R199" s="612"/>
      <c r="S199" s="612"/>
      <c r="T199" s="612"/>
      <c r="U199" s="612"/>
      <c r="V199" s="612"/>
      <c r="W199" s="612"/>
      <c r="X199" s="612"/>
      <c r="Y199" s="613"/>
    </row>
    <row r="200" spans="1:27" ht="73.5">
      <c r="A200" s="795">
        <v>1</v>
      </c>
      <c r="B200" s="355" t="s">
        <v>418</v>
      </c>
      <c r="C200" s="889">
        <v>407</v>
      </c>
      <c r="D200" s="1088" t="s">
        <v>1414</v>
      </c>
      <c r="E200" s="920"/>
      <c r="F200" s="920"/>
      <c r="G200" s="920"/>
      <c r="H200" s="889">
        <v>2017</v>
      </c>
      <c r="I200" s="365"/>
      <c r="J200" s="867">
        <f>SUM(K200:Y200)</f>
        <v>30190</v>
      </c>
      <c r="K200" s="867">
        <v>8000</v>
      </c>
      <c r="L200" s="867">
        <v>8000</v>
      </c>
      <c r="M200" s="874">
        <v>6500</v>
      </c>
      <c r="N200" s="867"/>
      <c r="O200" s="867"/>
      <c r="P200" s="867">
        <v>7690</v>
      </c>
      <c r="Q200" s="867"/>
      <c r="R200" s="867"/>
      <c r="S200" s="867"/>
      <c r="T200" s="867"/>
      <c r="U200" s="867"/>
      <c r="V200" s="867"/>
      <c r="W200" s="867"/>
      <c r="X200" s="867"/>
      <c r="Y200" s="511"/>
    </row>
    <row r="201" spans="1:27" ht="115.5">
      <c r="A201" s="785">
        <v>2</v>
      </c>
      <c r="B201" s="34" t="s">
        <v>1</v>
      </c>
      <c r="C201" s="76">
        <v>7</v>
      </c>
      <c r="D201" s="1088" t="s">
        <v>1414</v>
      </c>
      <c r="E201" s="648"/>
      <c r="F201" s="648"/>
      <c r="G201" s="648"/>
      <c r="H201" s="76">
        <v>2018</v>
      </c>
      <c r="I201" s="84"/>
      <c r="J201" s="867">
        <f t="shared" ref="J201:J211" si="37">SUM(K201:Y201)</f>
        <v>21400</v>
      </c>
      <c r="K201" s="874">
        <v>8000</v>
      </c>
      <c r="L201" s="874">
        <v>7000</v>
      </c>
      <c r="M201" s="874">
        <v>6000</v>
      </c>
      <c r="N201" s="874"/>
      <c r="O201" s="874"/>
      <c r="P201" s="874">
        <v>200</v>
      </c>
      <c r="Q201" s="874">
        <v>100</v>
      </c>
      <c r="R201" s="874">
        <v>100</v>
      </c>
      <c r="S201" s="874"/>
      <c r="T201" s="874"/>
      <c r="U201" s="874"/>
      <c r="V201" s="874"/>
      <c r="W201" s="874"/>
      <c r="X201" s="874"/>
      <c r="Y201" s="513"/>
    </row>
    <row r="202" spans="1:27" ht="84">
      <c r="A202" s="785">
        <v>3</v>
      </c>
      <c r="B202" s="34" t="s">
        <v>419</v>
      </c>
      <c r="C202" s="76">
        <v>30</v>
      </c>
      <c r="D202" s="1088" t="s">
        <v>1414</v>
      </c>
      <c r="E202" s="648"/>
      <c r="F202" s="648"/>
      <c r="G202" s="648"/>
      <c r="H202" s="76">
        <v>2017</v>
      </c>
      <c r="I202" s="84"/>
      <c r="J202" s="867">
        <f t="shared" si="37"/>
        <v>0</v>
      </c>
      <c r="K202" s="874"/>
      <c r="L202" s="874"/>
      <c r="M202" s="874"/>
      <c r="N202" s="874"/>
      <c r="O202" s="874"/>
      <c r="P202" s="874"/>
      <c r="Q202" s="874"/>
      <c r="R202" s="874"/>
      <c r="S202" s="874"/>
      <c r="T202" s="874"/>
      <c r="U202" s="874"/>
      <c r="V202" s="874"/>
      <c r="W202" s="874"/>
      <c r="X202" s="874"/>
      <c r="Y202" s="513"/>
    </row>
    <row r="203" spans="1:27" ht="220.5">
      <c r="A203" s="785">
        <v>4</v>
      </c>
      <c r="B203" s="34" t="s">
        <v>431</v>
      </c>
      <c r="C203" s="76">
        <v>838</v>
      </c>
      <c r="D203" s="1088" t="s">
        <v>1414</v>
      </c>
      <c r="E203" s="648"/>
      <c r="F203" s="648"/>
      <c r="G203" s="648"/>
      <c r="H203" s="76">
        <v>2018</v>
      </c>
      <c r="I203" s="84"/>
      <c r="J203" s="867">
        <f t="shared" si="37"/>
        <v>24250</v>
      </c>
      <c r="K203" s="874">
        <v>10000</v>
      </c>
      <c r="L203" s="874">
        <v>10000</v>
      </c>
      <c r="M203" s="874">
        <v>4100</v>
      </c>
      <c r="N203" s="874"/>
      <c r="O203" s="874"/>
      <c r="P203" s="874">
        <v>100</v>
      </c>
      <c r="Q203" s="874">
        <v>50</v>
      </c>
      <c r="R203" s="874"/>
      <c r="S203" s="874"/>
      <c r="T203" s="874"/>
      <c r="U203" s="874"/>
      <c r="V203" s="874"/>
      <c r="W203" s="874"/>
      <c r="X203" s="874"/>
      <c r="Y203" s="513"/>
    </row>
    <row r="204" spans="1:27" ht="84">
      <c r="A204" s="785">
        <v>5</v>
      </c>
      <c r="B204" s="34" t="s">
        <v>432</v>
      </c>
      <c r="C204" s="76">
        <v>216</v>
      </c>
      <c r="D204" s="648">
        <v>3</v>
      </c>
      <c r="E204" s="648"/>
      <c r="F204" s="648"/>
      <c r="G204" s="648"/>
      <c r="H204" s="76">
        <v>2018</v>
      </c>
      <c r="I204" s="84"/>
      <c r="J204" s="867">
        <f t="shared" si="37"/>
        <v>25620</v>
      </c>
      <c r="K204" s="874">
        <v>10000</v>
      </c>
      <c r="L204" s="874">
        <v>10000</v>
      </c>
      <c r="M204" s="874">
        <v>5500</v>
      </c>
      <c r="N204" s="874"/>
      <c r="O204" s="874"/>
      <c r="P204" s="874">
        <v>50</v>
      </c>
      <c r="Q204" s="874">
        <v>50</v>
      </c>
      <c r="R204" s="874">
        <v>20</v>
      </c>
      <c r="S204" s="874"/>
      <c r="T204" s="874"/>
      <c r="U204" s="874"/>
      <c r="V204" s="874"/>
      <c r="W204" s="874"/>
      <c r="X204" s="874"/>
      <c r="Y204" s="513"/>
    </row>
    <row r="205" spans="1:27" ht="63">
      <c r="A205" s="785">
        <v>6</v>
      </c>
      <c r="B205" s="34" t="s">
        <v>420</v>
      </c>
      <c r="C205" s="76">
        <v>18</v>
      </c>
      <c r="D205" s="1088" t="s">
        <v>1414</v>
      </c>
      <c r="E205" s="648"/>
      <c r="F205" s="648"/>
      <c r="G205" s="648"/>
      <c r="H205" s="76">
        <v>2018</v>
      </c>
      <c r="I205" s="84"/>
      <c r="J205" s="867">
        <f t="shared" si="37"/>
        <v>2160</v>
      </c>
      <c r="K205" s="874">
        <v>1005</v>
      </c>
      <c r="L205" s="874">
        <v>1005</v>
      </c>
      <c r="M205" s="874"/>
      <c r="N205" s="874"/>
      <c r="O205" s="874"/>
      <c r="P205" s="874">
        <v>100</v>
      </c>
      <c r="Q205" s="874">
        <v>50</v>
      </c>
      <c r="R205" s="874"/>
      <c r="S205" s="874"/>
      <c r="T205" s="874"/>
      <c r="U205" s="874"/>
      <c r="V205" s="874"/>
      <c r="W205" s="874"/>
      <c r="X205" s="874"/>
      <c r="Y205" s="513"/>
    </row>
    <row r="206" spans="1:27" ht="220.5">
      <c r="A206" s="785">
        <v>7</v>
      </c>
      <c r="B206" s="34" t="s">
        <v>433</v>
      </c>
      <c r="C206" s="76">
        <v>280</v>
      </c>
      <c r="D206" s="1088" t="s">
        <v>1414</v>
      </c>
      <c r="E206" s="648"/>
      <c r="F206" s="648"/>
      <c r="G206" s="648"/>
      <c r="H206" s="76">
        <v>2018</v>
      </c>
      <c r="I206" s="84"/>
      <c r="J206" s="867">
        <f t="shared" si="37"/>
        <v>6850</v>
      </c>
      <c r="K206" s="874">
        <v>3000</v>
      </c>
      <c r="L206" s="874">
        <v>2200</v>
      </c>
      <c r="M206" s="874">
        <v>1500</v>
      </c>
      <c r="N206" s="874"/>
      <c r="O206" s="874"/>
      <c r="P206" s="874">
        <v>50</v>
      </c>
      <c r="Q206" s="874">
        <v>50</v>
      </c>
      <c r="R206" s="874">
        <v>50</v>
      </c>
      <c r="S206" s="874"/>
      <c r="T206" s="874"/>
      <c r="U206" s="874"/>
      <c r="V206" s="874"/>
      <c r="W206" s="874"/>
      <c r="X206" s="874"/>
      <c r="Y206" s="513"/>
    </row>
    <row r="207" spans="1:27" ht="136.5">
      <c r="A207" s="785">
        <v>8</v>
      </c>
      <c r="B207" s="34" t="s">
        <v>434</v>
      </c>
      <c r="C207" s="76">
        <v>302</v>
      </c>
      <c r="D207" s="1088" t="s">
        <v>1414</v>
      </c>
      <c r="E207" s="648"/>
      <c r="F207" s="648"/>
      <c r="G207" s="648"/>
      <c r="H207" s="76">
        <v>2018</v>
      </c>
      <c r="I207" s="84"/>
      <c r="J207" s="867">
        <f t="shared" si="37"/>
        <v>49767</v>
      </c>
      <c r="K207" s="874">
        <v>21767</v>
      </c>
      <c r="L207" s="874">
        <v>10000</v>
      </c>
      <c r="M207" s="874">
        <v>10000</v>
      </c>
      <c r="N207" s="874"/>
      <c r="O207" s="874"/>
      <c r="P207" s="874"/>
      <c r="Q207" s="874">
        <v>8000</v>
      </c>
      <c r="R207" s="874"/>
      <c r="S207" s="874"/>
      <c r="T207" s="874"/>
      <c r="U207" s="874"/>
      <c r="V207" s="874"/>
      <c r="W207" s="874"/>
      <c r="X207" s="874"/>
      <c r="Y207" s="513"/>
    </row>
    <row r="208" spans="1:27" ht="199.5">
      <c r="A208" s="785">
        <v>14</v>
      </c>
      <c r="B208" s="34" t="s">
        <v>438</v>
      </c>
      <c r="C208" s="76">
        <v>45</v>
      </c>
      <c r="D208" s="1088" t="s">
        <v>1414</v>
      </c>
      <c r="E208" s="648"/>
      <c r="F208" s="648"/>
      <c r="G208" s="648"/>
      <c r="H208" s="76">
        <v>2017</v>
      </c>
      <c r="I208" s="84"/>
      <c r="J208" s="867">
        <f t="shared" si="37"/>
        <v>73660</v>
      </c>
      <c r="K208" s="874">
        <v>28660</v>
      </c>
      <c r="L208" s="874">
        <v>25000</v>
      </c>
      <c r="M208" s="874">
        <v>20000</v>
      </c>
      <c r="N208" s="874"/>
      <c r="O208" s="874"/>
      <c r="P208" s="874"/>
      <c r="Q208" s="874"/>
      <c r="R208" s="874"/>
      <c r="S208" s="874"/>
      <c r="T208" s="874"/>
      <c r="U208" s="874"/>
      <c r="V208" s="874"/>
      <c r="W208" s="874"/>
      <c r="X208" s="874"/>
      <c r="Y208" s="513"/>
    </row>
    <row r="209" spans="1:25" ht="136.5">
      <c r="A209" s="785">
        <v>16</v>
      </c>
      <c r="B209" s="34" t="s">
        <v>0</v>
      </c>
      <c r="C209" s="76">
        <v>48</v>
      </c>
      <c r="D209" s="648">
        <v>3</v>
      </c>
      <c r="E209" s="648"/>
      <c r="F209" s="648"/>
      <c r="G209" s="648"/>
      <c r="H209" s="76">
        <v>2017</v>
      </c>
      <c r="I209" s="84"/>
      <c r="J209" s="867">
        <f t="shared" si="37"/>
        <v>10950</v>
      </c>
      <c r="K209" s="874">
        <v>4850</v>
      </c>
      <c r="L209" s="874">
        <v>4000</v>
      </c>
      <c r="M209" s="874">
        <v>2000</v>
      </c>
      <c r="N209" s="874"/>
      <c r="O209" s="874"/>
      <c r="P209" s="874">
        <v>100</v>
      </c>
      <c r="Q209" s="874"/>
      <c r="R209" s="874"/>
      <c r="S209" s="874"/>
      <c r="T209" s="874"/>
      <c r="U209" s="874"/>
      <c r="V209" s="874"/>
      <c r="W209" s="874"/>
      <c r="X209" s="874"/>
      <c r="Y209" s="513"/>
    </row>
    <row r="210" spans="1:25" ht="178.5">
      <c r="A210" s="785">
        <v>17</v>
      </c>
      <c r="B210" s="34" t="s">
        <v>440</v>
      </c>
      <c r="C210" s="76">
        <v>68</v>
      </c>
      <c r="D210" s="648">
        <v>3</v>
      </c>
      <c r="E210" s="648"/>
      <c r="F210" s="648"/>
      <c r="G210" s="648"/>
      <c r="H210" s="76">
        <v>2017</v>
      </c>
      <c r="I210" s="84"/>
      <c r="J210" s="867">
        <f t="shared" si="37"/>
        <v>9370</v>
      </c>
      <c r="K210" s="874">
        <v>3370</v>
      </c>
      <c r="L210" s="874">
        <v>1000</v>
      </c>
      <c r="M210" s="874">
        <v>1000</v>
      </c>
      <c r="N210" s="874"/>
      <c r="O210" s="874"/>
      <c r="P210" s="874">
        <v>2000</v>
      </c>
      <c r="Q210" s="874">
        <v>1000</v>
      </c>
      <c r="R210" s="874">
        <v>1000</v>
      </c>
      <c r="S210" s="874"/>
      <c r="T210" s="874"/>
      <c r="U210" s="874"/>
      <c r="V210" s="874"/>
      <c r="W210" s="874"/>
      <c r="X210" s="874"/>
      <c r="Y210" s="513"/>
    </row>
    <row r="211" spans="1:25" ht="189">
      <c r="A211" s="785">
        <v>18</v>
      </c>
      <c r="B211" s="34" t="s">
        <v>441</v>
      </c>
      <c r="C211" s="76">
        <v>95</v>
      </c>
      <c r="D211" s="648">
        <v>3</v>
      </c>
      <c r="E211" s="648"/>
      <c r="F211" s="648"/>
      <c r="G211" s="648"/>
      <c r="H211" s="76">
        <v>2017</v>
      </c>
      <c r="I211" s="84"/>
      <c r="J211" s="867">
        <f t="shared" si="37"/>
        <v>12400</v>
      </c>
      <c r="K211" s="874">
        <v>4100</v>
      </c>
      <c r="L211" s="874">
        <v>4000</v>
      </c>
      <c r="M211" s="874">
        <v>4000</v>
      </c>
      <c r="N211" s="874"/>
      <c r="O211" s="874"/>
      <c r="P211" s="874">
        <v>100</v>
      </c>
      <c r="Q211" s="874">
        <v>100</v>
      </c>
      <c r="R211" s="874">
        <v>100</v>
      </c>
      <c r="S211" s="874"/>
      <c r="T211" s="874"/>
      <c r="U211" s="874"/>
      <c r="V211" s="874"/>
      <c r="W211" s="874"/>
      <c r="X211" s="874"/>
      <c r="Y211" s="513"/>
    </row>
    <row r="212" spans="1:25">
      <c r="A212" s="715"/>
      <c r="B212" s="728" t="s">
        <v>693</v>
      </c>
      <c r="C212" s="716"/>
      <c r="D212" s="717"/>
      <c r="E212" s="717"/>
      <c r="F212" s="717"/>
      <c r="G212" s="717"/>
      <c r="H212" s="716"/>
      <c r="I212" s="716"/>
      <c r="J212" s="718">
        <f t="shared" ref="J212:Y212" si="38">SUM(J200:J211)</f>
        <v>266617</v>
      </c>
      <c r="K212" s="718">
        <f t="shared" si="38"/>
        <v>102752</v>
      </c>
      <c r="L212" s="719">
        <f t="shared" si="38"/>
        <v>82205</v>
      </c>
      <c r="M212" s="719">
        <f t="shared" si="38"/>
        <v>60600</v>
      </c>
      <c r="N212" s="719">
        <f t="shared" si="38"/>
        <v>0</v>
      </c>
      <c r="O212" s="726">
        <f t="shared" si="38"/>
        <v>0</v>
      </c>
      <c r="P212" s="726">
        <f t="shared" si="38"/>
        <v>10390</v>
      </c>
      <c r="Q212" s="719">
        <f t="shared" si="38"/>
        <v>9400</v>
      </c>
      <c r="R212" s="719">
        <f t="shared" si="38"/>
        <v>1270</v>
      </c>
      <c r="S212" s="719">
        <f t="shared" si="38"/>
        <v>0</v>
      </c>
      <c r="T212" s="719">
        <f t="shared" si="38"/>
        <v>0</v>
      </c>
      <c r="U212" s="719">
        <f t="shared" si="38"/>
        <v>0</v>
      </c>
      <c r="V212" s="719">
        <f t="shared" si="38"/>
        <v>0</v>
      </c>
      <c r="W212" s="719">
        <f t="shared" si="38"/>
        <v>0</v>
      </c>
      <c r="X212" s="719">
        <f t="shared" si="38"/>
        <v>0</v>
      </c>
      <c r="Y212" s="720">
        <f t="shared" si="38"/>
        <v>0</v>
      </c>
    </row>
    <row r="213" spans="1:25" ht="21.75" thickBot="1">
      <c r="A213" s="339"/>
      <c r="B213" s="363" t="s">
        <v>1373</v>
      </c>
      <c r="C213" s="340"/>
      <c r="D213" s="1088" t="s">
        <v>1414</v>
      </c>
      <c r="E213" s="908"/>
      <c r="F213" s="908"/>
      <c r="G213" s="908"/>
      <c r="H213" s="908"/>
      <c r="I213" s="908"/>
      <c r="J213" s="299">
        <v>266617</v>
      </c>
      <c r="K213" s="345">
        <v>102752</v>
      </c>
      <c r="L213" s="345">
        <v>82205</v>
      </c>
      <c r="M213" s="345">
        <v>60900</v>
      </c>
      <c r="N213" s="345">
        <v>0</v>
      </c>
      <c r="O213" s="345">
        <v>0</v>
      </c>
      <c r="P213" s="345">
        <v>10390</v>
      </c>
      <c r="Q213" s="345">
        <v>9400</v>
      </c>
      <c r="R213" s="345">
        <v>1270</v>
      </c>
      <c r="S213" s="345">
        <v>0</v>
      </c>
      <c r="T213" s="345">
        <v>0</v>
      </c>
      <c r="U213" s="345">
        <v>0</v>
      </c>
      <c r="V213" s="345">
        <v>0</v>
      </c>
      <c r="W213" s="345">
        <v>0</v>
      </c>
      <c r="X213" s="345">
        <v>0</v>
      </c>
      <c r="Y213" s="518">
        <v>0</v>
      </c>
    </row>
    <row r="214" spans="1:25" ht="15">
      <c r="A214" s="1116" t="s">
        <v>442</v>
      </c>
      <c r="B214" s="1117"/>
      <c r="C214" s="610"/>
      <c r="D214" s="630"/>
      <c r="E214" s="630"/>
      <c r="F214" s="630"/>
      <c r="G214" s="630"/>
      <c r="H214" s="610"/>
      <c r="I214" s="610"/>
      <c r="J214" s="610"/>
      <c r="K214" s="610"/>
      <c r="L214" s="610"/>
      <c r="M214" s="610"/>
      <c r="N214" s="610"/>
      <c r="O214" s="610"/>
      <c r="P214" s="610"/>
      <c r="Q214" s="610"/>
      <c r="R214" s="610"/>
      <c r="S214" s="610"/>
      <c r="T214" s="610"/>
      <c r="U214" s="610"/>
      <c r="V214" s="610"/>
      <c r="W214" s="610"/>
      <c r="X214" s="610"/>
      <c r="Y214" s="611"/>
    </row>
    <row r="215" spans="1:25" ht="94.5">
      <c r="A215" s="869">
        <v>5</v>
      </c>
      <c r="B215" s="34" t="s">
        <v>1370</v>
      </c>
      <c r="C215" s="42">
        <v>40</v>
      </c>
      <c r="D215" s="1088" t="s">
        <v>1414</v>
      </c>
      <c r="E215" s="651"/>
      <c r="F215" s="651"/>
      <c r="G215" s="651"/>
      <c r="H215" s="42">
        <v>2018</v>
      </c>
      <c r="I215" s="272">
        <v>19980</v>
      </c>
      <c r="J215" s="867">
        <f t="shared" ref="J215:J216" si="39">SUM(K215:Y215)</f>
        <v>19980</v>
      </c>
      <c r="K215" s="42">
        <v>19980</v>
      </c>
      <c r="L215" s="42"/>
      <c r="M215" s="42"/>
      <c r="N215" s="42"/>
      <c r="O215" s="42"/>
      <c r="P215" s="42"/>
      <c r="Q215" s="42"/>
      <c r="R215" s="42"/>
      <c r="S215" s="42"/>
      <c r="T215" s="42"/>
      <c r="U215" s="273"/>
      <c r="V215" s="273"/>
      <c r="W215" s="273"/>
      <c r="X215" s="273"/>
      <c r="Y215" s="513"/>
    </row>
    <row r="216" spans="1:25" ht="94.5">
      <c r="A216" s="869">
        <v>6</v>
      </c>
      <c r="B216" s="34" t="s">
        <v>1371</v>
      </c>
      <c r="C216" s="42">
        <v>20</v>
      </c>
      <c r="D216" s="1088" t="s">
        <v>1414</v>
      </c>
      <c r="E216" s="651"/>
      <c r="F216" s="651"/>
      <c r="G216" s="651"/>
      <c r="H216" s="42">
        <v>2018</v>
      </c>
      <c r="I216" s="272">
        <v>38760</v>
      </c>
      <c r="J216" s="867">
        <f t="shared" si="39"/>
        <v>38760</v>
      </c>
      <c r="K216" s="42">
        <v>38760</v>
      </c>
      <c r="L216" s="42"/>
      <c r="M216" s="42"/>
      <c r="N216" s="42"/>
      <c r="O216" s="42"/>
      <c r="P216" s="42"/>
      <c r="Q216" s="42"/>
      <c r="R216" s="42"/>
      <c r="S216" s="42"/>
      <c r="T216" s="42"/>
      <c r="U216" s="273"/>
      <c r="V216" s="273"/>
      <c r="W216" s="273"/>
      <c r="X216" s="273"/>
      <c r="Y216" s="513"/>
    </row>
    <row r="217" spans="1:25">
      <c r="A217" s="715"/>
      <c r="B217" s="728" t="s">
        <v>693</v>
      </c>
      <c r="C217" s="716"/>
      <c r="D217" s="717"/>
      <c r="E217" s="717"/>
      <c r="F217" s="717"/>
      <c r="G217" s="717"/>
      <c r="H217" s="716"/>
      <c r="I217" s="716"/>
      <c r="J217" s="718">
        <f t="shared" ref="J217:Y217" si="40">SUM(J215:J216)</f>
        <v>58740</v>
      </c>
      <c r="K217" s="719">
        <f t="shared" si="40"/>
        <v>58740</v>
      </c>
      <c r="L217" s="719">
        <f t="shared" si="40"/>
        <v>0</v>
      </c>
      <c r="M217" s="719">
        <f t="shared" si="40"/>
        <v>0</v>
      </c>
      <c r="N217" s="719">
        <f t="shared" si="40"/>
        <v>0</v>
      </c>
      <c r="O217" s="726">
        <f t="shared" si="40"/>
        <v>0</v>
      </c>
      <c r="P217" s="726">
        <f t="shared" si="40"/>
        <v>0</v>
      </c>
      <c r="Q217" s="719">
        <f t="shared" si="40"/>
        <v>0</v>
      </c>
      <c r="R217" s="719">
        <f t="shared" si="40"/>
        <v>0</v>
      </c>
      <c r="S217" s="719">
        <f t="shared" si="40"/>
        <v>0</v>
      </c>
      <c r="T217" s="719">
        <f t="shared" si="40"/>
        <v>0</v>
      </c>
      <c r="U217" s="719">
        <f t="shared" si="40"/>
        <v>0</v>
      </c>
      <c r="V217" s="719">
        <f t="shared" si="40"/>
        <v>0</v>
      </c>
      <c r="W217" s="719">
        <f t="shared" si="40"/>
        <v>0</v>
      </c>
      <c r="X217" s="719">
        <f t="shared" si="40"/>
        <v>0</v>
      </c>
      <c r="Y217" s="720">
        <f t="shared" si="40"/>
        <v>0</v>
      </c>
    </row>
    <row r="218" spans="1:25" ht="13.5" thickBot="1">
      <c r="A218" s="339"/>
      <c r="B218" s="363" t="s">
        <v>1373</v>
      </c>
      <c r="C218" s="340"/>
      <c r="D218" s="1105" t="s">
        <v>1414</v>
      </c>
      <c r="E218" s="1105"/>
      <c r="F218" s="1105"/>
      <c r="G218" s="1105"/>
      <c r="H218" s="1105"/>
      <c r="I218" s="1105"/>
      <c r="J218" s="299">
        <f>SUM(J215:J216)</f>
        <v>58740</v>
      </c>
      <c r="K218" s="345">
        <f t="shared" ref="K218:Y218" si="41">SUM(K215:K216)</f>
        <v>58740</v>
      </c>
      <c r="L218" s="345">
        <f t="shared" si="41"/>
        <v>0</v>
      </c>
      <c r="M218" s="345">
        <f t="shared" si="41"/>
        <v>0</v>
      </c>
      <c r="N218" s="345">
        <f t="shared" si="41"/>
        <v>0</v>
      </c>
      <c r="O218" s="345">
        <f t="shared" si="41"/>
        <v>0</v>
      </c>
      <c r="P218" s="345">
        <f t="shared" si="41"/>
        <v>0</v>
      </c>
      <c r="Q218" s="345">
        <f t="shared" si="41"/>
        <v>0</v>
      </c>
      <c r="R218" s="345">
        <f t="shared" si="41"/>
        <v>0</v>
      </c>
      <c r="S218" s="345">
        <f t="shared" si="41"/>
        <v>0</v>
      </c>
      <c r="T218" s="345">
        <f t="shared" si="41"/>
        <v>0</v>
      </c>
      <c r="U218" s="345">
        <f t="shared" si="41"/>
        <v>0</v>
      </c>
      <c r="V218" s="345">
        <f t="shared" si="41"/>
        <v>0</v>
      </c>
      <c r="W218" s="345">
        <f t="shared" si="41"/>
        <v>0</v>
      </c>
      <c r="X218" s="345">
        <f t="shared" si="41"/>
        <v>0</v>
      </c>
      <c r="Y218" s="518">
        <f t="shared" si="41"/>
        <v>0</v>
      </c>
    </row>
    <row r="219" spans="1:25" ht="15">
      <c r="A219" s="1116" t="s">
        <v>452</v>
      </c>
      <c r="B219" s="1117"/>
      <c r="C219" s="610"/>
      <c r="D219" s="630"/>
      <c r="E219" s="630"/>
      <c r="F219" s="630"/>
      <c r="G219" s="630"/>
      <c r="H219" s="610"/>
      <c r="I219" s="610"/>
      <c r="J219" s="610"/>
      <c r="K219" s="610"/>
      <c r="L219" s="610"/>
      <c r="M219" s="610"/>
      <c r="N219" s="610"/>
      <c r="O219" s="610"/>
      <c r="P219" s="610"/>
      <c r="Q219" s="610"/>
      <c r="R219" s="610"/>
      <c r="S219" s="610"/>
      <c r="T219" s="610"/>
      <c r="U219" s="610"/>
      <c r="V219" s="610"/>
      <c r="W219" s="610"/>
      <c r="X219" s="610"/>
      <c r="Y219" s="611"/>
    </row>
    <row r="220" spans="1:25">
      <c r="A220" s="715"/>
      <c r="B220" s="728" t="s">
        <v>693</v>
      </c>
      <c r="C220" s="716"/>
      <c r="D220" s="717"/>
      <c r="E220" s="717"/>
      <c r="F220" s="717"/>
      <c r="G220" s="717"/>
      <c r="H220" s="716"/>
      <c r="I220" s="716"/>
      <c r="J220" s="718">
        <v>0</v>
      </c>
      <c r="K220" s="719">
        <v>0</v>
      </c>
      <c r="L220" s="719">
        <v>0</v>
      </c>
      <c r="M220" s="719">
        <v>0</v>
      </c>
      <c r="N220" s="719">
        <v>0</v>
      </c>
      <c r="O220" s="726">
        <v>0</v>
      </c>
      <c r="P220" s="726">
        <v>0</v>
      </c>
      <c r="Q220" s="719">
        <v>0</v>
      </c>
      <c r="R220" s="719">
        <v>0</v>
      </c>
      <c r="S220" s="719">
        <v>0</v>
      </c>
      <c r="T220" s="719">
        <v>0</v>
      </c>
      <c r="U220" s="719">
        <v>0</v>
      </c>
      <c r="V220" s="719">
        <v>0</v>
      </c>
      <c r="W220" s="719">
        <v>0</v>
      </c>
      <c r="X220" s="719">
        <v>0</v>
      </c>
      <c r="Y220" s="720">
        <v>0</v>
      </c>
    </row>
    <row r="221" spans="1:25" ht="13.5" thickBot="1">
      <c r="A221" s="339"/>
      <c r="B221" s="363" t="s">
        <v>1373</v>
      </c>
      <c r="C221" s="340"/>
      <c r="D221" s="1105" t="s">
        <v>1414</v>
      </c>
      <c r="E221" s="1105"/>
      <c r="F221" s="1105"/>
      <c r="G221" s="1105"/>
      <c r="H221" s="1105"/>
      <c r="I221" s="1105"/>
      <c r="J221" s="299">
        <v>0</v>
      </c>
      <c r="K221" s="345">
        <v>0</v>
      </c>
      <c r="L221" s="345">
        <v>0</v>
      </c>
      <c r="M221" s="345">
        <v>0</v>
      </c>
      <c r="N221" s="345">
        <v>0</v>
      </c>
      <c r="O221" s="345">
        <v>0</v>
      </c>
      <c r="P221" s="345">
        <v>0</v>
      </c>
      <c r="Q221" s="345">
        <v>0</v>
      </c>
      <c r="R221" s="345">
        <v>0</v>
      </c>
      <c r="S221" s="345">
        <v>0</v>
      </c>
      <c r="T221" s="345">
        <v>0</v>
      </c>
      <c r="U221" s="345">
        <v>0</v>
      </c>
      <c r="V221" s="345">
        <v>0</v>
      </c>
      <c r="W221" s="345">
        <v>0</v>
      </c>
      <c r="X221" s="345">
        <v>0</v>
      </c>
      <c r="Y221" s="518">
        <v>0</v>
      </c>
    </row>
    <row r="222" spans="1:25" ht="15.75" thickBot="1">
      <c r="A222" s="1120" t="s">
        <v>464</v>
      </c>
      <c r="B222" s="1121"/>
      <c r="C222" s="608"/>
      <c r="D222" s="624"/>
      <c r="E222" s="624"/>
      <c r="F222" s="624"/>
      <c r="G222" s="624"/>
      <c r="H222" s="608"/>
      <c r="I222" s="608"/>
      <c r="J222" s="608"/>
      <c r="K222" s="608"/>
      <c r="L222" s="608"/>
      <c r="M222" s="608"/>
      <c r="N222" s="608"/>
      <c r="O222" s="608"/>
      <c r="P222" s="608"/>
      <c r="Q222" s="608"/>
      <c r="R222" s="608"/>
      <c r="S222" s="608"/>
      <c r="T222" s="608"/>
      <c r="U222" s="608"/>
      <c r="V222" s="608"/>
      <c r="W222" s="608"/>
      <c r="X222" s="608"/>
      <c r="Y222" s="609"/>
    </row>
    <row r="223" spans="1:25">
      <c r="A223" s="715"/>
      <c r="B223" s="728" t="s">
        <v>693</v>
      </c>
      <c r="C223" s="716"/>
      <c r="D223" s="717"/>
      <c r="E223" s="717"/>
      <c r="F223" s="717"/>
      <c r="G223" s="717"/>
      <c r="H223" s="716"/>
      <c r="I223" s="716"/>
      <c r="J223" s="718">
        <v>0</v>
      </c>
      <c r="K223" s="719">
        <v>0</v>
      </c>
      <c r="L223" s="719">
        <v>0</v>
      </c>
      <c r="M223" s="719">
        <v>0</v>
      </c>
      <c r="N223" s="719">
        <v>0</v>
      </c>
      <c r="O223" s="726">
        <v>0</v>
      </c>
      <c r="P223" s="726">
        <v>0</v>
      </c>
      <c r="Q223" s="719">
        <v>0</v>
      </c>
      <c r="R223" s="719">
        <v>0</v>
      </c>
      <c r="S223" s="719">
        <v>0</v>
      </c>
      <c r="T223" s="719">
        <v>0</v>
      </c>
      <c r="U223" s="719">
        <v>0</v>
      </c>
      <c r="V223" s="719">
        <v>0</v>
      </c>
      <c r="W223" s="719">
        <v>0</v>
      </c>
      <c r="X223" s="719">
        <v>0</v>
      </c>
      <c r="Y223" s="720">
        <v>0</v>
      </c>
    </row>
    <row r="224" spans="1:25" ht="13.5" thickBot="1">
      <c r="A224" s="339"/>
      <c r="B224" s="363" t="s">
        <v>1373</v>
      </c>
      <c r="C224" s="340"/>
      <c r="D224" s="1105" t="s">
        <v>1414</v>
      </c>
      <c r="E224" s="1105"/>
      <c r="F224" s="1105"/>
      <c r="G224" s="1105"/>
      <c r="H224" s="1105"/>
      <c r="I224" s="1105"/>
      <c r="J224" s="299">
        <v>0</v>
      </c>
      <c r="K224" s="345">
        <v>0</v>
      </c>
      <c r="L224" s="345">
        <v>0</v>
      </c>
      <c r="M224" s="345">
        <v>0</v>
      </c>
      <c r="N224" s="345">
        <v>0</v>
      </c>
      <c r="O224" s="345">
        <v>0</v>
      </c>
      <c r="P224" s="345">
        <v>0</v>
      </c>
      <c r="Q224" s="345">
        <v>0</v>
      </c>
      <c r="R224" s="345">
        <v>0</v>
      </c>
      <c r="S224" s="345">
        <v>0</v>
      </c>
      <c r="T224" s="345">
        <v>0</v>
      </c>
      <c r="U224" s="345">
        <v>0</v>
      </c>
      <c r="V224" s="345">
        <v>0</v>
      </c>
      <c r="W224" s="345">
        <v>0</v>
      </c>
      <c r="X224" s="345">
        <v>0</v>
      </c>
      <c r="Y224" s="518">
        <v>0</v>
      </c>
    </row>
    <row r="225" spans="1:25" ht="15.75" thickBot="1">
      <c r="A225" s="1120" t="s">
        <v>467</v>
      </c>
      <c r="B225" s="1121"/>
      <c r="C225" s="608"/>
      <c r="D225" s="624"/>
      <c r="E225" s="624"/>
      <c r="F225" s="624"/>
      <c r="G225" s="624"/>
      <c r="H225" s="608"/>
      <c r="I225" s="608"/>
      <c r="J225" s="608"/>
      <c r="K225" s="608"/>
      <c r="L225" s="608"/>
      <c r="M225" s="608"/>
      <c r="N225" s="608"/>
      <c r="O225" s="608"/>
      <c r="P225" s="608"/>
      <c r="Q225" s="608"/>
      <c r="R225" s="608"/>
      <c r="S225" s="608"/>
      <c r="T225" s="608"/>
      <c r="U225" s="608"/>
      <c r="V225" s="608"/>
      <c r="W225" s="608"/>
      <c r="X225" s="608"/>
      <c r="Y225" s="609"/>
    </row>
    <row r="226" spans="1:25">
      <c r="A226" s="715"/>
      <c r="B226" s="728" t="s">
        <v>693</v>
      </c>
      <c r="C226" s="716"/>
      <c r="D226" s="717"/>
      <c r="E226" s="717"/>
      <c r="F226" s="717"/>
      <c r="G226" s="717"/>
      <c r="H226" s="716"/>
      <c r="I226" s="716"/>
      <c r="J226" s="718">
        <v>0</v>
      </c>
      <c r="K226" s="719">
        <v>0</v>
      </c>
      <c r="L226" s="719">
        <v>0</v>
      </c>
      <c r="M226" s="719">
        <v>0</v>
      </c>
      <c r="N226" s="719">
        <v>0</v>
      </c>
      <c r="O226" s="726">
        <v>0</v>
      </c>
      <c r="P226" s="726">
        <v>0</v>
      </c>
      <c r="Q226" s="719">
        <v>0</v>
      </c>
      <c r="R226" s="719">
        <v>0</v>
      </c>
      <c r="S226" s="719">
        <v>0</v>
      </c>
      <c r="T226" s="719">
        <v>0</v>
      </c>
      <c r="U226" s="719">
        <v>0</v>
      </c>
      <c r="V226" s="719">
        <v>0</v>
      </c>
      <c r="W226" s="719">
        <v>0</v>
      </c>
      <c r="X226" s="719">
        <v>0</v>
      </c>
      <c r="Y226" s="720">
        <v>0</v>
      </c>
    </row>
    <row r="227" spans="1:25" ht="13.5" thickBot="1">
      <c r="A227" s="339"/>
      <c r="B227" s="363" t="s">
        <v>1373</v>
      </c>
      <c r="C227" s="340"/>
      <c r="D227" s="1105" t="s">
        <v>1414</v>
      </c>
      <c r="E227" s="1105"/>
      <c r="F227" s="1105"/>
      <c r="G227" s="1105"/>
      <c r="H227" s="1105"/>
      <c r="I227" s="1105"/>
      <c r="J227" s="299">
        <v>0</v>
      </c>
      <c r="K227" s="345">
        <v>0</v>
      </c>
      <c r="L227" s="345">
        <v>0</v>
      </c>
      <c r="M227" s="345">
        <v>0</v>
      </c>
      <c r="N227" s="345">
        <v>0</v>
      </c>
      <c r="O227" s="345">
        <v>0</v>
      </c>
      <c r="P227" s="345">
        <v>0</v>
      </c>
      <c r="Q227" s="345">
        <v>0</v>
      </c>
      <c r="R227" s="345">
        <v>0</v>
      </c>
      <c r="S227" s="345">
        <v>0</v>
      </c>
      <c r="T227" s="345">
        <v>0</v>
      </c>
      <c r="U227" s="345">
        <v>0</v>
      </c>
      <c r="V227" s="345">
        <v>0</v>
      </c>
      <c r="W227" s="345">
        <v>0</v>
      </c>
      <c r="X227" s="345">
        <v>0</v>
      </c>
      <c r="Y227" s="518">
        <v>0</v>
      </c>
    </row>
    <row r="228" spans="1:25" ht="15">
      <c r="A228" s="1116" t="s">
        <v>471</v>
      </c>
      <c r="B228" s="1117"/>
      <c r="C228" s="610"/>
      <c r="D228" s="630"/>
      <c r="E228" s="630"/>
      <c r="F228" s="630"/>
      <c r="G228" s="630"/>
      <c r="H228" s="610"/>
      <c r="I228" s="610"/>
      <c r="J228" s="610"/>
      <c r="K228" s="610"/>
      <c r="L228" s="610"/>
      <c r="M228" s="610"/>
      <c r="N228" s="610"/>
      <c r="O228" s="610"/>
      <c r="P228" s="610"/>
      <c r="Q228" s="610"/>
      <c r="R228" s="610"/>
      <c r="S228" s="610"/>
      <c r="T228" s="610"/>
      <c r="U228" s="610"/>
      <c r="V228" s="610"/>
      <c r="W228" s="610"/>
      <c r="X228" s="610"/>
      <c r="Y228" s="611"/>
    </row>
    <row r="229" spans="1:25">
      <c r="A229" s="715"/>
      <c r="B229" s="728" t="s">
        <v>693</v>
      </c>
      <c r="C229" s="716"/>
      <c r="D229" s="717"/>
      <c r="E229" s="717"/>
      <c r="F229" s="717"/>
      <c r="G229" s="717"/>
      <c r="H229" s="716"/>
      <c r="I229" s="716"/>
      <c r="J229" s="718">
        <v>0</v>
      </c>
      <c r="K229" s="719">
        <v>0</v>
      </c>
      <c r="L229" s="719">
        <v>0</v>
      </c>
      <c r="M229" s="719">
        <v>0</v>
      </c>
      <c r="N229" s="719">
        <v>0</v>
      </c>
      <c r="O229" s="726">
        <v>0</v>
      </c>
      <c r="P229" s="726">
        <v>0</v>
      </c>
      <c r="Q229" s="718">
        <v>0</v>
      </c>
      <c r="R229" s="718">
        <v>0</v>
      </c>
      <c r="S229" s="719">
        <v>0</v>
      </c>
      <c r="T229" s="719">
        <v>0</v>
      </c>
      <c r="U229" s="719">
        <v>0</v>
      </c>
      <c r="V229" s="719">
        <v>0</v>
      </c>
      <c r="W229" s="719">
        <v>0</v>
      </c>
      <c r="X229" s="719">
        <v>0</v>
      </c>
      <c r="Y229" s="720">
        <v>0</v>
      </c>
    </row>
    <row r="230" spans="1:25" ht="17.25" customHeight="1" thickBot="1">
      <c r="A230" s="339"/>
      <c r="B230" s="363" t="s">
        <v>1373</v>
      </c>
      <c r="C230" s="340"/>
      <c r="D230" s="1105" t="s">
        <v>1414</v>
      </c>
      <c r="E230" s="1105"/>
      <c r="F230" s="1105"/>
      <c r="G230" s="1105"/>
      <c r="H230" s="1105"/>
      <c r="I230" s="1105"/>
      <c r="J230" s="753">
        <v>0</v>
      </c>
      <c r="K230" s="345">
        <v>0</v>
      </c>
      <c r="L230" s="345">
        <v>0</v>
      </c>
      <c r="M230" s="345">
        <v>0</v>
      </c>
      <c r="N230" s="345">
        <v>0</v>
      </c>
      <c r="O230" s="345">
        <v>0</v>
      </c>
      <c r="P230" s="345">
        <v>0</v>
      </c>
      <c r="Q230" s="754">
        <v>0</v>
      </c>
      <c r="R230" s="754">
        <v>0</v>
      </c>
      <c r="S230" s="345">
        <v>0</v>
      </c>
      <c r="T230" s="345">
        <v>0</v>
      </c>
      <c r="U230" s="345">
        <v>0</v>
      </c>
      <c r="V230" s="345">
        <v>0</v>
      </c>
      <c r="W230" s="345">
        <v>0</v>
      </c>
      <c r="X230" s="345">
        <v>0</v>
      </c>
      <c r="Y230" s="518">
        <v>0</v>
      </c>
    </row>
    <row r="231" spans="1:25" ht="15.75" thickBot="1">
      <c r="A231" s="1120" t="s">
        <v>506</v>
      </c>
      <c r="B231" s="1121"/>
      <c r="C231" s="608"/>
      <c r="D231" s="624"/>
      <c r="E231" s="624"/>
      <c r="F231" s="624"/>
      <c r="G231" s="624"/>
      <c r="H231" s="608"/>
      <c r="I231" s="608"/>
      <c r="J231" s="608"/>
      <c r="K231" s="608"/>
      <c r="L231" s="608"/>
      <c r="M231" s="608"/>
      <c r="N231" s="608"/>
      <c r="O231" s="608"/>
      <c r="P231" s="608"/>
      <c r="Q231" s="608"/>
      <c r="R231" s="608"/>
      <c r="S231" s="608"/>
      <c r="T231" s="608"/>
      <c r="U231" s="608"/>
      <c r="V231" s="608"/>
      <c r="W231" s="608"/>
      <c r="X231" s="608"/>
      <c r="Y231" s="609"/>
    </row>
    <row r="232" spans="1:25" ht="105">
      <c r="A232" s="971"/>
      <c r="B232" s="1035" t="s">
        <v>510</v>
      </c>
      <c r="C232" s="937"/>
      <c r="D232" s="1088" t="s">
        <v>1414</v>
      </c>
      <c r="E232" s="653"/>
      <c r="F232" s="653"/>
      <c r="G232" s="653"/>
      <c r="H232" s="76" t="s">
        <v>511</v>
      </c>
      <c r="I232" s="874">
        <f>J232</f>
        <v>0</v>
      </c>
      <c r="J232" s="867">
        <f t="shared" ref="J232" si="42">SUM(K232:Y232)</f>
        <v>0</v>
      </c>
      <c r="K232" s="874">
        <v>0</v>
      </c>
      <c r="L232" s="874">
        <v>0</v>
      </c>
      <c r="M232" s="874">
        <v>0</v>
      </c>
      <c r="N232" s="874"/>
      <c r="O232" s="874"/>
      <c r="P232" s="874">
        <v>0</v>
      </c>
      <c r="Q232" s="874">
        <v>0</v>
      </c>
      <c r="R232" s="874">
        <v>0</v>
      </c>
      <c r="S232" s="874"/>
      <c r="T232" s="874"/>
      <c r="U232" s="865">
        <v>0</v>
      </c>
      <c r="V232" s="874">
        <v>0</v>
      </c>
      <c r="W232" s="874">
        <v>0</v>
      </c>
      <c r="X232" s="874"/>
      <c r="Y232" s="513"/>
    </row>
    <row r="233" spans="1:25">
      <c r="A233" s="729"/>
      <c r="B233" s="728" t="s">
        <v>693</v>
      </c>
      <c r="C233" s="716"/>
      <c r="D233" s="717"/>
      <c r="E233" s="717"/>
      <c r="F233" s="717"/>
      <c r="G233" s="717"/>
      <c r="H233" s="716"/>
      <c r="I233" s="716"/>
      <c r="J233" s="718">
        <f t="shared" ref="J233:Y233" si="43">SUM(J232:J232)</f>
        <v>0</v>
      </c>
      <c r="K233" s="719">
        <f t="shared" si="43"/>
        <v>0</v>
      </c>
      <c r="L233" s="719">
        <f t="shared" si="43"/>
        <v>0</v>
      </c>
      <c r="M233" s="719">
        <f t="shared" si="43"/>
        <v>0</v>
      </c>
      <c r="N233" s="719">
        <f t="shared" si="43"/>
        <v>0</v>
      </c>
      <c r="O233" s="726">
        <f t="shared" si="43"/>
        <v>0</v>
      </c>
      <c r="P233" s="726">
        <f t="shared" si="43"/>
        <v>0</v>
      </c>
      <c r="Q233" s="719">
        <f t="shared" si="43"/>
        <v>0</v>
      </c>
      <c r="R233" s="719">
        <f t="shared" si="43"/>
        <v>0</v>
      </c>
      <c r="S233" s="719">
        <f t="shared" si="43"/>
        <v>0</v>
      </c>
      <c r="T233" s="719">
        <f t="shared" si="43"/>
        <v>0</v>
      </c>
      <c r="U233" s="719">
        <f t="shared" si="43"/>
        <v>0</v>
      </c>
      <c r="V233" s="719">
        <f t="shared" si="43"/>
        <v>0</v>
      </c>
      <c r="W233" s="719">
        <f t="shared" si="43"/>
        <v>0</v>
      </c>
      <c r="X233" s="719">
        <f t="shared" si="43"/>
        <v>0</v>
      </c>
      <c r="Y233" s="720">
        <f t="shared" si="43"/>
        <v>0</v>
      </c>
    </row>
    <row r="234" spans="1:25" ht="13.5" thickBot="1">
      <c r="A234" s="339"/>
      <c r="B234" s="367" t="s">
        <v>1373</v>
      </c>
      <c r="C234" s="340"/>
      <c r="D234" s="1105" t="s">
        <v>1414</v>
      </c>
      <c r="E234" s="1105"/>
      <c r="F234" s="1105"/>
      <c r="G234" s="1105"/>
      <c r="H234" s="1105"/>
      <c r="I234" s="1105"/>
      <c r="J234" s="299">
        <v>0</v>
      </c>
      <c r="K234" s="345">
        <v>0</v>
      </c>
      <c r="L234" s="345">
        <v>0</v>
      </c>
      <c r="M234" s="345">
        <v>0</v>
      </c>
      <c r="N234" s="345">
        <v>0</v>
      </c>
      <c r="O234" s="345">
        <v>0</v>
      </c>
      <c r="P234" s="345">
        <v>0</v>
      </c>
      <c r="Q234" s="345">
        <v>0</v>
      </c>
      <c r="R234" s="345">
        <v>0</v>
      </c>
      <c r="S234" s="345">
        <v>0</v>
      </c>
      <c r="T234" s="345">
        <v>0</v>
      </c>
      <c r="U234" s="345">
        <v>0</v>
      </c>
      <c r="V234" s="345">
        <v>0</v>
      </c>
      <c r="W234" s="345">
        <v>0</v>
      </c>
      <c r="X234" s="345">
        <v>0</v>
      </c>
      <c r="Y234" s="518">
        <v>0</v>
      </c>
    </row>
    <row r="235" spans="1:25" ht="15.75" thickBot="1">
      <c r="A235" s="1120" t="s">
        <v>523</v>
      </c>
      <c r="B235" s="1121"/>
      <c r="C235" s="608"/>
      <c r="D235" s="624"/>
      <c r="E235" s="624"/>
      <c r="F235" s="624"/>
      <c r="G235" s="624"/>
      <c r="H235" s="608"/>
      <c r="I235" s="608"/>
      <c r="J235" s="608"/>
      <c r="K235" s="608"/>
      <c r="L235" s="608"/>
      <c r="M235" s="608"/>
      <c r="N235" s="608"/>
      <c r="O235" s="608"/>
      <c r="P235" s="608"/>
      <c r="Q235" s="608"/>
      <c r="R235" s="608"/>
      <c r="S235" s="608"/>
      <c r="T235" s="608"/>
      <c r="U235" s="608"/>
      <c r="V235" s="608"/>
      <c r="W235" s="608"/>
      <c r="X235" s="608"/>
      <c r="Y235" s="609"/>
    </row>
    <row r="236" spans="1:25" ht="95.25" customHeight="1">
      <c r="A236" s="785">
        <v>4</v>
      </c>
      <c r="B236" s="121" t="s">
        <v>525</v>
      </c>
      <c r="C236" s="76">
        <v>20</v>
      </c>
      <c r="D236" s="1088" t="s">
        <v>1414</v>
      </c>
      <c r="E236" s="653"/>
      <c r="F236" s="653"/>
      <c r="G236" s="653"/>
      <c r="H236" s="118">
        <v>2020</v>
      </c>
      <c r="I236" s="122">
        <v>41200</v>
      </c>
      <c r="J236" s="874">
        <f t="shared" ref="J236" si="44">SUM(K236:Y236)</f>
        <v>4200</v>
      </c>
      <c r="K236" s="874">
        <v>2800</v>
      </c>
      <c r="L236" s="874"/>
      <c r="M236" s="874"/>
      <c r="N236" s="874"/>
      <c r="O236" s="874"/>
      <c r="P236" s="874">
        <v>1400</v>
      </c>
      <c r="Q236" s="874"/>
      <c r="R236" s="874"/>
      <c r="S236" s="874"/>
      <c r="T236" s="874"/>
      <c r="U236" s="874"/>
      <c r="V236" s="865"/>
      <c r="W236" s="874"/>
      <c r="X236" s="874"/>
      <c r="Y236" s="550"/>
    </row>
    <row r="237" spans="1:25">
      <c r="A237" s="715"/>
      <c r="B237" s="728" t="s">
        <v>693</v>
      </c>
      <c r="C237" s="716"/>
      <c r="D237" s="717"/>
      <c r="E237" s="717"/>
      <c r="F237" s="717"/>
      <c r="G237" s="717"/>
      <c r="H237" s="716"/>
      <c r="I237" s="716"/>
      <c r="J237" s="718">
        <f t="shared" ref="J237:Y237" si="45">SUM(J236:J236)</f>
        <v>4200</v>
      </c>
      <c r="K237" s="719">
        <f t="shared" si="45"/>
        <v>2800</v>
      </c>
      <c r="L237" s="719">
        <f t="shared" si="45"/>
        <v>0</v>
      </c>
      <c r="M237" s="719">
        <f t="shared" si="45"/>
        <v>0</v>
      </c>
      <c r="N237" s="719">
        <f t="shared" si="45"/>
        <v>0</v>
      </c>
      <c r="O237" s="726">
        <f t="shared" si="45"/>
        <v>0</v>
      </c>
      <c r="P237" s="726">
        <f t="shared" si="45"/>
        <v>1400</v>
      </c>
      <c r="Q237" s="719">
        <f t="shared" si="45"/>
        <v>0</v>
      </c>
      <c r="R237" s="719">
        <f t="shared" si="45"/>
        <v>0</v>
      </c>
      <c r="S237" s="719">
        <f t="shared" si="45"/>
        <v>0</v>
      </c>
      <c r="T237" s="719">
        <f t="shared" si="45"/>
        <v>0</v>
      </c>
      <c r="U237" s="719">
        <f t="shared" si="45"/>
        <v>0</v>
      </c>
      <c r="V237" s="719">
        <f t="shared" si="45"/>
        <v>0</v>
      </c>
      <c r="W237" s="719">
        <f t="shared" si="45"/>
        <v>0</v>
      </c>
      <c r="X237" s="719">
        <f t="shared" si="45"/>
        <v>0</v>
      </c>
      <c r="Y237" s="720">
        <f t="shared" si="45"/>
        <v>0</v>
      </c>
    </row>
    <row r="238" spans="1:25" ht="13.5" thickBot="1">
      <c r="A238" s="339"/>
      <c r="B238" s="363" t="s">
        <v>1373</v>
      </c>
      <c r="C238" s="340"/>
      <c r="D238" s="1105" t="s">
        <v>1414</v>
      </c>
      <c r="E238" s="1105"/>
      <c r="F238" s="1105"/>
      <c r="G238" s="1105"/>
      <c r="H238" s="1105"/>
      <c r="I238" s="1105"/>
      <c r="J238" s="299">
        <v>4200</v>
      </c>
      <c r="K238" s="345">
        <v>2800</v>
      </c>
      <c r="L238" s="345">
        <v>0</v>
      </c>
      <c r="M238" s="345">
        <v>0</v>
      </c>
      <c r="N238" s="345">
        <v>0</v>
      </c>
      <c r="O238" s="345">
        <v>0</v>
      </c>
      <c r="P238" s="345">
        <v>1400</v>
      </c>
      <c r="Q238" s="345">
        <v>0</v>
      </c>
      <c r="R238" s="345">
        <v>0</v>
      </c>
      <c r="S238" s="345">
        <v>0</v>
      </c>
      <c r="T238" s="345">
        <v>0</v>
      </c>
      <c r="U238" s="345">
        <v>0</v>
      </c>
      <c r="V238" s="345">
        <v>0</v>
      </c>
      <c r="W238" s="345">
        <v>0</v>
      </c>
      <c r="X238" s="345">
        <v>0</v>
      </c>
      <c r="Y238" s="518">
        <v>0</v>
      </c>
    </row>
    <row r="239" spans="1:25" ht="15.75" thickBot="1">
      <c r="A239" s="1120" t="s">
        <v>539</v>
      </c>
      <c r="B239" s="1121"/>
      <c r="C239" s="608"/>
      <c r="D239" s="624"/>
      <c r="E239" s="624"/>
      <c r="F239" s="624"/>
      <c r="G239" s="624"/>
      <c r="H239" s="608"/>
      <c r="I239" s="608"/>
      <c r="J239" s="608"/>
      <c r="K239" s="608"/>
      <c r="L239" s="608"/>
      <c r="M239" s="608"/>
      <c r="N239" s="608"/>
      <c r="O239" s="608"/>
      <c r="P239" s="608"/>
      <c r="Q239" s="608"/>
      <c r="R239" s="608"/>
      <c r="S239" s="608"/>
      <c r="T239" s="608"/>
      <c r="U239" s="608"/>
      <c r="V239" s="608"/>
      <c r="W239" s="608"/>
      <c r="X239" s="608"/>
      <c r="Y239" s="609"/>
    </row>
    <row r="240" spans="1:25" ht="52.5">
      <c r="A240" s="514">
        <v>2</v>
      </c>
      <c r="B240" s="34" t="s">
        <v>541</v>
      </c>
      <c r="C240" s="76">
        <v>28</v>
      </c>
      <c r="D240" s="1088" t="s">
        <v>1414</v>
      </c>
      <c r="E240" s="655"/>
      <c r="F240" s="655"/>
      <c r="G240" s="655"/>
      <c r="H240" s="76">
        <v>2017</v>
      </c>
      <c r="I240" s="125">
        <v>2001</v>
      </c>
      <c r="J240" s="874">
        <f>SUM(K240:W240)</f>
        <v>0</v>
      </c>
      <c r="K240" s="874" t="s">
        <v>455</v>
      </c>
      <c r="L240" s="874" t="s">
        <v>455</v>
      </c>
      <c r="M240" s="874" t="s">
        <v>455</v>
      </c>
      <c r="N240" s="874"/>
      <c r="O240" s="874"/>
      <c r="P240" s="874" t="s">
        <v>455</v>
      </c>
      <c r="Q240" s="874" t="s">
        <v>455</v>
      </c>
      <c r="R240" s="874" t="s">
        <v>455</v>
      </c>
      <c r="S240" s="874"/>
      <c r="T240" s="874"/>
      <c r="U240" s="874" t="s">
        <v>455</v>
      </c>
      <c r="V240" s="874" t="s">
        <v>455</v>
      </c>
      <c r="W240" s="874" t="s">
        <v>455</v>
      </c>
      <c r="X240" s="874"/>
      <c r="Y240" s="550"/>
    </row>
    <row r="241" spans="1:25" ht="42">
      <c r="A241" s="514">
        <v>3</v>
      </c>
      <c r="B241" s="34" t="s">
        <v>542</v>
      </c>
      <c r="C241" s="76">
        <v>46</v>
      </c>
      <c r="D241" s="1088" t="s">
        <v>1414</v>
      </c>
      <c r="E241" s="655"/>
      <c r="F241" s="655"/>
      <c r="G241" s="655"/>
      <c r="H241" s="76">
        <v>2019</v>
      </c>
      <c r="I241" s="125">
        <v>2030</v>
      </c>
      <c r="J241" s="874">
        <f>SUM(K241:W241)</f>
        <v>2030</v>
      </c>
      <c r="K241" s="874" t="s">
        <v>455</v>
      </c>
      <c r="L241" s="874" t="s">
        <v>455</v>
      </c>
      <c r="M241" s="874" t="s">
        <v>455</v>
      </c>
      <c r="N241" s="874"/>
      <c r="O241" s="874"/>
      <c r="P241" s="874">
        <v>924</v>
      </c>
      <c r="Q241" s="874">
        <v>1106</v>
      </c>
      <c r="R241" s="874"/>
      <c r="S241" s="874"/>
      <c r="T241" s="874"/>
      <c r="U241" s="874"/>
      <c r="V241" s="874"/>
      <c r="W241" s="874"/>
      <c r="X241" s="874"/>
      <c r="Y241" s="550"/>
    </row>
    <row r="242" spans="1:25">
      <c r="A242" s="715"/>
      <c r="B242" s="728" t="s">
        <v>693</v>
      </c>
      <c r="C242" s="716"/>
      <c r="D242" s="717"/>
      <c r="E242" s="717"/>
      <c r="F242" s="717"/>
      <c r="G242" s="717"/>
      <c r="H242" s="716"/>
      <c r="I242" s="716"/>
      <c r="J242" s="718">
        <f t="shared" ref="J242:Y242" si="46">SUM(J240:J241)</f>
        <v>2030</v>
      </c>
      <c r="K242" s="719">
        <f t="shared" si="46"/>
        <v>0</v>
      </c>
      <c r="L242" s="719">
        <f t="shared" si="46"/>
        <v>0</v>
      </c>
      <c r="M242" s="719">
        <f t="shared" si="46"/>
        <v>0</v>
      </c>
      <c r="N242" s="719">
        <f t="shared" si="46"/>
        <v>0</v>
      </c>
      <c r="O242" s="726">
        <f t="shared" si="46"/>
        <v>0</v>
      </c>
      <c r="P242" s="726">
        <f t="shared" si="46"/>
        <v>924</v>
      </c>
      <c r="Q242" s="719">
        <f t="shared" si="46"/>
        <v>1106</v>
      </c>
      <c r="R242" s="719">
        <f t="shared" si="46"/>
        <v>0</v>
      </c>
      <c r="S242" s="719">
        <f t="shared" si="46"/>
        <v>0</v>
      </c>
      <c r="T242" s="719">
        <f t="shared" si="46"/>
        <v>0</v>
      </c>
      <c r="U242" s="719">
        <f t="shared" si="46"/>
        <v>0</v>
      </c>
      <c r="V242" s="719">
        <f t="shared" si="46"/>
        <v>0</v>
      </c>
      <c r="W242" s="719">
        <f t="shared" si="46"/>
        <v>0</v>
      </c>
      <c r="X242" s="719">
        <f t="shared" si="46"/>
        <v>0</v>
      </c>
      <c r="Y242" s="720">
        <f t="shared" si="46"/>
        <v>0</v>
      </c>
    </row>
    <row r="243" spans="1:25" ht="13.5" thickBot="1">
      <c r="A243" s="548"/>
      <c r="B243" s="367" t="s">
        <v>1373</v>
      </c>
      <c r="C243" s="340"/>
      <c r="D243" s="1105" t="s">
        <v>1414</v>
      </c>
      <c r="E243" s="1105"/>
      <c r="F243" s="1105"/>
      <c r="G243" s="1105"/>
      <c r="H243" s="1105"/>
      <c r="I243" s="1105"/>
      <c r="J243" s="299">
        <f>SUM(J240:J241)</f>
        <v>2030</v>
      </c>
      <c r="K243" s="345">
        <f t="shared" ref="K243:Y243" si="47">SUM(K240:K241)</f>
        <v>0</v>
      </c>
      <c r="L243" s="345">
        <f t="shared" si="47"/>
        <v>0</v>
      </c>
      <c r="M243" s="345">
        <f t="shared" si="47"/>
        <v>0</v>
      </c>
      <c r="N243" s="345">
        <f t="shared" si="47"/>
        <v>0</v>
      </c>
      <c r="O243" s="345">
        <f t="shared" si="47"/>
        <v>0</v>
      </c>
      <c r="P243" s="345">
        <f t="shared" si="47"/>
        <v>924</v>
      </c>
      <c r="Q243" s="345">
        <f t="shared" si="47"/>
        <v>1106</v>
      </c>
      <c r="R243" s="345">
        <f t="shared" si="47"/>
        <v>0</v>
      </c>
      <c r="S243" s="345">
        <f t="shared" si="47"/>
        <v>0</v>
      </c>
      <c r="T243" s="345">
        <f t="shared" si="47"/>
        <v>0</v>
      </c>
      <c r="U243" s="345">
        <f t="shared" si="47"/>
        <v>0</v>
      </c>
      <c r="V243" s="345">
        <f t="shared" si="47"/>
        <v>0</v>
      </c>
      <c r="W243" s="345">
        <f t="shared" si="47"/>
        <v>0</v>
      </c>
      <c r="X243" s="345">
        <f t="shared" si="47"/>
        <v>0</v>
      </c>
      <c r="Y243" s="518">
        <f t="shared" si="47"/>
        <v>0</v>
      </c>
    </row>
    <row r="244" spans="1:25" ht="15.75" thickBot="1">
      <c r="A244" s="1120" t="s">
        <v>543</v>
      </c>
      <c r="B244" s="1121"/>
      <c r="C244" s="608"/>
      <c r="D244" s="624"/>
      <c r="E244" s="624"/>
      <c r="F244" s="624"/>
      <c r="G244" s="624"/>
      <c r="H244" s="608"/>
      <c r="I244" s="608"/>
      <c r="J244" s="608"/>
      <c r="K244" s="608"/>
      <c r="L244" s="608"/>
      <c r="M244" s="608"/>
      <c r="N244" s="608"/>
      <c r="O244" s="608"/>
      <c r="P244" s="608"/>
      <c r="Q244" s="608"/>
      <c r="R244" s="608"/>
      <c r="S244" s="608"/>
      <c r="T244" s="608"/>
      <c r="U244" s="608"/>
      <c r="V244" s="608"/>
      <c r="W244" s="608"/>
      <c r="X244" s="608"/>
      <c r="Y244" s="609"/>
    </row>
    <row r="245" spans="1:25" ht="94.5">
      <c r="A245" s="541">
        <v>1</v>
      </c>
      <c r="B245" s="355" t="s">
        <v>551</v>
      </c>
      <c r="C245" s="889">
        <v>251</v>
      </c>
      <c r="D245" s="1088" t="s">
        <v>1414</v>
      </c>
      <c r="E245" s="654"/>
      <c r="F245" s="654"/>
      <c r="G245" s="654"/>
      <c r="H245" s="889">
        <v>2018</v>
      </c>
      <c r="I245" s="124">
        <v>20000</v>
      </c>
      <c r="J245" s="867">
        <f t="shared" ref="J245:J254" si="48">SUM(K245:W245)</f>
        <v>20000</v>
      </c>
      <c r="K245" s="867"/>
      <c r="L245" s="867"/>
      <c r="M245" s="867"/>
      <c r="N245" s="867"/>
      <c r="O245" s="867"/>
      <c r="P245" s="867">
        <v>20000</v>
      </c>
      <c r="Q245" s="867">
        <v>0</v>
      </c>
      <c r="R245" s="867">
        <v>0</v>
      </c>
      <c r="S245" s="867"/>
      <c r="T245" s="867"/>
      <c r="U245" s="867"/>
      <c r="V245" s="867"/>
      <c r="W245" s="373"/>
      <c r="X245" s="867"/>
      <c r="Y245" s="549"/>
    </row>
    <row r="246" spans="1:25" ht="105">
      <c r="A246" s="514">
        <v>2</v>
      </c>
      <c r="B246" s="34" t="s">
        <v>552</v>
      </c>
      <c r="C246" s="76">
        <v>75</v>
      </c>
      <c r="D246" s="1088" t="s">
        <v>1414</v>
      </c>
      <c r="E246" s="655"/>
      <c r="F246" s="655"/>
      <c r="G246" s="655"/>
      <c r="H246" s="76">
        <v>2016</v>
      </c>
      <c r="I246" s="125">
        <v>63695.4</v>
      </c>
      <c r="J246" s="874">
        <f t="shared" si="48"/>
        <v>0</v>
      </c>
      <c r="K246" s="874"/>
      <c r="L246" s="874"/>
      <c r="M246" s="874"/>
      <c r="N246" s="874"/>
      <c r="O246" s="874"/>
      <c r="P246" s="874">
        <v>0</v>
      </c>
      <c r="Q246" s="874">
        <v>0</v>
      </c>
      <c r="R246" s="874">
        <v>0</v>
      </c>
      <c r="S246" s="874"/>
      <c r="T246" s="874"/>
      <c r="U246" s="874"/>
      <c r="V246" s="874"/>
      <c r="W246" s="372"/>
      <c r="X246" s="874"/>
      <c r="Y246" s="550"/>
    </row>
    <row r="247" spans="1:25" ht="105">
      <c r="A247" s="514">
        <v>3</v>
      </c>
      <c r="B247" s="34" t="s">
        <v>554</v>
      </c>
      <c r="C247" s="76">
        <v>75</v>
      </c>
      <c r="D247" s="1088" t="s">
        <v>1414</v>
      </c>
      <c r="E247" s="655"/>
      <c r="F247" s="655"/>
      <c r="G247" s="655"/>
      <c r="H247" s="88" t="s">
        <v>544</v>
      </c>
      <c r="I247" s="125">
        <v>181163.56</v>
      </c>
      <c r="J247" s="38">
        <f t="shared" si="48"/>
        <v>137820.66</v>
      </c>
      <c r="K247" s="874"/>
      <c r="L247" s="874"/>
      <c r="M247" s="874"/>
      <c r="N247" s="874"/>
      <c r="O247" s="874"/>
      <c r="P247" s="38">
        <v>68910.33</v>
      </c>
      <c r="Q247" s="874">
        <v>68910.33</v>
      </c>
      <c r="R247" s="874">
        <v>0</v>
      </c>
      <c r="S247" s="874"/>
      <c r="T247" s="874"/>
      <c r="U247" s="874"/>
      <c r="V247" s="874"/>
      <c r="W247" s="372"/>
      <c r="X247" s="874"/>
      <c r="Y247" s="550"/>
    </row>
    <row r="248" spans="1:25" ht="105">
      <c r="A248" s="514">
        <v>4</v>
      </c>
      <c r="B248" s="34" t="s">
        <v>553</v>
      </c>
      <c r="C248" s="76">
        <v>75</v>
      </c>
      <c r="D248" s="1088" t="s">
        <v>1414</v>
      </c>
      <c r="E248" s="655"/>
      <c r="F248" s="655"/>
      <c r="G248" s="655"/>
      <c r="H248" s="88" t="s">
        <v>545</v>
      </c>
      <c r="I248" s="125">
        <v>155294.01</v>
      </c>
      <c r="J248" s="38">
        <f t="shared" si="48"/>
        <v>111951.11</v>
      </c>
      <c r="K248" s="874"/>
      <c r="L248" s="874"/>
      <c r="M248" s="874"/>
      <c r="N248" s="874"/>
      <c r="O248" s="874"/>
      <c r="P248" s="874">
        <v>55975.5</v>
      </c>
      <c r="Q248" s="874">
        <v>55975.61</v>
      </c>
      <c r="R248" s="874">
        <v>0</v>
      </c>
      <c r="S248" s="874"/>
      <c r="T248" s="874"/>
      <c r="U248" s="874"/>
      <c r="V248" s="874"/>
      <c r="W248" s="372"/>
      <c r="X248" s="874"/>
      <c r="Y248" s="550"/>
    </row>
    <row r="249" spans="1:25" ht="94.5">
      <c r="A249" s="514">
        <v>5</v>
      </c>
      <c r="B249" s="34" t="s">
        <v>555</v>
      </c>
      <c r="C249" s="76">
        <v>180</v>
      </c>
      <c r="D249" s="1088" t="s">
        <v>1414</v>
      </c>
      <c r="E249" s="655"/>
      <c r="F249" s="655"/>
      <c r="G249" s="655"/>
      <c r="H249" s="88">
        <v>2018</v>
      </c>
      <c r="I249" s="125">
        <v>63258.5</v>
      </c>
      <c r="J249" s="874">
        <f t="shared" si="48"/>
        <v>20000</v>
      </c>
      <c r="K249" s="874"/>
      <c r="L249" s="874"/>
      <c r="M249" s="874"/>
      <c r="N249" s="874"/>
      <c r="O249" s="874"/>
      <c r="P249" s="874">
        <v>20000</v>
      </c>
      <c r="Q249" s="874">
        <v>0</v>
      </c>
      <c r="R249" s="874">
        <v>0</v>
      </c>
      <c r="S249" s="874"/>
      <c r="T249" s="874"/>
      <c r="U249" s="874"/>
      <c r="V249" s="874"/>
      <c r="W249" s="372"/>
      <c r="X249" s="874"/>
      <c r="Y249" s="550"/>
    </row>
    <row r="250" spans="1:25" ht="94.5">
      <c r="A250" s="514">
        <v>6</v>
      </c>
      <c r="B250" s="34" t="s">
        <v>556</v>
      </c>
      <c r="C250" s="76">
        <v>185</v>
      </c>
      <c r="D250" s="1088" t="s">
        <v>1414</v>
      </c>
      <c r="E250" s="655"/>
      <c r="F250" s="655"/>
      <c r="G250" s="655"/>
      <c r="H250" s="88">
        <v>2018</v>
      </c>
      <c r="I250" s="125">
        <v>58184.1</v>
      </c>
      <c r="J250" s="874">
        <f t="shared" si="48"/>
        <v>20000</v>
      </c>
      <c r="K250" s="874"/>
      <c r="L250" s="874"/>
      <c r="M250" s="874"/>
      <c r="N250" s="874"/>
      <c r="O250" s="874"/>
      <c r="P250" s="874">
        <v>20000</v>
      </c>
      <c r="Q250" s="874">
        <v>0</v>
      </c>
      <c r="R250" s="874">
        <v>0</v>
      </c>
      <c r="S250" s="874"/>
      <c r="T250" s="874"/>
      <c r="U250" s="874"/>
      <c r="V250" s="874"/>
      <c r="W250" s="372"/>
      <c r="X250" s="874"/>
      <c r="Y250" s="550"/>
    </row>
    <row r="251" spans="1:25" ht="84">
      <c r="A251" s="514">
        <v>7</v>
      </c>
      <c r="B251" s="34" t="s">
        <v>557</v>
      </c>
      <c r="C251" s="76">
        <v>75</v>
      </c>
      <c r="D251" s="1088" t="s">
        <v>1414</v>
      </c>
      <c r="E251" s="655"/>
      <c r="F251" s="655"/>
      <c r="G251" s="655"/>
      <c r="H251" s="88">
        <v>2019</v>
      </c>
      <c r="I251" s="125">
        <v>167197.29999999999</v>
      </c>
      <c r="J251" s="874">
        <f t="shared" si="48"/>
        <v>60000</v>
      </c>
      <c r="K251" s="874"/>
      <c r="L251" s="874"/>
      <c r="M251" s="874"/>
      <c r="N251" s="874"/>
      <c r="O251" s="874"/>
      <c r="P251" s="874">
        <v>30000</v>
      </c>
      <c r="Q251" s="874">
        <v>30000</v>
      </c>
      <c r="R251" s="874">
        <v>0</v>
      </c>
      <c r="S251" s="874"/>
      <c r="T251" s="874"/>
      <c r="U251" s="874"/>
      <c r="V251" s="874"/>
      <c r="W251" s="372"/>
      <c r="X251" s="874"/>
      <c r="Y251" s="550"/>
    </row>
    <row r="252" spans="1:25" ht="157.5">
      <c r="A252" s="514">
        <v>8</v>
      </c>
      <c r="B252" s="34" t="s">
        <v>558</v>
      </c>
      <c r="C252" s="76">
        <v>52</v>
      </c>
      <c r="D252" s="1088" t="s">
        <v>1414</v>
      </c>
      <c r="E252" s="655"/>
      <c r="F252" s="655"/>
      <c r="G252" s="655"/>
      <c r="H252" s="88" t="s">
        <v>546</v>
      </c>
      <c r="I252" s="125">
        <v>36799.599999999999</v>
      </c>
      <c r="J252" s="874">
        <f t="shared" si="48"/>
        <v>34054.5</v>
      </c>
      <c r="K252" s="874"/>
      <c r="L252" s="874"/>
      <c r="M252" s="874"/>
      <c r="N252" s="874"/>
      <c r="O252" s="874"/>
      <c r="P252" s="874">
        <v>34054.5</v>
      </c>
      <c r="Q252" s="874">
        <v>0</v>
      </c>
      <c r="R252" s="874">
        <v>0</v>
      </c>
      <c r="S252" s="874"/>
      <c r="T252" s="874"/>
      <c r="U252" s="874"/>
      <c r="V252" s="874"/>
      <c r="W252" s="372"/>
      <c r="X252" s="874"/>
      <c r="Y252" s="550"/>
    </row>
    <row r="253" spans="1:25" ht="105">
      <c r="A253" s="514">
        <v>9</v>
      </c>
      <c r="B253" s="34" t="s">
        <v>559</v>
      </c>
      <c r="C253" s="76">
        <v>30</v>
      </c>
      <c r="D253" s="1088" t="s">
        <v>1414</v>
      </c>
      <c r="E253" s="655"/>
      <c r="F253" s="655"/>
      <c r="G253" s="655"/>
      <c r="H253" s="88" t="s">
        <v>546</v>
      </c>
      <c r="I253" s="125">
        <v>53525.599999999999</v>
      </c>
      <c r="J253" s="38">
        <f t="shared" si="48"/>
        <v>37077.129999999997</v>
      </c>
      <c r="K253" s="874"/>
      <c r="L253" s="874"/>
      <c r="M253" s="874"/>
      <c r="N253" s="874"/>
      <c r="O253" s="874"/>
      <c r="P253" s="874">
        <v>37077.129999999997</v>
      </c>
      <c r="Q253" s="874">
        <v>0</v>
      </c>
      <c r="R253" s="874">
        <v>0</v>
      </c>
      <c r="S253" s="874"/>
      <c r="T253" s="874"/>
      <c r="U253" s="874"/>
      <c r="V253" s="874"/>
      <c r="W253" s="372"/>
      <c r="X253" s="874"/>
      <c r="Y253" s="550"/>
    </row>
    <row r="254" spans="1:25" ht="105">
      <c r="A254" s="514">
        <v>10</v>
      </c>
      <c r="B254" s="34" t="s">
        <v>560</v>
      </c>
      <c r="C254" s="76">
        <v>20</v>
      </c>
      <c r="D254" s="1088" t="s">
        <v>1414</v>
      </c>
      <c r="E254" s="655"/>
      <c r="F254" s="655"/>
      <c r="G254" s="655"/>
      <c r="H254" s="88" t="s">
        <v>547</v>
      </c>
      <c r="I254" s="125">
        <v>26038.73</v>
      </c>
      <c r="J254" s="874">
        <f t="shared" si="48"/>
        <v>0</v>
      </c>
      <c r="K254" s="874"/>
      <c r="L254" s="874"/>
      <c r="M254" s="874"/>
      <c r="N254" s="874"/>
      <c r="O254" s="874"/>
      <c r="P254" s="874">
        <v>0</v>
      </c>
      <c r="Q254" s="874">
        <v>0</v>
      </c>
      <c r="R254" s="874">
        <v>0</v>
      </c>
      <c r="S254" s="874"/>
      <c r="T254" s="874"/>
      <c r="U254" s="874"/>
      <c r="V254" s="874"/>
      <c r="W254" s="372"/>
      <c r="X254" s="874"/>
      <c r="Y254" s="550"/>
    </row>
    <row r="255" spans="1:25">
      <c r="A255" s="715"/>
      <c r="B255" s="728" t="s">
        <v>693</v>
      </c>
      <c r="C255" s="716"/>
      <c r="D255" s="717"/>
      <c r="E255" s="717"/>
      <c r="F255" s="717"/>
      <c r="G255" s="717"/>
      <c r="H255" s="716"/>
      <c r="I255" s="716"/>
      <c r="J255" s="718">
        <f t="shared" ref="J255:Y255" si="49">SUM(J245:J254)</f>
        <v>440903.4</v>
      </c>
      <c r="K255" s="719">
        <f t="shared" si="49"/>
        <v>0</v>
      </c>
      <c r="L255" s="719">
        <f t="shared" si="49"/>
        <v>0</v>
      </c>
      <c r="M255" s="719">
        <f t="shared" si="49"/>
        <v>0</v>
      </c>
      <c r="N255" s="719">
        <f t="shared" si="49"/>
        <v>0</v>
      </c>
      <c r="O255" s="719">
        <f t="shared" si="49"/>
        <v>0</v>
      </c>
      <c r="P255" s="726">
        <f t="shared" si="49"/>
        <v>286017.46000000002</v>
      </c>
      <c r="Q255" s="719">
        <f t="shared" si="49"/>
        <v>154885.94</v>
      </c>
      <c r="R255" s="719">
        <f t="shared" si="49"/>
        <v>0</v>
      </c>
      <c r="S255" s="719">
        <f t="shared" si="49"/>
        <v>0</v>
      </c>
      <c r="T255" s="719">
        <f t="shared" si="49"/>
        <v>0</v>
      </c>
      <c r="U255" s="719">
        <f t="shared" si="49"/>
        <v>0</v>
      </c>
      <c r="V255" s="719">
        <f t="shared" si="49"/>
        <v>0</v>
      </c>
      <c r="W255" s="719">
        <f t="shared" si="49"/>
        <v>0</v>
      </c>
      <c r="X255" s="719">
        <f t="shared" si="49"/>
        <v>0</v>
      </c>
      <c r="Y255" s="720">
        <f t="shared" si="49"/>
        <v>0</v>
      </c>
    </row>
    <row r="256" spans="1:25" ht="13.5" thickBot="1">
      <c r="A256" s="548"/>
      <c r="B256" s="367" t="s">
        <v>1373</v>
      </c>
      <c r="C256" s="340"/>
      <c r="D256" s="1105" t="s">
        <v>1414</v>
      </c>
      <c r="E256" s="1105"/>
      <c r="F256" s="1105"/>
      <c r="G256" s="1105"/>
      <c r="H256" s="1105"/>
      <c r="I256" s="1105"/>
      <c r="J256" s="299">
        <f>SUM(J245:J254)</f>
        <v>440903.4</v>
      </c>
      <c r="K256" s="345">
        <f t="shared" ref="K256:Y256" si="50">SUM(K245:K254)</f>
        <v>0</v>
      </c>
      <c r="L256" s="345">
        <f t="shared" si="50"/>
        <v>0</v>
      </c>
      <c r="M256" s="345">
        <f t="shared" si="50"/>
        <v>0</v>
      </c>
      <c r="N256" s="345">
        <f t="shared" si="50"/>
        <v>0</v>
      </c>
      <c r="O256" s="345">
        <f t="shared" si="50"/>
        <v>0</v>
      </c>
      <c r="P256" s="345">
        <f t="shared" si="50"/>
        <v>286017.46000000002</v>
      </c>
      <c r="Q256" s="345">
        <f t="shared" si="50"/>
        <v>154885.94</v>
      </c>
      <c r="R256" s="345">
        <f t="shared" si="50"/>
        <v>0</v>
      </c>
      <c r="S256" s="345">
        <f t="shared" si="50"/>
        <v>0</v>
      </c>
      <c r="T256" s="345">
        <f t="shared" si="50"/>
        <v>0</v>
      </c>
      <c r="U256" s="345">
        <f t="shared" si="50"/>
        <v>0</v>
      </c>
      <c r="V256" s="345">
        <f t="shared" si="50"/>
        <v>0</v>
      </c>
      <c r="W256" s="345">
        <f t="shared" si="50"/>
        <v>0</v>
      </c>
      <c r="X256" s="345">
        <f t="shared" si="50"/>
        <v>0</v>
      </c>
      <c r="Y256" s="518">
        <f t="shared" si="50"/>
        <v>0</v>
      </c>
    </row>
    <row r="257" spans="1:25" ht="15.75" thickBot="1">
      <c r="A257" s="1120" t="s">
        <v>463</v>
      </c>
      <c r="B257" s="1121"/>
      <c r="C257" s="608"/>
      <c r="D257" s="624"/>
      <c r="E257" s="624"/>
      <c r="F257" s="624"/>
      <c r="G257" s="624"/>
      <c r="H257" s="608"/>
      <c r="I257" s="608"/>
      <c r="J257" s="608"/>
      <c r="K257" s="608"/>
      <c r="L257" s="608"/>
      <c r="M257" s="608"/>
      <c r="N257" s="608"/>
      <c r="O257" s="608"/>
      <c r="P257" s="608"/>
      <c r="Q257" s="608"/>
      <c r="R257" s="608"/>
      <c r="S257" s="608"/>
      <c r="T257" s="608"/>
      <c r="U257" s="608"/>
      <c r="V257" s="608"/>
      <c r="W257" s="608"/>
      <c r="X257" s="608"/>
      <c r="Y257" s="609"/>
    </row>
    <row r="258" spans="1:25" s="722" customFormat="1">
      <c r="A258" s="715"/>
      <c r="B258" s="728" t="s">
        <v>693</v>
      </c>
      <c r="C258" s="716"/>
      <c r="D258" s="717"/>
      <c r="E258" s="717"/>
      <c r="F258" s="717"/>
      <c r="G258" s="717"/>
      <c r="H258" s="716"/>
      <c r="I258" s="716"/>
      <c r="J258" s="718">
        <v>0</v>
      </c>
      <c r="K258" s="719">
        <v>0</v>
      </c>
      <c r="L258" s="719">
        <v>0</v>
      </c>
      <c r="M258" s="719">
        <v>0</v>
      </c>
      <c r="N258" s="719">
        <v>0</v>
      </c>
      <c r="O258" s="719">
        <v>0</v>
      </c>
      <c r="P258" s="726">
        <v>0</v>
      </c>
      <c r="Q258" s="719">
        <v>0</v>
      </c>
      <c r="R258" s="719">
        <v>0</v>
      </c>
      <c r="S258" s="719">
        <v>0</v>
      </c>
      <c r="T258" s="719">
        <v>0</v>
      </c>
      <c r="U258" s="719">
        <v>0</v>
      </c>
      <c r="V258" s="719">
        <v>0</v>
      </c>
      <c r="W258" s="719">
        <v>0</v>
      </c>
      <c r="X258" s="719">
        <v>0</v>
      </c>
      <c r="Y258" s="720">
        <v>0</v>
      </c>
    </row>
    <row r="259" spans="1:25" ht="13.5" thickBot="1">
      <c r="A259" s="548"/>
      <c r="B259" s="367" t="s">
        <v>1373</v>
      </c>
      <c r="C259" s="340"/>
      <c r="D259" s="1105" t="s">
        <v>1414</v>
      </c>
      <c r="E259" s="1105"/>
      <c r="F259" s="1105"/>
      <c r="G259" s="1105"/>
      <c r="H259" s="1105"/>
      <c r="I259" s="1105"/>
      <c r="J259" s="299">
        <v>0</v>
      </c>
      <c r="K259" s="345">
        <v>0</v>
      </c>
      <c r="L259" s="345">
        <v>0</v>
      </c>
      <c r="M259" s="345">
        <v>0</v>
      </c>
      <c r="N259" s="345">
        <v>0</v>
      </c>
      <c r="O259" s="345">
        <v>0</v>
      </c>
      <c r="P259" s="345">
        <v>0</v>
      </c>
      <c r="Q259" s="345">
        <v>0</v>
      </c>
      <c r="R259" s="345">
        <v>0</v>
      </c>
      <c r="S259" s="345">
        <v>0</v>
      </c>
      <c r="T259" s="345">
        <v>0</v>
      </c>
      <c r="U259" s="345">
        <v>0</v>
      </c>
      <c r="V259" s="345">
        <v>0</v>
      </c>
      <c r="W259" s="345">
        <v>0</v>
      </c>
      <c r="X259" s="345">
        <v>0</v>
      </c>
      <c r="Y259" s="518">
        <v>0</v>
      </c>
    </row>
    <row r="260" spans="1:25" ht="15.75" thickBot="1">
      <c r="A260" s="1204" t="s">
        <v>307</v>
      </c>
      <c r="B260" s="1205"/>
      <c r="C260" s="1205"/>
      <c r="D260" s="1205"/>
      <c r="E260" s="1205"/>
      <c r="F260" s="1205"/>
      <c r="G260" s="1205"/>
      <c r="H260" s="1205"/>
      <c r="I260" s="1205"/>
      <c r="J260" s="732">
        <f t="shared" ref="J260:Y260" si="51">SUM(J281,J320,J338,J361,J364,J367,J380,J387)</f>
        <v>582461.13</v>
      </c>
      <c r="K260" s="732">
        <f t="shared" si="51"/>
        <v>210864.55</v>
      </c>
      <c r="L260" s="732">
        <f t="shared" si="51"/>
        <v>161167.9</v>
      </c>
      <c r="M260" s="730">
        <f t="shared" si="51"/>
        <v>48400</v>
      </c>
      <c r="N260" s="730">
        <f t="shared" si="51"/>
        <v>1000</v>
      </c>
      <c r="O260" s="730">
        <f t="shared" si="51"/>
        <v>2800</v>
      </c>
      <c r="P260" s="732">
        <f t="shared" si="51"/>
        <v>87161.25</v>
      </c>
      <c r="Q260" s="732">
        <f t="shared" si="51"/>
        <v>40826.879999999997</v>
      </c>
      <c r="R260" s="732">
        <f t="shared" si="51"/>
        <v>23790.55</v>
      </c>
      <c r="S260" s="730">
        <f t="shared" si="51"/>
        <v>0</v>
      </c>
      <c r="T260" s="730">
        <f t="shared" si="51"/>
        <v>0</v>
      </c>
      <c r="U260" s="730">
        <f t="shared" si="51"/>
        <v>1400</v>
      </c>
      <c r="V260" s="730">
        <f t="shared" si="51"/>
        <v>750</v>
      </c>
      <c r="W260" s="730">
        <f t="shared" si="51"/>
        <v>500</v>
      </c>
      <c r="X260" s="730">
        <f t="shared" si="51"/>
        <v>1000</v>
      </c>
      <c r="Y260" s="731">
        <f t="shared" si="51"/>
        <v>2800</v>
      </c>
    </row>
    <row r="261" spans="1:25">
      <c r="A261" s="551"/>
      <c r="B261" s="447" t="s">
        <v>1373</v>
      </c>
      <c r="C261" s="448"/>
      <c r="D261" s="1129" t="s">
        <v>1414</v>
      </c>
      <c r="E261" s="1129"/>
      <c r="F261" s="1129"/>
      <c r="G261" s="1129"/>
      <c r="H261" s="1129"/>
      <c r="I261" s="1129"/>
      <c r="J261" s="452">
        <f t="shared" ref="J261:Y261" si="52">SUM(J282,J321,J339,J362,J365,J368,J381,J388)</f>
        <v>582461.13</v>
      </c>
      <c r="K261" s="452">
        <f t="shared" si="52"/>
        <v>210864.55</v>
      </c>
      <c r="L261" s="452">
        <f t="shared" si="52"/>
        <v>161167.9</v>
      </c>
      <c r="M261" s="452">
        <f t="shared" si="52"/>
        <v>48400</v>
      </c>
      <c r="N261" s="452">
        <f t="shared" si="52"/>
        <v>1000</v>
      </c>
      <c r="O261" s="452">
        <f t="shared" si="52"/>
        <v>2800</v>
      </c>
      <c r="P261" s="452">
        <f t="shared" si="52"/>
        <v>87161.25</v>
      </c>
      <c r="Q261" s="452">
        <f t="shared" si="52"/>
        <v>40826.879999999997</v>
      </c>
      <c r="R261" s="452">
        <f t="shared" si="52"/>
        <v>23790.55</v>
      </c>
      <c r="S261" s="452">
        <f t="shared" si="52"/>
        <v>0</v>
      </c>
      <c r="T261" s="452">
        <f t="shared" si="52"/>
        <v>0</v>
      </c>
      <c r="U261" s="452">
        <f t="shared" si="52"/>
        <v>1400</v>
      </c>
      <c r="V261" s="452">
        <f t="shared" si="52"/>
        <v>750</v>
      </c>
      <c r="W261" s="452">
        <f t="shared" si="52"/>
        <v>500</v>
      </c>
      <c r="X261" s="452">
        <f t="shared" si="52"/>
        <v>1000</v>
      </c>
      <c r="Y261" s="545">
        <f t="shared" si="52"/>
        <v>2800</v>
      </c>
    </row>
    <row r="262" spans="1:25" ht="15.75" thickBot="1">
      <c r="A262" s="1118" t="s">
        <v>569</v>
      </c>
      <c r="B262" s="1119"/>
      <c r="C262" s="614"/>
      <c r="D262" s="656"/>
      <c r="E262" s="656"/>
      <c r="F262" s="656"/>
      <c r="G262" s="656"/>
      <c r="H262" s="614"/>
      <c r="I262" s="614"/>
      <c r="J262" s="614"/>
      <c r="K262" s="614"/>
      <c r="L262" s="614"/>
      <c r="M262" s="614"/>
      <c r="N262" s="614"/>
      <c r="O262" s="614"/>
      <c r="P262" s="614"/>
      <c r="Q262" s="614"/>
      <c r="R262" s="614"/>
      <c r="S262" s="614"/>
      <c r="T262" s="614"/>
      <c r="U262" s="614"/>
      <c r="V262" s="614"/>
      <c r="W262" s="614"/>
      <c r="X262" s="614"/>
      <c r="Y262" s="615"/>
    </row>
    <row r="263" spans="1:25" ht="52.5">
      <c r="A263" s="1181">
        <v>1</v>
      </c>
      <c r="B263" s="807" t="s">
        <v>584</v>
      </c>
      <c r="C263" s="14">
        <v>135</v>
      </c>
      <c r="D263" s="657"/>
      <c r="E263" s="657"/>
      <c r="F263" s="657"/>
      <c r="G263" s="657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511"/>
    </row>
    <row r="264" spans="1:25" ht="21">
      <c r="A264" s="1181"/>
      <c r="B264" s="126" t="s">
        <v>570</v>
      </c>
      <c r="C264" s="840"/>
      <c r="D264" s="1088" t="s">
        <v>1414</v>
      </c>
      <c r="E264" s="972"/>
      <c r="F264" s="972"/>
      <c r="G264" s="972"/>
      <c r="H264" s="840">
        <v>2020</v>
      </c>
      <c r="I264" s="91">
        <v>500</v>
      </c>
      <c r="J264" s="874">
        <f t="shared" ref="J264:J268" si="53">SUM(K264:Y264)</f>
        <v>500</v>
      </c>
      <c r="K264" s="47"/>
      <c r="L264" s="91"/>
      <c r="M264" s="91">
        <v>500</v>
      </c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513"/>
    </row>
    <row r="265" spans="1:25" ht="21">
      <c r="A265" s="1181"/>
      <c r="B265" s="126" t="s">
        <v>571</v>
      </c>
      <c r="C265" s="840"/>
      <c r="D265" s="1088" t="s">
        <v>1414</v>
      </c>
      <c r="E265" s="972"/>
      <c r="F265" s="972"/>
      <c r="G265" s="972"/>
      <c r="H265" s="840">
        <v>2018</v>
      </c>
      <c r="I265" s="91">
        <v>1799</v>
      </c>
      <c r="J265" s="874">
        <f t="shared" si="53"/>
        <v>1799</v>
      </c>
      <c r="K265" s="91">
        <v>1799</v>
      </c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513"/>
    </row>
    <row r="266" spans="1:25" ht="21">
      <c r="A266" s="1181"/>
      <c r="B266" s="126" t="s">
        <v>572</v>
      </c>
      <c r="C266" s="840"/>
      <c r="D266" s="1088" t="s">
        <v>1414</v>
      </c>
      <c r="E266" s="972"/>
      <c r="F266" s="972"/>
      <c r="G266" s="972"/>
      <c r="H266" s="840">
        <v>2018</v>
      </c>
      <c r="I266" s="91">
        <v>1079</v>
      </c>
      <c r="J266" s="874">
        <v>1079</v>
      </c>
      <c r="K266" s="91">
        <v>1079</v>
      </c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513"/>
    </row>
    <row r="267" spans="1:25" ht="21">
      <c r="A267" s="1181"/>
      <c r="B267" s="126" t="s">
        <v>573</v>
      </c>
      <c r="C267" s="840"/>
      <c r="D267" s="1088" t="s">
        <v>1414</v>
      </c>
      <c r="E267" s="972"/>
      <c r="F267" s="972"/>
      <c r="G267" s="972"/>
      <c r="H267" s="840">
        <v>2019</v>
      </c>
      <c r="I267" s="91">
        <v>3347.5</v>
      </c>
      <c r="J267" s="874">
        <f t="shared" si="53"/>
        <v>3347.5</v>
      </c>
      <c r="K267" s="91"/>
      <c r="L267" s="91">
        <v>3347.5</v>
      </c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513"/>
    </row>
    <row r="268" spans="1:25" ht="21">
      <c r="A268" s="1280"/>
      <c r="B268" s="126" t="s">
        <v>575</v>
      </c>
      <c r="C268" s="840"/>
      <c r="D268" s="1088" t="s">
        <v>1414</v>
      </c>
      <c r="E268" s="972"/>
      <c r="F268" s="972"/>
      <c r="G268" s="972"/>
      <c r="H268" s="840">
        <v>2020</v>
      </c>
      <c r="I268" s="91">
        <v>2000</v>
      </c>
      <c r="J268" s="874">
        <f t="shared" si="53"/>
        <v>2000</v>
      </c>
      <c r="K268" s="36"/>
      <c r="L268" s="91"/>
      <c r="M268" s="91">
        <v>2000</v>
      </c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513"/>
    </row>
    <row r="269" spans="1:25" ht="52.5">
      <c r="A269" s="1363">
        <v>3</v>
      </c>
      <c r="B269" s="872" t="s">
        <v>590</v>
      </c>
      <c r="C269" s="1178">
        <v>360</v>
      </c>
      <c r="D269" s="841"/>
      <c r="E269" s="972"/>
      <c r="F269" s="972"/>
      <c r="G269" s="972"/>
      <c r="H269" s="840"/>
      <c r="I269" s="91"/>
      <c r="J269" s="874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513"/>
    </row>
    <row r="270" spans="1:25" ht="31.5">
      <c r="A270" s="1363"/>
      <c r="B270" s="872" t="s">
        <v>578</v>
      </c>
      <c r="C270" s="1178"/>
      <c r="D270" s="1088" t="s">
        <v>1414</v>
      </c>
      <c r="E270" s="972"/>
      <c r="F270" s="972"/>
      <c r="G270" s="972"/>
      <c r="H270" s="840">
        <v>2018</v>
      </c>
      <c r="I270" s="91">
        <v>1500</v>
      </c>
      <c r="J270" s="874">
        <f>SUM(K270:Y270)</f>
        <v>1500</v>
      </c>
      <c r="K270" s="91">
        <v>750</v>
      </c>
      <c r="L270" s="91"/>
      <c r="M270" s="91"/>
      <c r="N270" s="91"/>
      <c r="O270" s="91"/>
      <c r="P270" s="91"/>
      <c r="Q270" s="91"/>
      <c r="R270" s="91"/>
      <c r="S270" s="91"/>
      <c r="T270" s="91"/>
      <c r="U270" s="91">
        <v>750</v>
      </c>
      <c r="V270" s="91"/>
      <c r="W270" s="91"/>
      <c r="X270" s="91"/>
      <c r="Y270" s="513"/>
    </row>
    <row r="271" spans="1:25" ht="21">
      <c r="A271" s="1363"/>
      <c r="B271" s="872" t="s">
        <v>579</v>
      </c>
      <c r="C271" s="1178"/>
      <c r="D271" s="1088" t="s">
        <v>1414</v>
      </c>
      <c r="E271" s="972"/>
      <c r="F271" s="972"/>
      <c r="G271" s="972"/>
      <c r="H271" s="840">
        <v>2019</v>
      </c>
      <c r="I271" s="91">
        <v>1500</v>
      </c>
      <c r="J271" s="874">
        <f t="shared" ref="J271:J279" si="54">SUM(K271:Y271)</f>
        <v>1500</v>
      </c>
      <c r="K271" s="47"/>
      <c r="L271" s="91">
        <v>750</v>
      </c>
      <c r="M271" s="91"/>
      <c r="N271" s="91"/>
      <c r="O271" s="91"/>
      <c r="P271" s="91"/>
      <c r="Q271" s="91"/>
      <c r="R271" s="91"/>
      <c r="S271" s="91"/>
      <c r="T271" s="91"/>
      <c r="U271" s="91"/>
      <c r="V271" s="91">
        <v>750</v>
      </c>
      <c r="W271" s="91"/>
      <c r="X271" s="91"/>
      <c r="Y271" s="513"/>
    </row>
    <row r="272" spans="1:25" ht="21">
      <c r="A272" s="1363"/>
      <c r="B272" s="872" t="s">
        <v>580</v>
      </c>
      <c r="C272" s="1178"/>
      <c r="D272" s="1088" t="s">
        <v>1414</v>
      </c>
      <c r="E272" s="972"/>
      <c r="F272" s="972"/>
      <c r="G272" s="972"/>
      <c r="H272" s="840">
        <v>2020</v>
      </c>
      <c r="I272" s="91">
        <v>800</v>
      </c>
      <c r="J272" s="874">
        <f t="shared" si="54"/>
        <v>800</v>
      </c>
      <c r="K272" s="289"/>
      <c r="L272" s="47"/>
      <c r="M272" s="91">
        <v>400</v>
      </c>
      <c r="N272" s="91"/>
      <c r="O272" s="91"/>
      <c r="P272" s="91"/>
      <c r="Q272" s="91"/>
      <c r="R272" s="91"/>
      <c r="S272" s="91"/>
      <c r="T272" s="91"/>
      <c r="U272" s="91"/>
      <c r="V272" s="91"/>
      <c r="W272" s="91">
        <v>400</v>
      </c>
      <c r="X272" s="91"/>
      <c r="Y272" s="513"/>
    </row>
    <row r="273" spans="1:27" ht="52.5">
      <c r="A273" s="1363"/>
      <c r="B273" s="872" t="s">
        <v>592</v>
      </c>
      <c r="C273" s="1178"/>
      <c r="D273" s="1088" t="s">
        <v>1414</v>
      </c>
      <c r="E273" s="972"/>
      <c r="F273" s="972"/>
      <c r="G273" s="972"/>
      <c r="H273" s="840">
        <v>2021</v>
      </c>
      <c r="I273" s="91">
        <v>800</v>
      </c>
      <c r="J273" s="874">
        <f t="shared" si="54"/>
        <v>800</v>
      </c>
      <c r="K273" s="91"/>
      <c r="L273" s="91"/>
      <c r="M273" s="91"/>
      <c r="N273" s="91">
        <v>400</v>
      </c>
      <c r="O273" s="91"/>
      <c r="P273" s="91"/>
      <c r="Q273" s="91"/>
      <c r="R273" s="91"/>
      <c r="S273" s="91"/>
      <c r="T273" s="91"/>
      <c r="U273" s="91"/>
      <c r="V273" s="91"/>
      <c r="W273" s="91"/>
      <c r="X273" s="91">
        <v>400</v>
      </c>
      <c r="Y273" s="513"/>
    </row>
    <row r="274" spans="1:27" ht="42">
      <c r="A274" s="1363"/>
      <c r="B274" s="872" t="s">
        <v>591</v>
      </c>
      <c r="C274" s="1178"/>
      <c r="D274" s="1088" t="s">
        <v>1414</v>
      </c>
      <c r="E274" s="972"/>
      <c r="F274" s="972"/>
      <c r="G274" s="972"/>
      <c r="H274" s="840">
        <v>2022</v>
      </c>
      <c r="I274" s="91">
        <v>5000</v>
      </c>
      <c r="J274" s="874">
        <f t="shared" si="54"/>
        <v>5000</v>
      </c>
      <c r="K274" s="91"/>
      <c r="L274" s="91"/>
      <c r="M274" s="91"/>
      <c r="N274" s="91"/>
      <c r="O274" s="91">
        <v>2500</v>
      </c>
      <c r="P274" s="91"/>
      <c r="Q274" s="91"/>
      <c r="R274" s="91"/>
      <c r="S274" s="91"/>
      <c r="T274" s="91"/>
      <c r="U274" s="91"/>
      <c r="V274" s="91"/>
      <c r="W274" s="91"/>
      <c r="X274" s="91"/>
      <c r="Y274" s="553">
        <v>2500</v>
      </c>
    </row>
    <row r="275" spans="1:27">
      <c r="A275" s="1180">
        <v>4</v>
      </c>
      <c r="B275" s="1194" t="s">
        <v>593</v>
      </c>
      <c r="C275" s="1178">
        <v>43</v>
      </c>
      <c r="D275" s="1179"/>
      <c r="E275" s="972"/>
      <c r="F275" s="972"/>
      <c r="G275" s="972"/>
      <c r="H275" s="1178"/>
      <c r="I275" s="91"/>
      <c r="J275" s="874">
        <f t="shared" si="54"/>
        <v>0</v>
      </c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513"/>
    </row>
    <row r="276" spans="1:27">
      <c r="A276" s="1181"/>
      <c r="B276" s="1195"/>
      <c r="C276" s="1178"/>
      <c r="D276" s="1179"/>
      <c r="E276" s="972"/>
      <c r="F276" s="972"/>
      <c r="G276" s="972"/>
      <c r="H276" s="1178"/>
      <c r="I276" s="91"/>
      <c r="J276" s="874">
        <f t="shared" si="54"/>
        <v>0</v>
      </c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513"/>
    </row>
    <row r="277" spans="1:27" ht="31.5">
      <c r="A277" s="1181"/>
      <c r="B277" s="126" t="s">
        <v>581</v>
      </c>
      <c r="C277" s="840"/>
      <c r="D277" s="1088" t="s">
        <v>1414</v>
      </c>
      <c r="E277" s="972"/>
      <c r="F277" s="972"/>
      <c r="G277" s="972"/>
      <c r="H277" s="840">
        <v>2018</v>
      </c>
      <c r="I277" s="91">
        <v>600</v>
      </c>
      <c r="J277" s="874">
        <f t="shared" si="54"/>
        <v>600</v>
      </c>
      <c r="K277" s="91">
        <v>250</v>
      </c>
      <c r="L277" s="91"/>
      <c r="M277" s="91"/>
      <c r="N277" s="91"/>
      <c r="O277" s="91"/>
      <c r="P277" s="91"/>
      <c r="Q277" s="91"/>
      <c r="R277" s="91"/>
      <c r="S277" s="91"/>
      <c r="T277" s="91"/>
      <c r="U277" s="91">
        <v>350</v>
      </c>
      <c r="V277" s="91"/>
      <c r="W277" s="91"/>
      <c r="X277" s="91"/>
      <c r="Y277" s="513"/>
    </row>
    <row r="278" spans="1:27" ht="21">
      <c r="A278" s="1181"/>
      <c r="B278" s="126" t="s">
        <v>583</v>
      </c>
      <c r="C278" s="840"/>
      <c r="D278" s="1088" t="s">
        <v>1414</v>
      </c>
      <c r="E278" s="972"/>
      <c r="F278" s="972"/>
      <c r="G278" s="972"/>
      <c r="H278" s="840">
        <v>2021</v>
      </c>
      <c r="I278" s="91">
        <v>1300</v>
      </c>
      <c r="J278" s="874">
        <f t="shared" si="54"/>
        <v>1300</v>
      </c>
      <c r="K278" s="91"/>
      <c r="L278" s="91"/>
      <c r="M278" s="91"/>
      <c r="N278" s="91">
        <v>600</v>
      </c>
      <c r="O278" s="91"/>
      <c r="P278" s="91"/>
      <c r="Q278" s="91"/>
      <c r="R278" s="91"/>
      <c r="S278" s="91"/>
      <c r="T278" s="91"/>
      <c r="U278" s="91"/>
      <c r="V278" s="91"/>
      <c r="W278" s="91">
        <v>100</v>
      </c>
      <c r="X278" s="91">
        <v>600</v>
      </c>
      <c r="Y278" s="513"/>
    </row>
    <row r="279" spans="1:27" ht="21">
      <c r="A279" s="1280"/>
      <c r="B279" s="126" t="s">
        <v>575</v>
      </c>
      <c r="C279" s="840"/>
      <c r="D279" s="1088" t="s">
        <v>1414</v>
      </c>
      <c r="E279" s="972"/>
      <c r="F279" s="972"/>
      <c r="G279" s="972"/>
      <c r="H279" s="840">
        <v>2022</v>
      </c>
      <c r="I279" s="91">
        <v>600</v>
      </c>
      <c r="J279" s="874">
        <f t="shared" si="54"/>
        <v>600</v>
      </c>
      <c r="K279" s="91"/>
      <c r="L279" s="91"/>
      <c r="M279" s="91"/>
      <c r="N279" s="91"/>
      <c r="O279" s="91">
        <v>300</v>
      </c>
      <c r="P279" s="91"/>
      <c r="Q279" s="91"/>
      <c r="R279" s="91"/>
      <c r="S279" s="91"/>
      <c r="T279" s="91"/>
      <c r="U279" s="91"/>
      <c r="V279" s="91"/>
      <c r="W279" s="91"/>
      <c r="X279" s="91"/>
      <c r="Y279" s="553">
        <v>300</v>
      </c>
    </row>
    <row r="280" spans="1:27" ht="147">
      <c r="A280" s="830">
        <v>5</v>
      </c>
      <c r="B280" s="126" t="s">
        <v>594</v>
      </c>
      <c r="C280" s="840" t="s">
        <v>754</v>
      </c>
      <c r="D280" s="1088" t="s">
        <v>1414</v>
      </c>
      <c r="E280" s="972"/>
      <c r="F280" s="972"/>
      <c r="G280" s="972"/>
      <c r="H280" s="840">
        <v>2018</v>
      </c>
      <c r="I280" s="91">
        <v>600</v>
      </c>
      <c r="J280" s="874">
        <f>SUM(K280:Y280)</f>
        <v>600</v>
      </c>
      <c r="K280" s="91">
        <v>300</v>
      </c>
      <c r="L280" s="91"/>
      <c r="M280" s="91"/>
      <c r="N280" s="91"/>
      <c r="O280" s="91"/>
      <c r="P280" s="91"/>
      <c r="Q280" s="91"/>
      <c r="R280" s="91"/>
      <c r="S280" s="91"/>
      <c r="T280" s="91"/>
      <c r="U280" s="91">
        <v>300</v>
      </c>
      <c r="V280" s="91"/>
      <c r="W280" s="91"/>
      <c r="X280" s="91"/>
      <c r="Y280" s="513"/>
    </row>
    <row r="281" spans="1:27">
      <c r="A281" s="715"/>
      <c r="B281" s="728" t="s">
        <v>693</v>
      </c>
      <c r="C281" s="716"/>
      <c r="D281" s="717"/>
      <c r="E281" s="717"/>
      <c r="F281" s="717"/>
      <c r="G281" s="717"/>
      <c r="H281" s="716"/>
      <c r="I281" s="716"/>
      <c r="J281" s="718">
        <f>SUM(J263:J280)</f>
        <v>21425.5</v>
      </c>
      <c r="K281" s="719">
        <f t="shared" ref="K281:Y281" si="55">SUM(K263:K280)</f>
        <v>4178</v>
      </c>
      <c r="L281" s="719">
        <f t="shared" si="55"/>
        <v>4097.5</v>
      </c>
      <c r="M281" s="719">
        <f t="shared" si="55"/>
        <v>2900</v>
      </c>
      <c r="N281" s="719">
        <f t="shared" si="55"/>
        <v>1000</v>
      </c>
      <c r="O281" s="719">
        <f t="shared" si="55"/>
        <v>2800</v>
      </c>
      <c r="P281" s="726">
        <f t="shared" si="55"/>
        <v>0</v>
      </c>
      <c r="Q281" s="719">
        <f t="shared" si="55"/>
        <v>0</v>
      </c>
      <c r="R281" s="719">
        <f t="shared" si="55"/>
        <v>0</v>
      </c>
      <c r="S281" s="719">
        <f t="shared" si="55"/>
        <v>0</v>
      </c>
      <c r="T281" s="719">
        <f t="shared" si="55"/>
        <v>0</v>
      </c>
      <c r="U281" s="719">
        <f>SUM(U263:U280)</f>
        <v>1400</v>
      </c>
      <c r="V281" s="719">
        <f t="shared" si="55"/>
        <v>750</v>
      </c>
      <c r="W281" s="719">
        <f t="shared" si="55"/>
        <v>500</v>
      </c>
      <c r="X281" s="719">
        <f t="shared" si="55"/>
        <v>1000</v>
      </c>
      <c r="Y281" s="720">
        <f t="shared" si="55"/>
        <v>2800</v>
      </c>
      <c r="AA281" s="89"/>
    </row>
    <row r="282" spans="1:27" ht="13.5" thickBot="1">
      <c r="A282" s="548"/>
      <c r="B282" s="367" t="s">
        <v>1373</v>
      </c>
      <c r="C282" s="340"/>
      <c r="D282" s="1105" t="s">
        <v>1414</v>
      </c>
      <c r="E282" s="1105"/>
      <c r="F282" s="1105"/>
      <c r="G282" s="1105"/>
      <c r="H282" s="1105"/>
      <c r="I282" s="1105"/>
      <c r="J282" s="299">
        <f t="shared" ref="J282:Y282" si="56">SUM(J264:J267,J268,J270:J274,J277,J278:J280)</f>
        <v>21425.5</v>
      </c>
      <c r="K282" s="345">
        <f t="shared" si="56"/>
        <v>4178</v>
      </c>
      <c r="L282" s="345">
        <f t="shared" si="56"/>
        <v>4097.5</v>
      </c>
      <c r="M282" s="345">
        <f t="shared" si="56"/>
        <v>2900</v>
      </c>
      <c r="N282" s="345">
        <f t="shared" si="56"/>
        <v>1000</v>
      </c>
      <c r="O282" s="345">
        <f t="shared" si="56"/>
        <v>2800</v>
      </c>
      <c r="P282" s="345">
        <f t="shared" si="56"/>
        <v>0</v>
      </c>
      <c r="Q282" s="345">
        <f t="shared" si="56"/>
        <v>0</v>
      </c>
      <c r="R282" s="345">
        <f t="shared" si="56"/>
        <v>0</v>
      </c>
      <c r="S282" s="345">
        <f t="shared" si="56"/>
        <v>0</v>
      </c>
      <c r="T282" s="345">
        <f t="shared" si="56"/>
        <v>0</v>
      </c>
      <c r="U282" s="345">
        <f t="shared" si="56"/>
        <v>1400</v>
      </c>
      <c r="V282" s="345">
        <f t="shared" si="56"/>
        <v>750</v>
      </c>
      <c r="W282" s="345">
        <f t="shared" si="56"/>
        <v>500</v>
      </c>
      <c r="X282" s="345">
        <f t="shared" si="56"/>
        <v>1000</v>
      </c>
      <c r="Y282" s="518">
        <f t="shared" si="56"/>
        <v>2800</v>
      </c>
      <c r="AA282" s="1071"/>
    </row>
    <row r="283" spans="1:27" ht="15.75" thickBot="1">
      <c r="A283" s="1120" t="s">
        <v>755</v>
      </c>
      <c r="B283" s="1121"/>
      <c r="C283" s="608"/>
      <c r="D283" s="624"/>
      <c r="E283" s="624"/>
      <c r="F283" s="624"/>
      <c r="G283" s="624"/>
      <c r="H283" s="608"/>
      <c r="I283" s="608"/>
      <c r="J283" s="608"/>
      <c r="K283" s="608"/>
      <c r="L283" s="608"/>
      <c r="M283" s="608"/>
      <c r="N283" s="608"/>
      <c r="O283" s="608"/>
      <c r="P283" s="608"/>
      <c r="Q283" s="608"/>
      <c r="R283" s="608"/>
      <c r="S283" s="608"/>
      <c r="T283" s="608"/>
      <c r="U283" s="608"/>
      <c r="V283" s="608"/>
      <c r="W283" s="608"/>
      <c r="X283" s="608"/>
      <c r="Y283" s="609"/>
    </row>
    <row r="284" spans="1:27" ht="94.5">
      <c r="A284" s="1146">
        <v>2</v>
      </c>
      <c r="B284" s="126" t="s">
        <v>757</v>
      </c>
      <c r="C284" s="870"/>
      <c r="D284" s="873"/>
      <c r="E284" s="947"/>
      <c r="F284" s="947"/>
      <c r="G284" s="947"/>
      <c r="H284" s="870"/>
      <c r="I284" s="874"/>
      <c r="J284" s="867"/>
      <c r="K284" s="874"/>
      <c r="L284" s="874"/>
      <c r="M284" s="874"/>
      <c r="N284" s="874"/>
      <c r="O284" s="874"/>
      <c r="P284" s="874"/>
      <c r="Q284" s="874"/>
      <c r="R284" s="874"/>
      <c r="S284" s="874"/>
      <c r="T284" s="874"/>
      <c r="U284" s="874"/>
      <c r="V284" s="874"/>
      <c r="W284" s="874"/>
      <c r="X284" s="874"/>
      <c r="Y284" s="513"/>
    </row>
    <row r="285" spans="1:27">
      <c r="A285" s="1279"/>
      <c r="B285" s="1331" t="s">
        <v>739</v>
      </c>
      <c r="C285" s="1173">
        <v>158</v>
      </c>
      <c r="D285" s="1168" t="s">
        <v>1414</v>
      </c>
      <c r="E285" s="919"/>
      <c r="F285" s="919"/>
      <c r="G285" s="919"/>
      <c r="H285" s="870">
        <v>2018</v>
      </c>
      <c r="I285" s="874">
        <v>98500.25</v>
      </c>
      <c r="J285" s="969">
        <f t="shared" ref="J285:J319" si="57">SUM(K285:Y285)</f>
        <v>98500.25</v>
      </c>
      <c r="K285" s="38">
        <v>98500.25</v>
      </c>
      <c r="L285" s="21">
        <v>0</v>
      </c>
      <c r="M285" s="21">
        <v>0</v>
      </c>
      <c r="N285" s="21"/>
      <c r="O285" s="21"/>
      <c r="P285" s="21">
        <v>0</v>
      </c>
      <c r="Q285" s="21">
        <v>0</v>
      </c>
      <c r="R285" s="21">
        <v>0</v>
      </c>
      <c r="S285" s="21"/>
      <c r="T285" s="21"/>
      <c r="U285" s="21">
        <v>0</v>
      </c>
      <c r="V285" s="21">
        <v>0</v>
      </c>
      <c r="W285" s="21">
        <v>0</v>
      </c>
      <c r="X285" s="21"/>
      <c r="Y285" s="513"/>
    </row>
    <row r="286" spans="1:27" ht="22.5">
      <c r="A286" s="1107"/>
      <c r="B286" s="1359"/>
      <c r="C286" s="1174"/>
      <c r="D286" s="1169"/>
      <c r="E286" s="920"/>
      <c r="F286" s="920"/>
      <c r="G286" s="920"/>
      <c r="H286" s="870" t="s">
        <v>740</v>
      </c>
      <c r="I286" s="874">
        <v>9850.0249999999996</v>
      </c>
      <c r="J286" s="867">
        <f t="shared" si="57"/>
        <v>0</v>
      </c>
      <c r="K286" s="21">
        <v>0</v>
      </c>
      <c r="L286" s="21">
        <v>0</v>
      </c>
      <c r="M286" s="21">
        <v>0</v>
      </c>
      <c r="N286" s="21"/>
      <c r="O286" s="21"/>
      <c r="P286" s="21">
        <v>0</v>
      </c>
      <c r="Q286" s="21">
        <v>0</v>
      </c>
      <c r="R286" s="21">
        <v>0</v>
      </c>
      <c r="S286" s="21"/>
      <c r="T286" s="21"/>
      <c r="U286" s="21">
        <v>0</v>
      </c>
      <c r="V286" s="21">
        <v>0</v>
      </c>
      <c r="W286" s="21">
        <v>0</v>
      </c>
      <c r="X286" s="21"/>
      <c r="Y286" s="513"/>
    </row>
    <row r="287" spans="1:27" ht="147" customHeight="1">
      <c r="A287" s="1146">
        <v>3</v>
      </c>
      <c r="B287" s="126" t="s">
        <v>758</v>
      </c>
      <c r="C287" s="139">
        <v>58</v>
      </c>
      <c r="D287" s="873"/>
      <c r="E287" s="947"/>
      <c r="F287" s="947"/>
      <c r="G287" s="947"/>
      <c r="H287" s="870"/>
      <c r="I287" s="874"/>
      <c r="J287" s="867"/>
      <c r="K287" s="874"/>
      <c r="L287" s="874"/>
      <c r="M287" s="874"/>
      <c r="N287" s="874"/>
      <c r="O287" s="874"/>
      <c r="P287" s="874"/>
      <c r="Q287" s="874"/>
      <c r="R287" s="874"/>
      <c r="S287" s="874"/>
      <c r="T287" s="874"/>
      <c r="U287" s="874"/>
      <c r="V287" s="874"/>
      <c r="W287" s="874"/>
      <c r="X287" s="874"/>
      <c r="Y287" s="513"/>
    </row>
    <row r="288" spans="1:27" ht="19.5" customHeight="1">
      <c r="A288" s="1279"/>
      <c r="B288" s="1374" t="s">
        <v>741</v>
      </c>
      <c r="C288" s="1173"/>
      <c r="D288" s="1349" t="s">
        <v>1414</v>
      </c>
      <c r="E288" s="921"/>
      <c r="F288" s="921"/>
      <c r="G288" s="921"/>
      <c r="H288" s="870">
        <v>2019</v>
      </c>
      <c r="I288" s="874">
        <v>85000</v>
      </c>
      <c r="J288" s="867">
        <f t="shared" si="57"/>
        <v>85000</v>
      </c>
      <c r="K288" s="874">
        <v>0</v>
      </c>
      <c r="L288" s="874">
        <v>85000</v>
      </c>
      <c r="M288" s="21">
        <v>0</v>
      </c>
      <c r="N288" s="21"/>
      <c r="O288" s="21"/>
      <c r="P288" s="21">
        <v>0</v>
      </c>
      <c r="Q288" s="21">
        <v>0</v>
      </c>
      <c r="R288" s="21">
        <v>0</v>
      </c>
      <c r="S288" s="21"/>
      <c r="T288" s="21"/>
      <c r="U288" s="21">
        <v>0</v>
      </c>
      <c r="V288" s="21">
        <v>0</v>
      </c>
      <c r="W288" s="21">
        <v>0</v>
      </c>
      <c r="X288" s="21"/>
      <c r="Y288" s="513"/>
    </row>
    <row r="289" spans="1:25" ht="22.5">
      <c r="A289" s="1107"/>
      <c r="B289" s="1375"/>
      <c r="C289" s="1174"/>
      <c r="D289" s="1350"/>
      <c r="E289" s="922"/>
      <c r="F289" s="922"/>
      <c r="G289" s="922"/>
      <c r="H289" s="870" t="s">
        <v>742</v>
      </c>
      <c r="I289" s="874">
        <v>8500</v>
      </c>
      <c r="J289" s="867">
        <f t="shared" si="57"/>
        <v>8500</v>
      </c>
      <c r="K289" s="874">
        <v>8500</v>
      </c>
      <c r="L289" s="554">
        <v>0</v>
      </c>
      <c r="M289" s="21">
        <v>0</v>
      </c>
      <c r="N289" s="21"/>
      <c r="O289" s="21"/>
      <c r="P289" s="21">
        <v>0</v>
      </c>
      <c r="Q289" s="21">
        <v>0</v>
      </c>
      <c r="R289" s="21">
        <v>0</v>
      </c>
      <c r="S289" s="21"/>
      <c r="T289" s="21"/>
      <c r="U289" s="21">
        <v>0</v>
      </c>
      <c r="V289" s="21">
        <v>0</v>
      </c>
      <c r="W289" s="21"/>
      <c r="X289" s="21"/>
      <c r="Y289" s="513"/>
    </row>
    <row r="290" spans="1:25" ht="105">
      <c r="A290" s="1146">
        <v>4</v>
      </c>
      <c r="B290" s="126" t="s">
        <v>759</v>
      </c>
      <c r="C290" s="870">
        <v>25</v>
      </c>
      <c r="D290" s="873"/>
      <c r="E290" s="947"/>
      <c r="F290" s="947"/>
      <c r="G290" s="947"/>
      <c r="H290" s="870"/>
      <c r="I290" s="874"/>
      <c r="J290" s="867"/>
      <c r="K290" s="874"/>
      <c r="L290" s="288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513"/>
    </row>
    <row r="291" spans="1:25">
      <c r="A291" s="1279"/>
      <c r="B291" s="1331" t="s">
        <v>743</v>
      </c>
      <c r="C291" s="1173"/>
      <c r="D291" s="1349" t="s">
        <v>1414</v>
      </c>
      <c r="E291" s="921"/>
      <c r="F291" s="921"/>
      <c r="G291" s="921"/>
      <c r="H291" s="870">
        <v>2019</v>
      </c>
      <c r="I291" s="874">
        <v>18500</v>
      </c>
      <c r="J291" s="867">
        <f t="shared" si="57"/>
        <v>18500</v>
      </c>
      <c r="K291" s="874"/>
      <c r="L291" s="874">
        <v>18500</v>
      </c>
      <c r="M291" s="21">
        <v>0</v>
      </c>
      <c r="N291" s="21"/>
      <c r="O291" s="21"/>
      <c r="P291" s="21">
        <v>0</v>
      </c>
      <c r="Q291" s="21">
        <v>0</v>
      </c>
      <c r="R291" s="21">
        <v>0</v>
      </c>
      <c r="S291" s="21"/>
      <c r="T291" s="21"/>
      <c r="U291" s="21">
        <v>0</v>
      </c>
      <c r="V291" s="21">
        <v>0</v>
      </c>
      <c r="W291" s="21">
        <v>0</v>
      </c>
      <c r="X291" s="21"/>
      <c r="Y291" s="513"/>
    </row>
    <row r="292" spans="1:25" ht="22.5">
      <c r="A292" s="1107"/>
      <c r="B292" s="1359"/>
      <c r="C292" s="1174"/>
      <c r="D292" s="1350"/>
      <c r="E292" s="922"/>
      <c r="F292" s="922"/>
      <c r="G292" s="922"/>
      <c r="H292" s="870" t="s">
        <v>742</v>
      </c>
      <c r="I292" s="874">
        <v>1850</v>
      </c>
      <c r="J292" s="867">
        <f t="shared" si="57"/>
        <v>1850</v>
      </c>
      <c r="K292" s="874">
        <v>1850</v>
      </c>
      <c r="L292" s="21">
        <v>0</v>
      </c>
      <c r="M292" s="21">
        <v>0</v>
      </c>
      <c r="N292" s="21"/>
      <c r="O292" s="21"/>
      <c r="P292" s="21">
        <v>0</v>
      </c>
      <c r="Q292" s="21">
        <v>0</v>
      </c>
      <c r="R292" s="21">
        <v>0</v>
      </c>
      <c r="S292" s="21"/>
      <c r="T292" s="21"/>
      <c r="U292" s="21">
        <v>0</v>
      </c>
      <c r="V292" s="21">
        <v>0</v>
      </c>
      <c r="W292" s="21">
        <v>0</v>
      </c>
      <c r="X292" s="21"/>
      <c r="Y292" s="513"/>
    </row>
    <row r="293" spans="1:25" ht="94.5">
      <c r="A293" s="1146">
        <v>5</v>
      </c>
      <c r="B293" s="126" t="s">
        <v>760</v>
      </c>
      <c r="C293" s="870">
        <v>80</v>
      </c>
      <c r="D293" s="873"/>
      <c r="E293" s="947"/>
      <c r="F293" s="947"/>
      <c r="G293" s="947"/>
      <c r="H293" s="870"/>
      <c r="I293" s="874"/>
      <c r="J293" s="867"/>
      <c r="K293" s="874"/>
      <c r="L293" s="874"/>
      <c r="M293" s="874"/>
      <c r="N293" s="874"/>
      <c r="O293" s="874"/>
      <c r="P293" s="874"/>
      <c r="Q293" s="874"/>
      <c r="R293" s="874"/>
      <c r="S293" s="874"/>
      <c r="T293" s="874"/>
      <c r="U293" s="874"/>
      <c r="V293" s="874"/>
      <c r="W293" s="874"/>
      <c r="X293" s="874"/>
      <c r="Y293" s="513"/>
    </row>
    <row r="294" spans="1:25">
      <c r="A294" s="1362"/>
      <c r="B294" s="1331" t="s">
        <v>744</v>
      </c>
      <c r="C294" s="1173"/>
      <c r="D294" s="1349" t="s">
        <v>1414</v>
      </c>
      <c r="E294" s="921"/>
      <c r="F294" s="921"/>
      <c r="G294" s="921"/>
      <c r="H294" s="870">
        <v>2018</v>
      </c>
      <c r="I294" s="874">
        <v>8000</v>
      </c>
      <c r="J294" s="867">
        <f t="shared" si="57"/>
        <v>8000</v>
      </c>
      <c r="K294" s="874">
        <v>8000</v>
      </c>
      <c r="L294" s="21">
        <v>0</v>
      </c>
      <c r="M294" s="21">
        <v>0</v>
      </c>
      <c r="N294" s="21"/>
      <c r="O294" s="21"/>
      <c r="P294" s="21">
        <v>0</v>
      </c>
      <c r="Q294" s="21">
        <v>0</v>
      </c>
      <c r="R294" s="21">
        <v>0</v>
      </c>
      <c r="S294" s="21"/>
      <c r="T294" s="21"/>
      <c r="U294" s="21">
        <v>0</v>
      </c>
      <c r="V294" s="21">
        <v>0</v>
      </c>
      <c r="W294" s="21">
        <v>0</v>
      </c>
      <c r="X294" s="21"/>
      <c r="Y294" s="513"/>
    </row>
    <row r="295" spans="1:25" ht="21">
      <c r="A295" s="1362"/>
      <c r="B295" s="1359"/>
      <c r="C295" s="1174"/>
      <c r="D295" s="1350"/>
      <c r="E295" s="922"/>
      <c r="F295" s="922"/>
      <c r="G295" s="922"/>
      <c r="H295" s="40" t="s">
        <v>740</v>
      </c>
      <c r="I295" s="874">
        <v>800</v>
      </c>
      <c r="J295" s="867">
        <f t="shared" si="57"/>
        <v>0</v>
      </c>
      <c r="K295" s="21">
        <v>0</v>
      </c>
      <c r="L295" s="21">
        <v>0</v>
      </c>
      <c r="M295" s="21">
        <v>0</v>
      </c>
      <c r="N295" s="21"/>
      <c r="O295" s="21"/>
      <c r="P295" s="21">
        <v>0</v>
      </c>
      <c r="Q295" s="21">
        <v>0</v>
      </c>
      <c r="R295" s="21">
        <v>0</v>
      </c>
      <c r="S295" s="21"/>
      <c r="T295" s="21"/>
      <c r="U295" s="21">
        <v>0</v>
      </c>
      <c r="V295" s="21">
        <v>0</v>
      </c>
      <c r="W295" s="21">
        <v>0</v>
      </c>
      <c r="X295" s="21"/>
      <c r="Y295" s="513"/>
    </row>
    <row r="296" spans="1:25">
      <c r="A296" s="1362"/>
      <c r="B296" s="1331" t="s">
        <v>745</v>
      </c>
      <c r="C296" s="1173"/>
      <c r="D296" s="1349" t="s">
        <v>1414</v>
      </c>
      <c r="E296" s="921"/>
      <c r="F296" s="921"/>
      <c r="G296" s="921"/>
      <c r="H296" s="870">
        <v>2018</v>
      </c>
      <c r="I296" s="874">
        <v>15000</v>
      </c>
      <c r="J296" s="867">
        <f t="shared" si="57"/>
        <v>15000</v>
      </c>
      <c r="K296" s="874">
        <v>15000</v>
      </c>
      <c r="L296" s="21">
        <v>0</v>
      </c>
      <c r="M296" s="21">
        <v>0</v>
      </c>
      <c r="N296" s="21"/>
      <c r="O296" s="21"/>
      <c r="P296" s="21">
        <v>0</v>
      </c>
      <c r="Q296" s="21">
        <v>0</v>
      </c>
      <c r="R296" s="21">
        <v>0</v>
      </c>
      <c r="S296" s="21"/>
      <c r="T296" s="21"/>
      <c r="U296" s="21">
        <v>0</v>
      </c>
      <c r="V296" s="21">
        <v>0</v>
      </c>
      <c r="W296" s="21">
        <v>0</v>
      </c>
      <c r="X296" s="21"/>
      <c r="Y296" s="513"/>
    </row>
    <row r="297" spans="1:25" ht="21">
      <c r="A297" s="1362"/>
      <c r="B297" s="1359"/>
      <c r="C297" s="1174"/>
      <c r="D297" s="1350"/>
      <c r="E297" s="922"/>
      <c r="F297" s="922"/>
      <c r="G297" s="922"/>
      <c r="H297" s="40" t="s">
        <v>740</v>
      </c>
      <c r="I297" s="874">
        <v>1500</v>
      </c>
      <c r="J297" s="867">
        <f t="shared" si="57"/>
        <v>0</v>
      </c>
      <c r="K297" s="21">
        <v>0</v>
      </c>
      <c r="L297" s="21">
        <v>0</v>
      </c>
      <c r="M297" s="21">
        <v>0</v>
      </c>
      <c r="N297" s="21"/>
      <c r="O297" s="21"/>
      <c r="P297" s="21">
        <v>0</v>
      </c>
      <c r="Q297" s="21">
        <v>0</v>
      </c>
      <c r="R297" s="21">
        <v>0</v>
      </c>
      <c r="S297" s="21"/>
      <c r="T297" s="21"/>
      <c r="U297" s="21">
        <v>0</v>
      </c>
      <c r="V297" s="21">
        <v>0</v>
      </c>
      <c r="W297" s="21">
        <v>0</v>
      </c>
      <c r="X297" s="21"/>
      <c r="Y297" s="513"/>
    </row>
    <row r="298" spans="1:25">
      <c r="A298" s="1362"/>
      <c r="B298" s="1331" t="s">
        <v>746</v>
      </c>
      <c r="C298" s="1173"/>
      <c r="D298" s="1349" t="s">
        <v>1414</v>
      </c>
      <c r="E298" s="921"/>
      <c r="F298" s="921"/>
      <c r="G298" s="921"/>
      <c r="H298" s="870">
        <v>2018</v>
      </c>
      <c r="I298" s="874">
        <v>12000</v>
      </c>
      <c r="J298" s="867">
        <f t="shared" si="57"/>
        <v>12000</v>
      </c>
      <c r="K298" s="874">
        <v>12000</v>
      </c>
      <c r="L298" s="21">
        <v>0</v>
      </c>
      <c r="M298" s="21">
        <v>0</v>
      </c>
      <c r="N298" s="21"/>
      <c r="O298" s="21"/>
      <c r="P298" s="21">
        <v>0</v>
      </c>
      <c r="Q298" s="21">
        <v>0</v>
      </c>
      <c r="R298" s="21">
        <v>0</v>
      </c>
      <c r="S298" s="21"/>
      <c r="T298" s="21"/>
      <c r="U298" s="21">
        <v>0</v>
      </c>
      <c r="V298" s="21">
        <v>0</v>
      </c>
      <c r="W298" s="21">
        <v>0</v>
      </c>
      <c r="X298" s="21"/>
      <c r="Y298" s="513"/>
    </row>
    <row r="299" spans="1:25" ht="21">
      <c r="A299" s="1362"/>
      <c r="B299" s="1359"/>
      <c r="C299" s="1174"/>
      <c r="D299" s="1350"/>
      <c r="E299" s="922"/>
      <c r="F299" s="922"/>
      <c r="G299" s="922"/>
      <c r="H299" s="40" t="s">
        <v>740</v>
      </c>
      <c r="I299" s="874">
        <v>1200</v>
      </c>
      <c r="J299" s="867">
        <f t="shared" si="57"/>
        <v>0</v>
      </c>
      <c r="K299" s="874">
        <v>0</v>
      </c>
      <c r="L299" s="21">
        <v>0</v>
      </c>
      <c r="M299" s="21">
        <v>0</v>
      </c>
      <c r="N299" s="21"/>
      <c r="O299" s="21"/>
      <c r="P299" s="21">
        <v>0</v>
      </c>
      <c r="Q299" s="21">
        <v>0</v>
      </c>
      <c r="R299" s="21">
        <v>0</v>
      </c>
      <c r="S299" s="21"/>
      <c r="T299" s="21"/>
      <c r="U299" s="21">
        <v>0</v>
      </c>
      <c r="V299" s="21">
        <v>0</v>
      </c>
      <c r="W299" s="21">
        <v>0</v>
      </c>
      <c r="X299" s="21"/>
      <c r="Y299" s="513"/>
    </row>
    <row r="300" spans="1:25" ht="104.25" customHeight="1">
      <c r="A300" s="1146">
        <v>6</v>
      </c>
      <c r="B300" s="126" t="s">
        <v>762</v>
      </c>
      <c r="C300" s="870">
        <v>20</v>
      </c>
      <c r="D300" s="873"/>
      <c r="E300" s="947"/>
      <c r="F300" s="947"/>
      <c r="G300" s="947"/>
      <c r="H300" s="870"/>
      <c r="I300" s="874"/>
      <c r="J300" s="867"/>
      <c r="K300" s="874"/>
      <c r="L300" s="874"/>
      <c r="M300" s="874"/>
      <c r="N300" s="874"/>
      <c r="O300" s="874"/>
      <c r="P300" s="874"/>
      <c r="Q300" s="874"/>
      <c r="R300" s="874"/>
      <c r="S300" s="874"/>
      <c r="T300" s="874"/>
      <c r="U300" s="874"/>
      <c r="V300" s="874"/>
      <c r="W300" s="874"/>
      <c r="X300" s="874"/>
      <c r="Y300" s="513"/>
    </row>
    <row r="301" spans="1:25">
      <c r="A301" s="1279"/>
      <c r="B301" s="1331" t="s">
        <v>570</v>
      </c>
      <c r="C301" s="1173"/>
      <c r="D301" s="1349" t="s">
        <v>1414</v>
      </c>
      <c r="E301" s="921"/>
      <c r="F301" s="921"/>
      <c r="G301" s="921"/>
      <c r="H301" s="870">
        <v>2018</v>
      </c>
      <c r="I301" s="874">
        <v>10000</v>
      </c>
      <c r="J301" s="867">
        <f t="shared" si="57"/>
        <v>10000</v>
      </c>
      <c r="K301" s="874">
        <v>10000</v>
      </c>
      <c r="L301" s="21">
        <v>0</v>
      </c>
      <c r="M301" s="21">
        <v>0</v>
      </c>
      <c r="N301" s="21"/>
      <c r="O301" s="21"/>
      <c r="P301" s="21">
        <v>0</v>
      </c>
      <c r="Q301" s="21">
        <v>0</v>
      </c>
      <c r="R301" s="21">
        <v>0</v>
      </c>
      <c r="S301" s="21"/>
      <c r="T301" s="21"/>
      <c r="U301" s="21">
        <v>0</v>
      </c>
      <c r="V301" s="21">
        <v>0</v>
      </c>
      <c r="W301" s="21">
        <v>0</v>
      </c>
      <c r="X301" s="21"/>
      <c r="Y301" s="513"/>
    </row>
    <row r="302" spans="1:25" ht="21">
      <c r="A302" s="1279"/>
      <c r="B302" s="1359"/>
      <c r="C302" s="1174"/>
      <c r="D302" s="1350"/>
      <c r="E302" s="922"/>
      <c r="F302" s="922"/>
      <c r="G302" s="922"/>
      <c r="H302" s="40" t="s">
        <v>740</v>
      </c>
      <c r="I302" s="874">
        <v>1000</v>
      </c>
      <c r="J302" s="867">
        <f t="shared" si="57"/>
        <v>0</v>
      </c>
      <c r="K302" s="21">
        <v>0</v>
      </c>
      <c r="L302" s="21">
        <v>0</v>
      </c>
      <c r="M302" s="21">
        <v>0</v>
      </c>
      <c r="N302" s="21"/>
      <c r="O302" s="21"/>
      <c r="P302" s="21">
        <v>0</v>
      </c>
      <c r="Q302" s="21">
        <v>0</v>
      </c>
      <c r="R302" s="21">
        <v>0</v>
      </c>
      <c r="S302" s="21"/>
      <c r="T302" s="21"/>
      <c r="U302" s="21">
        <v>0</v>
      </c>
      <c r="V302" s="21">
        <v>0</v>
      </c>
      <c r="W302" s="21">
        <v>0</v>
      </c>
      <c r="X302" s="21"/>
      <c r="Y302" s="513"/>
    </row>
    <row r="303" spans="1:25">
      <c r="A303" s="1279"/>
      <c r="B303" s="1331" t="s">
        <v>748</v>
      </c>
      <c r="C303" s="1173"/>
      <c r="D303" s="1349" t="s">
        <v>1414</v>
      </c>
      <c r="E303" s="921"/>
      <c r="F303" s="921"/>
      <c r="G303" s="921"/>
      <c r="H303" s="139">
        <v>2018</v>
      </c>
      <c r="I303" s="136">
        <v>6500</v>
      </c>
      <c r="J303" s="867">
        <f t="shared" si="57"/>
        <v>6500</v>
      </c>
      <c r="K303" s="136">
        <v>6500</v>
      </c>
      <c r="L303" s="137">
        <v>0</v>
      </c>
      <c r="M303" s="137">
        <v>0</v>
      </c>
      <c r="N303" s="137"/>
      <c r="O303" s="137"/>
      <c r="P303" s="137">
        <v>0</v>
      </c>
      <c r="Q303" s="137">
        <v>0</v>
      </c>
      <c r="R303" s="137">
        <v>0</v>
      </c>
      <c r="S303" s="137"/>
      <c r="T303" s="137"/>
      <c r="U303" s="136">
        <v>0</v>
      </c>
      <c r="V303" s="137">
        <v>0</v>
      </c>
      <c r="W303" s="137">
        <v>0</v>
      </c>
      <c r="X303" s="137"/>
      <c r="Y303" s="513"/>
    </row>
    <row r="304" spans="1:25" ht="21">
      <c r="A304" s="1107"/>
      <c r="B304" s="1359"/>
      <c r="C304" s="1174"/>
      <c r="D304" s="1350"/>
      <c r="E304" s="922"/>
      <c r="F304" s="922"/>
      <c r="G304" s="922"/>
      <c r="H304" s="40" t="s">
        <v>740</v>
      </c>
      <c r="I304" s="874">
        <v>650</v>
      </c>
      <c r="J304" s="867">
        <f t="shared" si="57"/>
        <v>0</v>
      </c>
      <c r="K304" s="21">
        <v>0</v>
      </c>
      <c r="L304" s="21">
        <v>0</v>
      </c>
      <c r="M304" s="21">
        <v>0</v>
      </c>
      <c r="N304" s="21"/>
      <c r="O304" s="21"/>
      <c r="P304" s="21">
        <v>0</v>
      </c>
      <c r="Q304" s="21">
        <v>0</v>
      </c>
      <c r="R304" s="21">
        <v>0</v>
      </c>
      <c r="S304" s="21"/>
      <c r="T304" s="21"/>
      <c r="U304" s="21">
        <v>0</v>
      </c>
      <c r="V304" s="21">
        <v>0</v>
      </c>
      <c r="W304" s="21">
        <v>0</v>
      </c>
      <c r="X304" s="21"/>
      <c r="Y304" s="513"/>
    </row>
    <row r="305" spans="1:25" ht="115.5">
      <c r="A305" s="1250">
        <v>7</v>
      </c>
      <c r="B305" s="126" t="s">
        <v>763</v>
      </c>
      <c r="C305" s="870">
        <v>60</v>
      </c>
      <c r="D305" s="873"/>
      <c r="E305" s="947"/>
      <c r="F305" s="947"/>
      <c r="G305" s="947"/>
      <c r="H305" s="870"/>
      <c r="I305" s="874"/>
      <c r="J305" s="867"/>
      <c r="K305" s="874"/>
      <c r="L305" s="874"/>
      <c r="M305" s="874"/>
      <c r="N305" s="874"/>
      <c r="O305" s="874"/>
      <c r="P305" s="874"/>
      <c r="Q305" s="874"/>
      <c r="R305" s="874"/>
      <c r="S305" s="874"/>
      <c r="T305" s="874"/>
      <c r="U305" s="874"/>
      <c r="V305" s="874"/>
      <c r="W305" s="874"/>
      <c r="X305" s="874"/>
      <c r="Y305" s="513"/>
    </row>
    <row r="306" spans="1:25">
      <c r="A306" s="1339"/>
      <c r="B306" s="1331" t="s">
        <v>743</v>
      </c>
      <c r="C306" s="1360"/>
      <c r="D306" s="1361" t="s">
        <v>1414</v>
      </c>
      <c r="E306" s="947"/>
      <c r="F306" s="947"/>
      <c r="G306" s="947"/>
      <c r="H306" s="870">
        <v>2020</v>
      </c>
      <c r="I306" s="874">
        <v>11000</v>
      </c>
      <c r="J306" s="867">
        <f t="shared" si="57"/>
        <v>11000</v>
      </c>
      <c r="K306" s="874">
        <v>0</v>
      </c>
      <c r="L306" s="21">
        <v>0</v>
      </c>
      <c r="M306" s="874">
        <v>11000</v>
      </c>
      <c r="N306" s="874"/>
      <c r="O306" s="874"/>
      <c r="P306" s="21">
        <v>0</v>
      </c>
      <c r="Q306" s="21">
        <v>0</v>
      </c>
      <c r="R306" s="21">
        <v>0</v>
      </c>
      <c r="S306" s="21"/>
      <c r="T306" s="21"/>
      <c r="U306" s="21">
        <v>0</v>
      </c>
      <c r="V306" s="21">
        <v>0</v>
      </c>
      <c r="W306" s="21">
        <v>0</v>
      </c>
      <c r="X306" s="21"/>
      <c r="Y306" s="513"/>
    </row>
    <row r="307" spans="1:25" ht="22.5">
      <c r="A307" s="1251"/>
      <c r="B307" s="1359"/>
      <c r="C307" s="1360"/>
      <c r="D307" s="1361"/>
      <c r="E307" s="947"/>
      <c r="F307" s="947"/>
      <c r="G307" s="947"/>
      <c r="H307" s="870" t="s">
        <v>750</v>
      </c>
      <c r="I307" s="874">
        <v>1100</v>
      </c>
      <c r="J307" s="867">
        <f t="shared" si="57"/>
        <v>1100</v>
      </c>
      <c r="K307" s="21">
        <v>0</v>
      </c>
      <c r="L307" s="21">
        <v>1100</v>
      </c>
      <c r="M307" s="21">
        <v>0</v>
      </c>
      <c r="N307" s="21"/>
      <c r="O307" s="21"/>
      <c r="P307" s="21">
        <v>0</v>
      </c>
      <c r="Q307" s="21">
        <v>0</v>
      </c>
      <c r="R307" s="21">
        <v>0</v>
      </c>
      <c r="S307" s="21"/>
      <c r="T307" s="21"/>
      <c r="U307" s="21">
        <v>0</v>
      </c>
      <c r="V307" s="21">
        <v>0</v>
      </c>
      <c r="W307" s="21">
        <v>0</v>
      </c>
      <c r="X307" s="21"/>
      <c r="Y307" s="513"/>
    </row>
    <row r="308" spans="1:25" ht="105">
      <c r="A308" s="1250">
        <v>8</v>
      </c>
      <c r="B308" s="126" t="s">
        <v>764</v>
      </c>
      <c r="C308" s="870">
        <v>26</v>
      </c>
      <c r="D308" s="873"/>
      <c r="E308" s="947"/>
      <c r="F308" s="947"/>
      <c r="G308" s="947"/>
      <c r="H308" s="870"/>
      <c r="I308" s="874"/>
      <c r="J308" s="867"/>
      <c r="K308" s="874"/>
      <c r="L308" s="874"/>
      <c r="M308" s="874"/>
      <c r="N308" s="874"/>
      <c r="O308" s="874"/>
      <c r="P308" s="874"/>
      <c r="Q308" s="874"/>
      <c r="R308" s="874"/>
      <c r="S308" s="874"/>
      <c r="T308" s="874"/>
      <c r="U308" s="874"/>
      <c r="V308" s="874"/>
      <c r="W308" s="874"/>
      <c r="X308" s="874"/>
      <c r="Y308" s="513"/>
    </row>
    <row r="309" spans="1:25">
      <c r="A309" s="1339"/>
      <c r="B309" s="1331" t="s">
        <v>749</v>
      </c>
      <c r="C309" s="1173"/>
      <c r="D309" s="1168" t="s">
        <v>1414</v>
      </c>
      <c r="E309" s="919"/>
      <c r="F309" s="919"/>
      <c r="G309" s="919"/>
      <c r="H309" s="870">
        <v>2020</v>
      </c>
      <c r="I309" s="874">
        <v>3500</v>
      </c>
      <c r="J309" s="867">
        <f t="shared" si="57"/>
        <v>3500</v>
      </c>
      <c r="K309" s="874">
        <v>0</v>
      </c>
      <c r="L309" s="21">
        <v>0</v>
      </c>
      <c r="M309" s="874">
        <v>3500</v>
      </c>
      <c r="N309" s="874"/>
      <c r="O309" s="874"/>
      <c r="P309" s="21">
        <v>0</v>
      </c>
      <c r="Q309" s="21">
        <v>0</v>
      </c>
      <c r="R309" s="21">
        <v>0</v>
      </c>
      <c r="S309" s="21"/>
      <c r="T309" s="21"/>
      <c r="U309" s="21">
        <v>0</v>
      </c>
      <c r="V309" s="21">
        <v>0</v>
      </c>
      <c r="W309" s="21">
        <v>0</v>
      </c>
      <c r="X309" s="21"/>
      <c r="Y309" s="513"/>
    </row>
    <row r="310" spans="1:25" ht="21">
      <c r="A310" s="1339"/>
      <c r="B310" s="1359"/>
      <c r="C310" s="1174"/>
      <c r="D310" s="1169"/>
      <c r="E310" s="920"/>
      <c r="F310" s="920"/>
      <c r="G310" s="920"/>
      <c r="H310" s="40" t="s">
        <v>750</v>
      </c>
      <c r="I310" s="874">
        <v>350</v>
      </c>
      <c r="J310" s="867">
        <f t="shared" si="57"/>
        <v>350</v>
      </c>
      <c r="K310" s="874"/>
      <c r="L310" s="874">
        <v>350</v>
      </c>
      <c r="M310" s="874"/>
      <c r="N310" s="874"/>
      <c r="O310" s="874"/>
      <c r="P310" s="21"/>
      <c r="Q310" s="21"/>
      <c r="R310" s="21"/>
      <c r="S310" s="21"/>
      <c r="T310" s="21"/>
      <c r="U310" s="21"/>
      <c r="V310" s="21"/>
      <c r="W310" s="21"/>
      <c r="X310" s="21"/>
      <c r="Y310" s="513"/>
    </row>
    <row r="311" spans="1:25">
      <c r="A311" s="1339"/>
      <c r="B311" s="1331" t="s">
        <v>751</v>
      </c>
      <c r="C311" s="1173"/>
      <c r="D311" s="1168" t="s">
        <v>1414</v>
      </c>
      <c r="E311" s="919"/>
      <c r="F311" s="919"/>
      <c r="G311" s="919"/>
      <c r="H311" s="870">
        <v>2020</v>
      </c>
      <c r="I311" s="874">
        <v>6300</v>
      </c>
      <c r="J311" s="867">
        <f t="shared" si="57"/>
        <v>6300</v>
      </c>
      <c r="K311" s="874">
        <v>0</v>
      </c>
      <c r="L311" s="21">
        <v>0</v>
      </c>
      <c r="M311" s="874">
        <v>6300</v>
      </c>
      <c r="N311" s="874"/>
      <c r="O311" s="874"/>
      <c r="P311" s="21">
        <v>0</v>
      </c>
      <c r="Q311" s="21">
        <v>0</v>
      </c>
      <c r="R311" s="21">
        <v>0</v>
      </c>
      <c r="S311" s="21"/>
      <c r="T311" s="21"/>
      <c r="U311" s="21">
        <v>0</v>
      </c>
      <c r="V311" s="21">
        <v>0</v>
      </c>
      <c r="W311" s="21">
        <v>0</v>
      </c>
      <c r="X311" s="21"/>
      <c r="Y311" s="513"/>
    </row>
    <row r="312" spans="1:25" ht="21">
      <c r="A312" s="1251"/>
      <c r="B312" s="1359"/>
      <c r="C312" s="1174"/>
      <c r="D312" s="1169"/>
      <c r="E312" s="920"/>
      <c r="F312" s="920"/>
      <c r="G312" s="920"/>
      <c r="H312" s="40" t="s">
        <v>750</v>
      </c>
      <c r="I312" s="874">
        <v>630</v>
      </c>
      <c r="J312" s="867">
        <f t="shared" si="57"/>
        <v>630</v>
      </c>
      <c r="K312" s="874"/>
      <c r="L312" s="874">
        <v>630</v>
      </c>
      <c r="M312" s="874"/>
      <c r="N312" s="874"/>
      <c r="O312" s="874"/>
      <c r="P312" s="21"/>
      <c r="Q312" s="21"/>
      <c r="R312" s="21"/>
      <c r="S312" s="21"/>
      <c r="T312" s="21"/>
      <c r="U312" s="21"/>
      <c r="V312" s="21"/>
      <c r="W312" s="21"/>
      <c r="X312" s="21"/>
      <c r="Y312" s="513"/>
    </row>
    <row r="313" spans="1:25" ht="189">
      <c r="A313" s="1146">
        <v>9</v>
      </c>
      <c r="B313" s="126" t="s">
        <v>765</v>
      </c>
      <c r="C313" s="870">
        <v>40</v>
      </c>
      <c r="D313" s="873"/>
      <c r="E313" s="947"/>
      <c r="F313" s="947"/>
      <c r="G313" s="947"/>
      <c r="H313" s="870"/>
      <c r="I313" s="874"/>
      <c r="J313" s="867"/>
      <c r="K313" s="874"/>
      <c r="L313" s="874"/>
      <c r="M313" s="874"/>
      <c r="N313" s="874"/>
      <c r="O313" s="874"/>
      <c r="P313" s="874"/>
      <c r="Q313" s="874"/>
      <c r="R313" s="874"/>
      <c r="S313" s="874"/>
      <c r="T313" s="874"/>
      <c r="U313" s="874"/>
      <c r="V313" s="874"/>
      <c r="W313" s="874"/>
      <c r="X313" s="874"/>
      <c r="Y313" s="513"/>
    </row>
    <row r="314" spans="1:25">
      <c r="A314" s="1279"/>
      <c r="B314" s="1331" t="s">
        <v>743</v>
      </c>
      <c r="C314" s="1173">
        <v>30</v>
      </c>
      <c r="D314" s="1349" t="s">
        <v>1414</v>
      </c>
      <c r="E314" s="921"/>
      <c r="F314" s="921"/>
      <c r="G314" s="921"/>
      <c r="H314" s="870">
        <v>2020</v>
      </c>
      <c r="I314" s="874">
        <v>6500</v>
      </c>
      <c r="J314" s="867">
        <f t="shared" si="57"/>
        <v>6500</v>
      </c>
      <c r="K314" s="874"/>
      <c r="L314" s="21"/>
      <c r="M314" s="21">
        <v>6500</v>
      </c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513"/>
    </row>
    <row r="315" spans="1:25" ht="21">
      <c r="A315" s="1279"/>
      <c r="B315" s="1359"/>
      <c r="C315" s="1174"/>
      <c r="D315" s="1350"/>
      <c r="E315" s="922"/>
      <c r="F315" s="922"/>
      <c r="G315" s="922"/>
      <c r="H315" s="40" t="s">
        <v>750</v>
      </c>
      <c r="I315" s="874">
        <v>650</v>
      </c>
      <c r="J315" s="867">
        <f t="shared" si="57"/>
        <v>650</v>
      </c>
      <c r="K315" s="21"/>
      <c r="L315" s="21">
        <v>650</v>
      </c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513"/>
    </row>
    <row r="316" spans="1:25">
      <c r="A316" s="1279"/>
      <c r="B316" s="1331" t="s">
        <v>752</v>
      </c>
      <c r="C316" s="1173">
        <v>10</v>
      </c>
      <c r="D316" s="1349" t="s">
        <v>1414</v>
      </c>
      <c r="E316" s="921"/>
      <c r="F316" s="921"/>
      <c r="G316" s="921"/>
      <c r="H316" s="870">
        <v>2020</v>
      </c>
      <c r="I316" s="874">
        <v>3200</v>
      </c>
      <c r="J316" s="867">
        <f t="shared" si="57"/>
        <v>3200</v>
      </c>
      <c r="K316" s="874"/>
      <c r="L316" s="21"/>
      <c r="M316" s="21">
        <v>3200</v>
      </c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513"/>
    </row>
    <row r="317" spans="1:25" ht="21">
      <c r="A317" s="1279"/>
      <c r="B317" s="1359"/>
      <c r="C317" s="1174"/>
      <c r="D317" s="1350"/>
      <c r="E317" s="922"/>
      <c r="F317" s="922"/>
      <c r="G317" s="922"/>
      <c r="H317" s="40" t="s">
        <v>750</v>
      </c>
      <c r="I317" s="874">
        <v>320</v>
      </c>
      <c r="J317" s="867">
        <f t="shared" si="57"/>
        <v>320</v>
      </c>
      <c r="K317" s="21"/>
      <c r="L317" s="21">
        <v>320</v>
      </c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513"/>
    </row>
    <row r="318" spans="1:25">
      <c r="A318" s="1279"/>
      <c r="B318" s="1331" t="s">
        <v>753</v>
      </c>
      <c r="C318" s="1173"/>
      <c r="D318" s="1349" t="s">
        <v>1414</v>
      </c>
      <c r="E318" s="921"/>
      <c r="F318" s="921"/>
      <c r="G318" s="921"/>
      <c r="H318" s="139">
        <v>2019</v>
      </c>
      <c r="I318" s="136">
        <v>5300</v>
      </c>
      <c r="J318" s="867">
        <f t="shared" si="57"/>
        <v>5300</v>
      </c>
      <c r="K318" s="136"/>
      <c r="L318" s="137">
        <v>5300</v>
      </c>
      <c r="M318" s="137"/>
      <c r="N318" s="137"/>
      <c r="O318" s="137"/>
      <c r="P318" s="137"/>
      <c r="Q318" s="137"/>
      <c r="R318" s="137"/>
      <c r="S318" s="137"/>
      <c r="T318" s="137"/>
      <c r="U318" s="136"/>
      <c r="V318" s="137"/>
      <c r="W318" s="137"/>
      <c r="X318" s="137"/>
      <c r="Y318" s="513"/>
    </row>
    <row r="319" spans="1:25" ht="21">
      <c r="A319" s="1107"/>
      <c r="B319" s="1359"/>
      <c r="C319" s="1174"/>
      <c r="D319" s="1350"/>
      <c r="E319" s="922"/>
      <c r="F319" s="922"/>
      <c r="G319" s="922"/>
      <c r="H319" s="40" t="s">
        <v>750</v>
      </c>
      <c r="I319" s="874">
        <v>530</v>
      </c>
      <c r="J319" s="867">
        <f t="shared" si="57"/>
        <v>530</v>
      </c>
      <c r="K319" s="21"/>
      <c r="L319" s="21">
        <v>530</v>
      </c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513"/>
    </row>
    <row r="320" spans="1:25">
      <c r="A320" s="715"/>
      <c r="B320" s="728" t="s">
        <v>693</v>
      </c>
      <c r="C320" s="716"/>
      <c r="D320" s="717"/>
      <c r="E320" s="717"/>
      <c r="F320" s="717"/>
      <c r="G320" s="717"/>
      <c r="H320" s="716"/>
      <c r="I320" s="716"/>
      <c r="J320" s="718">
        <v>303230.25</v>
      </c>
      <c r="K320" s="718">
        <v>160350.25</v>
      </c>
      <c r="L320" s="719">
        <v>112380</v>
      </c>
      <c r="M320" s="719">
        <v>30500</v>
      </c>
      <c r="N320" s="719">
        <v>0</v>
      </c>
      <c r="O320" s="719">
        <v>0</v>
      </c>
      <c r="P320" s="726">
        <v>0</v>
      </c>
      <c r="Q320" s="719">
        <v>0</v>
      </c>
      <c r="R320" s="719">
        <v>0</v>
      </c>
      <c r="S320" s="719">
        <v>0</v>
      </c>
      <c r="T320" s="719">
        <v>0</v>
      </c>
      <c r="U320" s="719">
        <v>0</v>
      </c>
      <c r="V320" s="719">
        <v>0</v>
      </c>
      <c r="W320" s="719">
        <v>0</v>
      </c>
      <c r="X320" s="719">
        <v>0</v>
      </c>
      <c r="Y320" s="720">
        <v>0</v>
      </c>
    </row>
    <row r="321" spans="1:25" ht="13.5" thickBot="1">
      <c r="A321" s="548"/>
      <c r="B321" s="367" t="s">
        <v>1373</v>
      </c>
      <c r="C321" s="340"/>
      <c r="D321" s="1105" t="s">
        <v>1414</v>
      </c>
      <c r="E321" s="1105"/>
      <c r="F321" s="1105"/>
      <c r="G321" s="1105"/>
      <c r="H321" s="1105"/>
      <c r="I321" s="1105"/>
      <c r="J321" s="299">
        <f>SUM(J285:J286,J288:J289,J291:J292,J294:J299,J301:J304,J306:J307,J309:J312,J314:J319)</f>
        <v>303230.25</v>
      </c>
      <c r="K321" s="754">
        <f>SUM(K285:K286,K288:K289,K291:K292,K294:K299,K301:K304,K306:K307,K309:K312,K314:K319)</f>
        <v>160350.25</v>
      </c>
      <c r="L321" s="754">
        <v>112380</v>
      </c>
      <c r="M321" s="345">
        <v>30500</v>
      </c>
      <c r="N321" s="345">
        <f t="shared" ref="N321:Y321" si="58">SUM(N285:N286,N288:N289,N291:N292,N294:N299,N301:N304,N306:N307,N309:N312,N314:N319)</f>
        <v>0</v>
      </c>
      <c r="O321" s="345">
        <f t="shared" si="58"/>
        <v>0</v>
      </c>
      <c r="P321" s="345">
        <f t="shared" si="58"/>
        <v>0</v>
      </c>
      <c r="Q321" s="345">
        <f t="shared" si="58"/>
        <v>0</v>
      </c>
      <c r="R321" s="345">
        <f t="shared" si="58"/>
        <v>0</v>
      </c>
      <c r="S321" s="345">
        <f t="shared" si="58"/>
        <v>0</v>
      </c>
      <c r="T321" s="345">
        <f t="shared" si="58"/>
        <v>0</v>
      </c>
      <c r="U321" s="345">
        <f t="shared" si="58"/>
        <v>0</v>
      </c>
      <c r="V321" s="345">
        <f t="shared" si="58"/>
        <v>0</v>
      </c>
      <c r="W321" s="345">
        <f t="shared" si="58"/>
        <v>0</v>
      </c>
      <c r="X321" s="345">
        <f t="shared" si="58"/>
        <v>0</v>
      </c>
      <c r="Y321" s="518">
        <f t="shared" si="58"/>
        <v>0</v>
      </c>
    </row>
    <row r="322" spans="1:25" ht="15.75" thickBot="1">
      <c r="A322" s="1120" t="s">
        <v>305</v>
      </c>
      <c r="B322" s="1121"/>
      <c r="C322" s="608"/>
      <c r="D322" s="624"/>
      <c r="E322" s="624"/>
      <c r="F322" s="624"/>
      <c r="G322" s="624"/>
      <c r="H322" s="608"/>
      <c r="I322" s="608"/>
      <c r="J322" s="608"/>
      <c r="K322" s="608"/>
      <c r="L322" s="608"/>
      <c r="M322" s="608"/>
      <c r="N322" s="608"/>
      <c r="O322" s="608"/>
      <c r="P322" s="608"/>
      <c r="Q322" s="608"/>
      <c r="R322" s="608"/>
      <c r="S322" s="608"/>
      <c r="T322" s="608"/>
      <c r="U322" s="608"/>
      <c r="V322" s="608"/>
      <c r="W322" s="608"/>
      <c r="X322" s="608"/>
      <c r="Y322" s="609"/>
    </row>
    <row r="323" spans="1:25" ht="84">
      <c r="A323" s="514">
        <v>6</v>
      </c>
      <c r="B323" s="34" t="s">
        <v>291</v>
      </c>
      <c r="C323" s="76">
        <v>185</v>
      </c>
      <c r="D323" s="1088" t="s">
        <v>1414</v>
      </c>
      <c r="E323" s="653"/>
      <c r="F323" s="653"/>
      <c r="G323" s="653"/>
      <c r="H323" s="76">
        <v>2020</v>
      </c>
      <c r="I323" s="76">
        <f>J323</f>
        <v>5408.37</v>
      </c>
      <c r="J323" s="867">
        <f t="shared" ref="J323:J337" si="59">SUM(K323:Y323)</f>
        <v>5408.37</v>
      </c>
      <c r="K323" s="874">
        <v>0</v>
      </c>
      <c r="L323" s="874">
        <v>0</v>
      </c>
      <c r="M323" s="874">
        <v>0</v>
      </c>
      <c r="N323" s="874"/>
      <c r="O323" s="874"/>
      <c r="P323" s="874">
        <f>1059.87</f>
        <v>1059.8699999999999</v>
      </c>
      <c r="Q323" s="874">
        <f>1864.96+1034.58</f>
        <v>2899.54</v>
      </c>
      <c r="R323" s="874">
        <f>285.98+107.05+320.4+105.1+630.43</f>
        <v>1448.96</v>
      </c>
      <c r="S323" s="874"/>
      <c r="T323" s="874"/>
      <c r="U323" s="874">
        <v>0</v>
      </c>
      <c r="V323" s="874">
        <v>0</v>
      </c>
      <c r="W323" s="874">
        <v>0</v>
      </c>
      <c r="X323" s="874"/>
      <c r="Y323" s="513"/>
    </row>
    <row r="324" spans="1:25" ht="73.5">
      <c r="A324" s="514">
        <v>7</v>
      </c>
      <c r="B324" s="34" t="s">
        <v>292</v>
      </c>
      <c r="C324" s="76">
        <v>204</v>
      </c>
      <c r="D324" s="1088" t="s">
        <v>1414</v>
      </c>
      <c r="E324" s="653"/>
      <c r="F324" s="653"/>
      <c r="G324" s="653"/>
      <c r="H324" s="76">
        <v>2018</v>
      </c>
      <c r="I324" s="76">
        <f t="shared" ref="I324:I337" si="60">J324</f>
        <v>895.19</v>
      </c>
      <c r="J324" s="867">
        <f t="shared" si="59"/>
        <v>895.19</v>
      </c>
      <c r="K324" s="874">
        <v>0</v>
      </c>
      <c r="L324" s="874">
        <v>0</v>
      </c>
      <c r="M324" s="874">
        <v>0</v>
      </c>
      <c r="N324" s="874"/>
      <c r="O324" s="874"/>
      <c r="P324" s="874">
        <f>492.98+402.21</f>
        <v>895.19</v>
      </c>
      <c r="Q324" s="874">
        <v>0</v>
      </c>
      <c r="R324" s="874">
        <v>0</v>
      </c>
      <c r="S324" s="874"/>
      <c r="T324" s="874"/>
      <c r="U324" s="874">
        <v>0</v>
      </c>
      <c r="V324" s="874">
        <v>0</v>
      </c>
      <c r="W324" s="874">
        <v>0</v>
      </c>
      <c r="X324" s="874"/>
      <c r="Y324" s="513"/>
    </row>
    <row r="325" spans="1:25" ht="94.5">
      <c r="A325" s="514">
        <v>8</v>
      </c>
      <c r="B325" s="34" t="s">
        <v>293</v>
      </c>
      <c r="C325" s="76">
        <v>204</v>
      </c>
      <c r="D325" s="1088" t="s">
        <v>1414</v>
      </c>
      <c r="E325" s="653"/>
      <c r="F325" s="653"/>
      <c r="G325" s="653"/>
      <c r="H325" s="76">
        <v>2019</v>
      </c>
      <c r="I325" s="76">
        <f t="shared" si="60"/>
        <v>124.78</v>
      </c>
      <c r="J325" s="867">
        <f t="shared" si="59"/>
        <v>124.78</v>
      </c>
      <c r="K325" s="874">
        <v>0</v>
      </c>
      <c r="L325" s="874">
        <v>0</v>
      </c>
      <c r="M325" s="874">
        <v>0</v>
      </c>
      <c r="N325" s="874"/>
      <c r="O325" s="874"/>
      <c r="P325" s="874">
        <v>0</v>
      </c>
      <c r="Q325" s="874">
        <v>124.78</v>
      </c>
      <c r="R325" s="874">
        <v>0</v>
      </c>
      <c r="S325" s="874"/>
      <c r="T325" s="874"/>
      <c r="U325" s="874">
        <v>0</v>
      </c>
      <c r="V325" s="874">
        <v>0</v>
      </c>
      <c r="W325" s="874">
        <v>0</v>
      </c>
      <c r="X325" s="874"/>
      <c r="Y325" s="513"/>
    </row>
    <row r="326" spans="1:25" ht="94.5">
      <c r="A326" s="514">
        <v>9</v>
      </c>
      <c r="B326" s="34" t="s">
        <v>294</v>
      </c>
      <c r="C326" s="76">
        <v>353</v>
      </c>
      <c r="D326" s="1088" t="s">
        <v>1414</v>
      </c>
      <c r="E326" s="653"/>
      <c r="F326" s="653"/>
      <c r="G326" s="653"/>
      <c r="H326" s="76">
        <v>2018</v>
      </c>
      <c r="I326" s="76">
        <f t="shared" si="60"/>
        <v>19395.690000000002</v>
      </c>
      <c r="J326" s="867">
        <f t="shared" si="59"/>
        <v>19395.690000000002</v>
      </c>
      <c r="K326" s="874">
        <v>0</v>
      </c>
      <c r="L326" s="874">
        <v>0</v>
      </c>
      <c r="M326" s="874">
        <v>0</v>
      </c>
      <c r="N326" s="874"/>
      <c r="O326" s="874"/>
      <c r="P326" s="874">
        <f>247.1+10000+9148.59</f>
        <v>19395.690000000002</v>
      </c>
      <c r="Q326" s="874">
        <v>0</v>
      </c>
      <c r="R326" s="874">
        <v>0</v>
      </c>
      <c r="S326" s="874"/>
      <c r="T326" s="874"/>
      <c r="U326" s="874">
        <v>0</v>
      </c>
      <c r="V326" s="874">
        <v>0</v>
      </c>
      <c r="W326" s="874">
        <v>0</v>
      </c>
      <c r="X326" s="874"/>
      <c r="Y326" s="513"/>
    </row>
    <row r="327" spans="1:25" ht="136.5">
      <c r="A327" s="514">
        <v>10</v>
      </c>
      <c r="B327" s="34" t="s">
        <v>295</v>
      </c>
      <c r="C327" s="76">
        <v>40</v>
      </c>
      <c r="D327" s="1088" t="s">
        <v>1414</v>
      </c>
      <c r="E327" s="653"/>
      <c r="F327" s="653"/>
      <c r="G327" s="653"/>
      <c r="H327" s="76">
        <v>2020</v>
      </c>
      <c r="I327" s="84">
        <f t="shared" si="60"/>
        <v>6330</v>
      </c>
      <c r="J327" s="867">
        <f t="shared" si="59"/>
        <v>6330</v>
      </c>
      <c r="K327" s="874">
        <v>0</v>
      </c>
      <c r="L327" s="874">
        <v>0</v>
      </c>
      <c r="M327" s="874">
        <v>0</v>
      </c>
      <c r="N327" s="874"/>
      <c r="O327" s="874"/>
      <c r="P327" s="874">
        <f>1600+600+410+380</f>
        <v>2990</v>
      </c>
      <c r="Q327" s="874">
        <f>2880</f>
        <v>2880</v>
      </c>
      <c r="R327" s="874">
        <f>180+100+180</f>
        <v>460</v>
      </c>
      <c r="S327" s="874"/>
      <c r="T327" s="874"/>
      <c r="U327" s="874">
        <v>0</v>
      </c>
      <c r="V327" s="874">
        <v>0</v>
      </c>
      <c r="W327" s="874">
        <v>0</v>
      </c>
      <c r="X327" s="874"/>
      <c r="Y327" s="513"/>
    </row>
    <row r="328" spans="1:25" ht="126">
      <c r="A328" s="514">
        <v>11</v>
      </c>
      <c r="B328" s="872" t="s">
        <v>296</v>
      </c>
      <c r="C328" s="76">
        <v>194</v>
      </c>
      <c r="D328" s="1088" t="s">
        <v>1414</v>
      </c>
      <c r="E328" s="659"/>
      <c r="F328" s="659"/>
      <c r="G328" s="659"/>
      <c r="H328" s="83">
        <v>2020</v>
      </c>
      <c r="I328" s="84">
        <f t="shared" si="60"/>
        <v>4800</v>
      </c>
      <c r="J328" s="867">
        <f t="shared" si="59"/>
        <v>4800</v>
      </c>
      <c r="K328" s="874">
        <v>0</v>
      </c>
      <c r="L328" s="874">
        <v>0</v>
      </c>
      <c r="M328" s="874">
        <v>0</v>
      </c>
      <c r="N328" s="874"/>
      <c r="O328" s="874"/>
      <c r="P328" s="874">
        <v>1500</v>
      </c>
      <c r="Q328" s="874">
        <v>0</v>
      </c>
      <c r="R328" s="874">
        <f>1300+2000</f>
        <v>3300</v>
      </c>
      <c r="S328" s="874"/>
      <c r="T328" s="874"/>
      <c r="U328" s="874">
        <v>0</v>
      </c>
      <c r="V328" s="874">
        <v>0</v>
      </c>
      <c r="W328" s="874">
        <v>0</v>
      </c>
      <c r="X328" s="874"/>
      <c r="Y328" s="513"/>
    </row>
    <row r="329" spans="1:25" ht="105">
      <c r="A329" s="514">
        <v>12</v>
      </c>
      <c r="B329" s="872" t="s">
        <v>306</v>
      </c>
      <c r="C329" s="76">
        <v>194</v>
      </c>
      <c r="D329" s="1088" t="s">
        <v>1414</v>
      </c>
      <c r="E329" s="659"/>
      <c r="F329" s="659"/>
      <c r="G329" s="659"/>
      <c r="H329" s="83">
        <v>2018</v>
      </c>
      <c r="I329" s="84">
        <f t="shared" si="60"/>
        <v>700</v>
      </c>
      <c r="J329" s="867">
        <f t="shared" si="59"/>
        <v>700</v>
      </c>
      <c r="K329" s="874">
        <v>0</v>
      </c>
      <c r="L329" s="874">
        <v>0</v>
      </c>
      <c r="M329" s="874">
        <v>0</v>
      </c>
      <c r="N329" s="874"/>
      <c r="O329" s="874"/>
      <c r="P329" s="874">
        <v>700</v>
      </c>
      <c r="Q329" s="874">
        <v>0</v>
      </c>
      <c r="R329" s="874">
        <v>0</v>
      </c>
      <c r="S329" s="874"/>
      <c r="T329" s="874"/>
      <c r="U329" s="874">
        <v>0</v>
      </c>
      <c r="V329" s="874">
        <v>0</v>
      </c>
      <c r="W329" s="874">
        <v>0</v>
      </c>
      <c r="X329" s="874"/>
      <c r="Y329" s="513"/>
    </row>
    <row r="330" spans="1:25" ht="105">
      <c r="A330" s="556">
        <v>13</v>
      </c>
      <c r="B330" s="872" t="s">
        <v>297</v>
      </c>
      <c r="C330" s="76">
        <v>72</v>
      </c>
      <c r="D330" s="1088" t="s">
        <v>1414</v>
      </c>
      <c r="E330" s="659"/>
      <c r="F330" s="659"/>
      <c r="G330" s="659"/>
      <c r="H330" s="83">
        <v>2019</v>
      </c>
      <c r="I330" s="84">
        <f t="shared" si="60"/>
        <v>2474.96</v>
      </c>
      <c r="J330" s="867">
        <f t="shared" si="59"/>
        <v>2474.96</v>
      </c>
      <c r="K330" s="874">
        <v>0</v>
      </c>
      <c r="L330" s="874">
        <v>0</v>
      </c>
      <c r="M330" s="874">
        <v>0</v>
      </c>
      <c r="N330" s="874"/>
      <c r="O330" s="874"/>
      <c r="P330" s="874">
        <v>0</v>
      </c>
      <c r="Q330" s="874">
        <v>2474.96</v>
      </c>
      <c r="R330" s="874">
        <v>0</v>
      </c>
      <c r="S330" s="874"/>
      <c r="T330" s="874"/>
      <c r="U330" s="874">
        <v>0</v>
      </c>
      <c r="V330" s="874">
        <v>0</v>
      </c>
      <c r="W330" s="874">
        <v>0</v>
      </c>
      <c r="X330" s="874"/>
      <c r="Y330" s="513"/>
    </row>
    <row r="331" spans="1:25" ht="105">
      <c r="A331" s="556">
        <v>14</v>
      </c>
      <c r="B331" s="872" t="s">
        <v>298</v>
      </c>
      <c r="C331" s="83">
        <v>72</v>
      </c>
      <c r="D331" s="1088" t="s">
        <v>1414</v>
      </c>
      <c r="E331" s="659"/>
      <c r="F331" s="659"/>
      <c r="G331" s="659"/>
      <c r="H331" s="83">
        <v>2018</v>
      </c>
      <c r="I331" s="84">
        <f t="shared" si="60"/>
        <v>318.73</v>
      </c>
      <c r="J331" s="867">
        <f t="shared" si="59"/>
        <v>318.73</v>
      </c>
      <c r="K331" s="874">
        <v>0</v>
      </c>
      <c r="L331" s="874">
        <v>0</v>
      </c>
      <c r="M331" s="874">
        <v>0</v>
      </c>
      <c r="N331" s="874"/>
      <c r="O331" s="874"/>
      <c r="P331" s="874">
        <v>318.73</v>
      </c>
      <c r="Q331" s="874">
        <v>0</v>
      </c>
      <c r="R331" s="874">
        <v>0</v>
      </c>
      <c r="S331" s="874"/>
      <c r="T331" s="874"/>
      <c r="U331" s="874">
        <v>0</v>
      </c>
      <c r="V331" s="874">
        <v>0</v>
      </c>
      <c r="W331" s="874">
        <v>0</v>
      </c>
      <c r="X331" s="874"/>
      <c r="Y331" s="513"/>
    </row>
    <row r="332" spans="1:25" ht="73.5">
      <c r="A332" s="556">
        <v>15</v>
      </c>
      <c r="B332" s="872" t="s">
        <v>299</v>
      </c>
      <c r="C332" s="83">
        <v>110</v>
      </c>
      <c r="D332" s="1088" t="s">
        <v>1414</v>
      </c>
      <c r="E332" s="659"/>
      <c r="F332" s="659"/>
      <c r="G332" s="659"/>
      <c r="H332" s="83">
        <v>2020</v>
      </c>
      <c r="I332" s="84">
        <f t="shared" si="60"/>
        <v>2255.37</v>
      </c>
      <c r="J332" s="867">
        <f t="shared" si="59"/>
        <v>2255.37</v>
      </c>
      <c r="K332" s="874">
        <v>0</v>
      </c>
      <c r="L332" s="874">
        <v>0</v>
      </c>
      <c r="M332" s="874">
        <v>0</v>
      </c>
      <c r="N332" s="874"/>
      <c r="O332" s="874"/>
      <c r="P332" s="874">
        <v>255.37</v>
      </c>
      <c r="Q332" s="874">
        <v>0</v>
      </c>
      <c r="R332" s="874">
        <v>2000</v>
      </c>
      <c r="S332" s="874"/>
      <c r="T332" s="874"/>
      <c r="U332" s="874">
        <v>0</v>
      </c>
      <c r="V332" s="874">
        <v>0</v>
      </c>
      <c r="W332" s="874">
        <v>0</v>
      </c>
      <c r="X332" s="874"/>
      <c r="Y332" s="513"/>
    </row>
    <row r="333" spans="1:25" ht="84">
      <c r="A333" s="556">
        <v>16</v>
      </c>
      <c r="B333" s="872" t="s">
        <v>300</v>
      </c>
      <c r="C333" s="83">
        <v>110</v>
      </c>
      <c r="D333" s="1088" t="s">
        <v>1414</v>
      </c>
      <c r="E333" s="659"/>
      <c r="F333" s="659"/>
      <c r="G333" s="659"/>
      <c r="H333" s="83">
        <v>2018</v>
      </c>
      <c r="I333" s="84">
        <f t="shared" si="60"/>
        <v>472.8</v>
      </c>
      <c r="J333" s="867">
        <f t="shared" si="59"/>
        <v>472.8</v>
      </c>
      <c r="K333" s="874">
        <v>0</v>
      </c>
      <c r="L333" s="874">
        <v>0</v>
      </c>
      <c r="M333" s="874">
        <v>0</v>
      </c>
      <c r="N333" s="874"/>
      <c r="O333" s="874"/>
      <c r="P333" s="874">
        <f>72.8+400</f>
        <v>472.8</v>
      </c>
      <c r="Q333" s="874">
        <v>0</v>
      </c>
      <c r="R333" s="874">
        <v>0</v>
      </c>
      <c r="S333" s="874"/>
      <c r="T333" s="874"/>
      <c r="U333" s="874">
        <v>0</v>
      </c>
      <c r="V333" s="874">
        <v>0</v>
      </c>
      <c r="W333" s="874">
        <v>0</v>
      </c>
      <c r="X333" s="874"/>
      <c r="Y333" s="513"/>
    </row>
    <row r="334" spans="1:25" ht="105">
      <c r="A334" s="556">
        <v>17</v>
      </c>
      <c r="B334" s="872" t="s">
        <v>301</v>
      </c>
      <c r="C334" s="83">
        <v>355</v>
      </c>
      <c r="D334" s="1088" t="s">
        <v>1414</v>
      </c>
      <c r="E334" s="659"/>
      <c r="F334" s="659"/>
      <c r="G334" s="659"/>
      <c r="H334" s="83">
        <v>2019</v>
      </c>
      <c r="I334" s="84">
        <f t="shared" si="60"/>
        <v>20580</v>
      </c>
      <c r="J334" s="867">
        <f t="shared" si="59"/>
        <v>20580</v>
      </c>
      <c r="K334" s="874">
        <v>0</v>
      </c>
      <c r="L334" s="874">
        <v>0</v>
      </c>
      <c r="M334" s="874">
        <v>0</v>
      </c>
      <c r="N334" s="874"/>
      <c r="O334" s="874"/>
      <c r="P334" s="874">
        <f>500+12730</f>
        <v>13230</v>
      </c>
      <c r="Q334" s="874">
        <f>7350</f>
        <v>7350</v>
      </c>
      <c r="R334" s="874">
        <v>0</v>
      </c>
      <c r="S334" s="874"/>
      <c r="T334" s="874"/>
      <c r="U334" s="874">
        <v>0</v>
      </c>
      <c r="V334" s="874">
        <v>0</v>
      </c>
      <c r="W334" s="874">
        <v>0</v>
      </c>
      <c r="X334" s="874"/>
      <c r="Y334" s="513"/>
    </row>
    <row r="335" spans="1:25" ht="84">
      <c r="A335" s="556">
        <v>18</v>
      </c>
      <c r="B335" s="872" t="s">
        <v>302</v>
      </c>
      <c r="C335" s="83">
        <v>151</v>
      </c>
      <c r="D335" s="1088" t="s">
        <v>1414</v>
      </c>
      <c r="E335" s="659"/>
      <c r="F335" s="659"/>
      <c r="G335" s="659"/>
      <c r="H335" s="83">
        <v>2018</v>
      </c>
      <c r="I335" s="84">
        <f t="shared" si="60"/>
        <v>8000</v>
      </c>
      <c r="J335" s="867">
        <f t="shared" si="59"/>
        <v>8000</v>
      </c>
      <c r="K335" s="874">
        <v>0</v>
      </c>
      <c r="L335" s="874">
        <v>0</v>
      </c>
      <c r="M335" s="874">
        <v>0</v>
      </c>
      <c r="N335" s="874"/>
      <c r="O335" s="874"/>
      <c r="P335" s="874">
        <v>8000</v>
      </c>
      <c r="Q335" s="874">
        <v>0</v>
      </c>
      <c r="R335" s="874">
        <v>0</v>
      </c>
      <c r="S335" s="874"/>
      <c r="T335" s="874"/>
      <c r="U335" s="874">
        <v>0</v>
      </c>
      <c r="V335" s="874">
        <v>0</v>
      </c>
      <c r="W335" s="874">
        <v>0</v>
      </c>
      <c r="X335" s="874"/>
      <c r="Y335" s="513"/>
    </row>
    <row r="336" spans="1:25" ht="84">
      <c r="A336" s="556">
        <v>19</v>
      </c>
      <c r="B336" s="872" t="s">
        <v>303</v>
      </c>
      <c r="C336" s="83">
        <v>30</v>
      </c>
      <c r="D336" s="1088" t="s">
        <v>1414</v>
      </c>
      <c r="E336" s="659"/>
      <c r="F336" s="659"/>
      <c r="G336" s="659"/>
      <c r="H336" s="83">
        <v>2020</v>
      </c>
      <c r="I336" s="84">
        <f t="shared" si="60"/>
        <v>148.38999999999999</v>
      </c>
      <c r="J336" s="867">
        <f t="shared" si="59"/>
        <v>148.38999999999999</v>
      </c>
      <c r="K336" s="874">
        <v>0</v>
      </c>
      <c r="L336" s="874">
        <v>0</v>
      </c>
      <c r="M336" s="874">
        <v>0</v>
      </c>
      <c r="N336" s="874"/>
      <c r="O336" s="874"/>
      <c r="P336" s="874">
        <v>0</v>
      </c>
      <c r="Q336" s="874">
        <v>0</v>
      </c>
      <c r="R336" s="874">
        <v>148.38999999999999</v>
      </c>
      <c r="S336" s="874"/>
      <c r="T336" s="874"/>
      <c r="U336" s="874">
        <v>0</v>
      </c>
      <c r="V336" s="874">
        <v>0</v>
      </c>
      <c r="W336" s="874">
        <v>0</v>
      </c>
      <c r="X336" s="874"/>
      <c r="Y336" s="513"/>
    </row>
    <row r="337" spans="1:25" ht="84">
      <c r="A337" s="556">
        <v>20</v>
      </c>
      <c r="B337" s="872" t="s">
        <v>304</v>
      </c>
      <c r="C337" s="83">
        <v>135</v>
      </c>
      <c r="D337" s="1088" t="s">
        <v>1414</v>
      </c>
      <c r="E337" s="659"/>
      <c r="F337" s="659"/>
      <c r="G337" s="659"/>
      <c r="H337" s="83">
        <v>2021</v>
      </c>
      <c r="I337" s="84">
        <f t="shared" si="60"/>
        <v>14400</v>
      </c>
      <c r="J337" s="867">
        <f t="shared" si="59"/>
        <v>14400</v>
      </c>
      <c r="K337" s="874">
        <v>0</v>
      </c>
      <c r="L337" s="874">
        <v>0</v>
      </c>
      <c r="M337" s="874">
        <v>0</v>
      </c>
      <c r="N337" s="874"/>
      <c r="O337" s="874"/>
      <c r="P337" s="874">
        <f>700+2500+10000</f>
        <v>13200</v>
      </c>
      <c r="Q337" s="874"/>
      <c r="R337" s="874">
        <f>1200</f>
        <v>1200</v>
      </c>
      <c r="S337" s="874"/>
      <c r="T337" s="874"/>
      <c r="U337" s="874">
        <v>0</v>
      </c>
      <c r="V337" s="874">
        <v>0</v>
      </c>
      <c r="W337" s="874">
        <v>0</v>
      </c>
      <c r="X337" s="874"/>
      <c r="Y337" s="513"/>
    </row>
    <row r="338" spans="1:25">
      <c r="A338" s="715"/>
      <c r="B338" s="728" t="s">
        <v>693</v>
      </c>
      <c r="C338" s="716"/>
      <c r="D338" s="717"/>
      <c r="E338" s="717"/>
      <c r="F338" s="717"/>
      <c r="G338" s="717"/>
      <c r="H338" s="716"/>
      <c r="I338" s="716"/>
      <c r="J338" s="718">
        <f t="shared" ref="J338:Y338" si="61">SUM(J323:J337)</f>
        <v>86304.280000000013</v>
      </c>
      <c r="K338" s="719">
        <f t="shared" si="61"/>
        <v>0</v>
      </c>
      <c r="L338" s="719">
        <f t="shared" si="61"/>
        <v>0</v>
      </c>
      <c r="M338" s="719">
        <f t="shared" si="61"/>
        <v>0</v>
      </c>
      <c r="N338" s="719">
        <f t="shared" si="61"/>
        <v>0</v>
      </c>
      <c r="O338" s="719">
        <f t="shared" si="61"/>
        <v>0</v>
      </c>
      <c r="P338" s="726">
        <f t="shared" si="61"/>
        <v>62017.65</v>
      </c>
      <c r="Q338" s="719">
        <f t="shared" si="61"/>
        <v>15729.279999999999</v>
      </c>
      <c r="R338" s="719">
        <f t="shared" si="61"/>
        <v>8557.35</v>
      </c>
      <c r="S338" s="719">
        <f t="shared" si="61"/>
        <v>0</v>
      </c>
      <c r="T338" s="719">
        <f t="shared" si="61"/>
        <v>0</v>
      </c>
      <c r="U338" s="719">
        <f t="shared" si="61"/>
        <v>0</v>
      </c>
      <c r="V338" s="719">
        <f t="shared" si="61"/>
        <v>0</v>
      </c>
      <c r="W338" s="719">
        <f t="shared" si="61"/>
        <v>0</v>
      </c>
      <c r="X338" s="719">
        <f t="shared" si="61"/>
        <v>0</v>
      </c>
      <c r="Y338" s="720">
        <f t="shared" si="61"/>
        <v>0</v>
      </c>
    </row>
    <row r="339" spans="1:25" ht="13.5" thickBot="1">
      <c r="A339" s="548"/>
      <c r="B339" s="367" t="s">
        <v>1373</v>
      </c>
      <c r="C339" s="340"/>
      <c r="D339" s="1105" t="s">
        <v>1414</v>
      </c>
      <c r="E339" s="1105"/>
      <c r="F339" s="1105"/>
      <c r="G339" s="1105"/>
      <c r="H339" s="1105"/>
      <c r="I339" s="1105"/>
      <c r="J339" s="299">
        <f t="shared" ref="J339:Y339" si="62">SUM(J323:J337)</f>
        <v>86304.280000000013</v>
      </c>
      <c r="K339" s="345">
        <f t="shared" si="62"/>
        <v>0</v>
      </c>
      <c r="L339" s="345">
        <f t="shared" si="62"/>
        <v>0</v>
      </c>
      <c r="M339" s="345">
        <f t="shared" si="62"/>
        <v>0</v>
      </c>
      <c r="N339" s="345">
        <f t="shared" si="62"/>
        <v>0</v>
      </c>
      <c r="O339" s="345">
        <f t="shared" si="62"/>
        <v>0</v>
      </c>
      <c r="P339" s="345">
        <f t="shared" si="62"/>
        <v>62017.65</v>
      </c>
      <c r="Q339" s="345">
        <f t="shared" si="62"/>
        <v>15729.279999999999</v>
      </c>
      <c r="R339" s="345">
        <f t="shared" si="62"/>
        <v>8557.35</v>
      </c>
      <c r="S339" s="345">
        <f t="shared" si="62"/>
        <v>0</v>
      </c>
      <c r="T339" s="345">
        <f t="shared" si="62"/>
        <v>0</v>
      </c>
      <c r="U339" s="345">
        <f t="shared" si="62"/>
        <v>0</v>
      </c>
      <c r="V339" s="345">
        <f t="shared" si="62"/>
        <v>0</v>
      </c>
      <c r="W339" s="345">
        <f t="shared" si="62"/>
        <v>0</v>
      </c>
      <c r="X339" s="345">
        <f t="shared" si="62"/>
        <v>0</v>
      </c>
      <c r="Y339" s="518">
        <f t="shared" si="62"/>
        <v>0</v>
      </c>
    </row>
    <row r="340" spans="1:25" ht="15.75" thickBot="1">
      <c r="A340" s="1120" t="s">
        <v>595</v>
      </c>
      <c r="B340" s="1121"/>
      <c r="C340" s="608"/>
      <c r="D340" s="624"/>
      <c r="E340" s="624"/>
      <c r="F340" s="624"/>
      <c r="G340" s="624"/>
      <c r="H340" s="608"/>
      <c r="I340" s="608"/>
      <c r="J340" s="608"/>
      <c r="K340" s="608"/>
      <c r="L340" s="608"/>
      <c r="M340" s="608"/>
      <c r="N340" s="608"/>
      <c r="O340" s="608"/>
      <c r="P340" s="608"/>
      <c r="Q340" s="608"/>
      <c r="R340" s="608"/>
      <c r="S340" s="608"/>
      <c r="T340" s="608"/>
      <c r="U340" s="608"/>
      <c r="V340" s="608"/>
      <c r="W340" s="608"/>
      <c r="X340" s="608"/>
      <c r="Y340" s="609"/>
    </row>
    <row r="341" spans="1:25" ht="63">
      <c r="A341" s="1357">
        <v>1</v>
      </c>
      <c r="B341" s="807" t="s">
        <v>596</v>
      </c>
      <c r="C341" s="1358">
        <v>310</v>
      </c>
      <c r="D341" s="660"/>
      <c r="E341" s="660"/>
      <c r="F341" s="660"/>
      <c r="G341" s="660"/>
      <c r="H341" s="375"/>
      <c r="I341" s="375"/>
      <c r="J341" s="375"/>
      <c r="K341" s="375"/>
      <c r="L341" s="375"/>
      <c r="M341" s="375"/>
      <c r="N341" s="375"/>
      <c r="O341" s="375"/>
      <c r="P341" s="375"/>
      <c r="Q341" s="375"/>
      <c r="R341" s="375"/>
      <c r="S341" s="375"/>
      <c r="T341" s="375"/>
      <c r="U341" s="376"/>
      <c r="V341" s="376"/>
      <c r="W341" s="376"/>
      <c r="X341" s="376"/>
      <c r="Y341" s="511"/>
    </row>
    <row r="342" spans="1:25" ht="21">
      <c r="A342" s="1357"/>
      <c r="B342" s="872" t="s">
        <v>597</v>
      </c>
      <c r="C342" s="1358"/>
      <c r="D342" s="1088" t="s">
        <v>1414</v>
      </c>
      <c r="E342" s="968"/>
      <c r="F342" s="968"/>
      <c r="G342" s="968"/>
      <c r="H342" s="127"/>
      <c r="I342" s="127"/>
      <c r="J342" s="130">
        <f>SUM(K342:Y342)</f>
        <v>0</v>
      </c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86"/>
      <c r="V342" s="86"/>
      <c r="W342" s="86"/>
      <c r="X342" s="86"/>
      <c r="Y342" s="513"/>
    </row>
    <row r="343" spans="1:25" ht="21">
      <c r="A343" s="1357"/>
      <c r="B343" s="872" t="s">
        <v>598</v>
      </c>
      <c r="C343" s="1358"/>
      <c r="D343" s="1088" t="s">
        <v>1414</v>
      </c>
      <c r="E343" s="968"/>
      <c r="F343" s="968"/>
      <c r="G343" s="968"/>
      <c r="H343" s="127"/>
      <c r="I343" s="127"/>
      <c r="J343" s="130">
        <f t="shared" ref="J343:J360" si="63">SUM(K343:Y343)</f>
        <v>0</v>
      </c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86"/>
      <c r="V343" s="86"/>
      <c r="W343" s="86"/>
      <c r="X343" s="86"/>
      <c r="Y343" s="513"/>
    </row>
    <row r="344" spans="1:25" ht="21">
      <c r="A344" s="1357"/>
      <c r="B344" s="872" t="s">
        <v>599</v>
      </c>
      <c r="C344" s="1358"/>
      <c r="D344" s="1088" t="s">
        <v>1414</v>
      </c>
      <c r="E344" s="968"/>
      <c r="F344" s="968"/>
      <c r="G344" s="968"/>
      <c r="H344" s="127"/>
      <c r="I344" s="127"/>
      <c r="J344" s="130">
        <f t="shared" si="63"/>
        <v>12000</v>
      </c>
      <c r="K344" s="86">
        <v>3000</v>
      </c>
      <c r="L344" s="130">
        <v>3000</v>
      </c>
      <c r="M344" s="130"/>
      <c r="N344" s="130"/>
      <c r="O344" s="130"/>
      <c r="P344" s="130">
        <v>3000</v>
      </c>
      <c r="Q344" s="130">
        <v>3000</v>
      </c>
      <c r="R344" s="130"/>
      <c r="S344" s="130"/>
      <c r="T344" s="130"/>
      <c r="U344" s="86"/>
      <c r="V344" s="86"/>
      <c r="W344" s="86"/>
      <c r="X344" s="86"/>
      <c r="Y344" s="513"/>
    </row>
    <row r="345" spans="1:25" ht="21">
      <c r="A345" s="1354"/>
      <c r="B345" s="872" t="s">
        <v>600</v>
      </c>
      <c r="C345" s="1356"/>
      <c r="D345" s="1088" t="s">
        <v>1414</v>
      </c>
      <c r="E345" s="968"/>
      <c r="F345" s="968"/>
      <c r="G345" s="968"/>
      <c r="H345" s="127"/>
      <c r="I345" s="127"/>
      <c r="J345" s="130">
        <f t="shared" si="63"/>
        <v>8000</v>
      </c>
      <c r="K345" s="86"/>
      <c r="L345" s="130"/>
      <c r="M345" s="130">
        <v>4000</v>
      </c>
      <c r="N345" s="130"/>
      <c r="O345" s="130"/>
      <c r="P345" s="130"/>
      <c r="Q345" s="130"/>
      <c r="R345" s="130">
        <v>4000</v>
      </c>
      <c r="S345" s="130"/>
      <c r="T345" s="130"/>
      <c r="U345" s="86"/>
      <c r="V345" s="86"/>
      <c r="W345" s="86"/>
      <c r="X345" s="86"/>
      <c r="Y345" s="513"/>
    </row>
    <row r="346" spans="1:25" ht="73.5">
      <c r="A346" s="1353">
        <v>2</v>
      </c>
      <c r="B346" s="872" t="s">
        <v>601</v>
      </c>
      <c r="C346" s="1355">
        <v>405</v>
      </c>
      <c r="D346" s="661"/>
      <c r="E346" s="661"/>
      <c r="F346" s="661"/>
      <c r="G346" s="661"/>
      <c r="H346" s="128"/>
      <c r="I346" s="128"/>
      <c r="J346" s="130"/>
      <c r="K346" s="86"/>
      <c r="L346" s="130"/>
      <c r="M346" s="130"/>
      <c r="N346" s="130"/>
      <c r="O346" s="130"/>
      <c r="P346" s="130"/>
      <c r="Q346" s="130"/>
      <c r="R346" s="130"/>
      <c r="S346" s="130"/>
      <c r="T346" s="130"/>
      <c r="U346" s="86"/>
      <c r="V346" s="86"/>
      <c r="W346" s="86"/>
      <c r="X346" s="86"/>
      <c r="Y346" s="513"/>
    </row>
    <row r="347" spans="1:25" ht="31.5">
      <c r="A347" s="1357"/>
      <c r="B347" s="872" t="s">
        <v>602</v>
      </c>
      <c r="C347" s="1358"/>
      <c r="D347" s="1088" t="s">
        <v>1414</v>
      </c>
      <c r="E347" s="968"/>
      <c r="F347" s="968"/>
      <c r="G347" s="968"/>
      <c r="H347" s="128"/>
      <c r="I347" s="128"/>
      <c r="J347" s="130">
        <f t="shared" si="63"/>
        <v>0</v>
      </c>
      <c r="K347" s="86"/>
      <c r="L347" s="130"/>
      <c r="M347" s="130"/>
      <c r="N347" s="130"/>
      <c r="O347" s="130"/>
      <c r="P347" s="130"/>
      <c r="Q347" s="130"/>
      <c r="R347" s="130"/>
      <c r="S347" s="130"/>
      <c r="T347" s="130"/>
      <c r="U347" s="86"/>
      <c r="V347" s="86"/>
      <c r="W347" s="86"/>
      <c r="X347" s="86"/>
      <c r="Y347" s="513"/>
    </row>
    <row r="348" spans="1:25" ht="31.5">
      <c r="A348" s="1357"/>
      <c r="B348" s="872" t="s">
        <v>603</v>
      </c>
      <c r="C348" s="1358"/>
      <c r="D348" s="1088" t="s">
        <v>1414</v>
      </c>
      <c r="E348" s="968"/>
      <c r="F348" s="968"/>
      <c r="G348" s="968"/>
      <c r="H348" s="128"/>
      <c r="I348" s="128"/>
      <c r="J348" s="130">
        <f t="shared" si="63"/>
        <v>7000</v>
      </c>
      <c r="K348" s="86">
        <v>3500</v>
      </c>
      <c r="L348" s="130"/>
      <c r="M348" s="130"/>
      <c r="N348" s="130"/>
      <c r="O348" s="130"/>
      <c r="P348" s="130">
        <v>3500</v>
      </c>
      <c r="Q348" s="130"/>
      <c r="R348" s="130"/>
      <c r="S348" s="130"/>
      <c r="T348" s="130"/>
      <c r="U348" s="86"/>
      <c r="V348" s="86"/>
      <c r="W348" s="86"/>
      <c r="X348" s="86"/>
      <c r="Y348" s="513"/>
    </row>
    <row r="349" spans="1:25" ht="42">
      <c r="A349" s="1354"/>
      <c r="B349" s="872" t="s">
        <v>604</v>
      </c>
      <c r="C349" s="1356"/>
      <c r="D349" s="1088" t="s">
        <v>1414</v>
      </c>
      <c r="E349" s="1086"/>
      <c r="F349" s="1086"/>
      <c r="G349" s="1086"/>
      <c r="H349" s="129"/>
      <c r="I349" s="129"/>
      <c r="J349" s="130">
        <f t="shared" si="63"/>
        <v>11000</v>
      </c>
      <c r="K349" s="86"/>
      <c r="L349" s="130">
        <v>2500</v>
      </c>
      <c r="M349" s="130">
        <v>3000</v>
      </c>
      <c r="N349" s="130"/>
      <c r="O349" s="130"/>
      <c r="P349" s="130"/>
      <c r="Q349" s="130">
        <v>2500</v>
      </c>
      <c r="R349" s="130">
        <v>3000</v>
      </c>
      <c r="S349" s="130"/>
      <c r="T349" s="130"/>
      <c r="U349" s="86"/>
      <c r="V349" s="86"/>
      <c r="W349" s="86"/>
      <c r="X349" s="86"/>
      <c r="Y349" s="513"/>
    </row>
    <row r="350" spans="1:25" ht="52.5">
      <c r="A350" s="1353">
        <v>3</v>
      </c>
      <c r="B350" s="872" t="s">
        <v>605</v>
      </c>
      <c r="C350" s="1355">
        <v>285</v>
      </c>
      <c r="D350" s="662"/>
      <c r="E350" s="662"/>
      <c r="F350" s="662"/>
      <c r="G350" s="662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8"/>
      <c r="V350" s="128"/>
      <c r="W350" s="128"/>
      <c r="X350" s="128"/>
      <c r="Y350" s="513"/>
    </row>
    <row r="351" spans="1:25" ht="21">
      <c r="A351" s="1357"/>
      <c r="B351" s="872" t="s">
        <v>606</v>
      </c>
      <c r="C351" s="1358"/>
      <c r="D351" s="1088" t="s">
        <v>1414</v>
      </c>
      <c r="E351" s="968"/>
      <c r="F351" s="968"/>
      <c r="G351" s="968"/>
      <c r="H351" s="127"/>
      <c r="I351" s="127"/>
      <c r="J351" s="130">
        <f t="shared" si="63"/>
        <v>0</v>
      </c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86"/>
      <c r="V351" s="86"/>
      <c r="W351" s="86"/>
      <c r="X351" s="86"/>
      <c r="Y351" s="513"/>
    </row>
    <row r="352" spans="1:25" ht="31.5">
      <c r="A352" s="1357"/>
      <c r="B352" s="872" t="s">
        <v>607</v>
      </c>
      <c r="C352" s="1358"/>
      <c r="D352" s="1088" t="s">
        <v>1414</v>
      </c>
      <c r="E352" s="968"/>
      <c r="F352" s="968"/>
      <c r="G352" s="968"/>
      <c r="H352" s="127"/>
      <c r="I352" s="127"/>
      <c r="J352" s="130">
        <f t="shared" si="63"/>
        <v>4000</v>
      </c>
      <c r="K352" s="130">
        <v>2000</v>
      </c>
      <c r="L352" s="130"/>
      <c r="M352" s="130"/>
      <c r="N352" s="130"/>
      <c r="O352" s="130"/>
      <c r="P352" s="130">
        <v>2000</v>
      </c>
      <c r="Q352" s="130"/>
      <c r="R352" s="130"/>
      <c r="S352" s="130"/>
      <c r="T352" s="130"/>
      <c r="U352" s="86"/>
      <c r="V352" s="86"/>
      <c r="W352" s="86"/>
      <c r="X352" s="86"/>
      <c r="Y352" s="513"/>
    </row>
    <row r="353" spans="1:25" ht="21">
      <c r="A353" s="1357"/>
      <c r="B353" s="872" t="s">
        <v>608</v>
      </c>
      <c r="C353" s="1358"/>
      <c r="D353" s="1088" t="s">
        <v>1414</v>
      </c>
      <c r="E353" s="968"/>
      <c r="F353" s="968"/>
      <c r="G353" s="968"/>
      <c r="H353" s="127"/>
      <c r="I353" s="127"/>
      <c r="J353" s="130">
        <f t="shared" si="63"/>
        <v>10000</v>
      </c>
      <c r="K353" s="86"/>
      <c r="L353" s="130">
        <v>5000</v>
      </c>
      <c r="M353" s="130"/>
      <c r="N353" s="130"/>
      <c r="O353" s="130"/>
      <c r="P353" s="130"/>
      <c r="Q353" s="130">
        <v>5000</v>
      </c>
      <c r="R353" s="130"/>
      <c r="S353" s="130"/>
      <c r="T353" s="130"/>
      <c r="U353" s="86"/>
      <c r="V353" s="86"/>
      <c r="W353" s="86"/>
      <c r="X353" s="86"/>
      <c r="Y353" s="513"/>
    </row>
    <row r="354" spans="1:25" ht="21">
      <c r="A354" s="1354"/>
      <c r="B354" s="872" t="s">
        <v>600</v>
      </c>
      <c r="C354" s="1356"/>
      <c r="D354" s="1088" t="s">
        <v>1414</v>
      </c>
      <c r="E354" s="968"/>
      <c r="F354" s="968"/>
      <c r="G354" s="968"/>
      <c r="H354" s="127"/>
      <c r="I354" s="127"/>
      <c r="J354" s="130">
        <f t="shared" si="63"/>
        <v>7000</v>
      </c>
      <c r="K354" s="86"/>
      <c r="L354" s="130"/>
      <c r="M354" s="130">
        <v>3500</v>
      </c>
      <c r="N354" s="130"/>
      <c r="O354" s="130"/>
      <c r="P354" s="130"/>
      <c r="Q354" s="130"/>
      <c r="R354" s="130">
        <v>3500</v>
      </c>
      <c r="S354" s="130"/>
      <c r="T354" s="130"/>
      <c r="U354" s="86"/>
      <c r="V354" s="86"/>
      <c r="W354" s="86"/>
      <c r="X354" s="86"/>
      <c r="Y354" s="513"/>
    </row>
    <row r="355" spans="1:25" ht="63">
      <c r="A355" s="1353">
        <v>4</v>
      </c>
      <c r="B355" s="872" t="s">
        <v>609</v>
      </c>
      <c r="C355" s="1355">
        <v>360</v>
      </c>
      <c r="D355" s="662"/>
      <c r="E355" s="662"/>
      <c r="F355" s="662"/>
      <c r="G355" s="662"/>
      <c r="H355" s="128"/>
      <c r="I355" s="128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513"/>
    </row>
    <row r="356" spans="1:25" ht="21">
      <c r="A356" s="1354"/>
      <c r="B356" s="872" t="s">
        <v>409</v>
      </c>
      <c r="C356" s="1356"/>
      <c r="D356" s="1088" t="s">
        <v>1414</v>
      </c>
      <c r="E356" s="968"/>
      <c r="F356" s="968"/>
      <c r="G356" s="968"/>
      <c r="H356" s="128"/>
      <c r="I356" s="128"/>
      <c r="J356" s="130">
        <f t="shared" si="63"/>
        <v>12000</v>
      </c>
      <c r="K356" s="130">
        <v>3000</v>
      </c>
      <c r="L356" s="130">
        <v>3000</v>
      </c>
      <c r="M356" s="130"/>
      <c r="N356" s="130"/>
      <c r="O356" s="130"/>
      <c r="P356" s="130">
        <v>3000</v>
      </c>
      <c r="Q356" s="130">
        <v>3000</v>
      </c>
      <c r="R356" s="130"/>
      <c r="S356" s="130"/>
      <c r="T356" s="130"/>
      <c r="U356" s="130"/>
      <c r="V356" s="130"/>
      <c r="W356" s="130"/>
      <c r="X356" s="130"/>
      <c r="Y356" s="513"/>
    </row>
    <row r="357" spans="1:25" ht="126">
      <c r="A357" s="1353">
        <v>5</v>
      </c>
      <c r="B357" s="872" t="s">
        <v>610</v>
      </c>
      <c r="C357" s="1355">
        <v>60</v>
      </c>
      <c r="D357" s="661"/>
      <c r="E357" s="661"/>
      <c r="F357" s="661"/>
      <c r="G357" s="661"/>
      <c r="H357" s="128"/>
      <c r="I357" s="128"/>
      <c r="J357" s="130"/>
      <c r="K357" s="86"/>
      <c r="L357" s="130"/>
      <c r="M357" s="130"/>
      <c r="N357" s="130"/>
      <c r="O357" s="130"/>
      <c r="P357" s="130"/>
      <c r="Q357" s="130"/>
      <c r="R357" s="130"/>
      <c r="S357" s="130"/>
      <c r="T357" s="130"/>
      <c r="U357" s="86"/>
      <c r="V357" s="86"/>
      <c r="W357" s="86"/>
      <c r="X357" s="86"/>
      <c r="Y357" s="513"/>
    </row>
    <row r="358" spans="1:25" ht="21">
      <c r="A358" s="1357"/>
      <c r="B358" s="872" t="s">
        <v>611</v>
      </c>
      <c r="C358" s="1358"/>
      <c r="D358" s="1088" t="s">
        <v>1414</v>
      </c>
      <c r="E358" s="968"/>
      <c r="F358" s="968"/>
      <c r="G358" s="968"/>
      <c r="H358" s="128"/>
      <c r="I358" s="128"/>
      <c r="J358" s="130">
        <f t="shared" si="63"/>
        <v>12000</v>
      </c>
      <c r="K358" s="86">
        <v>6000</v>
      </c>
      <c r="L358" s="130"/>
      <c r="M358" s="130"/>
      <c r="N358" s="130"/>
      <c r="O358" s="130"/>
      <c r="P358" s="130">
        <v>6000</v>
      </c>
      <c r="Q358" s="130"/>
      <c r="R358" s="130"/>
      <c r="S358" s="130"/>
      <c r="T358" s="130"/>
      <c r="U358" s="86"/>
      <c r="V358" s="86"/>
      <c r="W358" s="86"/>
      <c r="X358" s="86"/>
      <c r="Y358" s="513"/>
    </row>
    <row r="359" spans="1:25" ht="21">
      <c r="A359" s="1357"/>
      <c r="B359" s="872" t="s">
        <v>612</v>
      </c>
      <c r="C359" s="1358"/>
      <c r="D359" s="1088" t="s">
        <v>1414</v>
      </c>
      <c r="E359" s="968"/>
      <c r="F359" s="968"/>
      <c r="G359" s="968"/>
      <c r="H359" s="128"/>
      <c r="I359" s="128"/>
      <c r="J359" s="130">
        <f t="shared" si="63"/>
        <v>8000</v>
      </c>
      <c r="K359" s="86"/>
      <c r="L359" s="130">
        <v>4000</v>
      </c>
      <c r="M359" s="130"/>
      <c r="N359" s="130"/>
      <c r="O359" s="130"/>
      <c r="P359" s="130"/>
      <c r="Q359" s="130">
        <v>4000</v>
      </c>
      <c r="R359" s="130"/>
      <c r="S359" s="130"/>
      <c r="T359" s="130"/>
      <c r="U359" s="86"/>
      <c r="V359" s="86"/>
      <c r="W359" s="86"/>
      <c r="X359" s="86"/>
      <c r="Y359" s="513"/>
    </row>
    <row r="360" spans="1:25" ht="21">
      <c r="A360" s="1354"/>
      <c r="B360" s="872" t="s">
        <v>600</v>
      </c>
      <c r="C360" s="1356"/>
      <c r="D360" s="1088" t="s">
        <v>1414</v>
      </c>
      <c r="E360" s="1086"/>
      <c r="F360" s="1086"/>
      <c r="G360" s="1086"/>
      <c r="H360" s="129"/>
      <c r="I360" s="129"/>
      <c r="J360" s="130">
        <f t="shared" si="63"/>
        <v>9000</v>
      </c>
      <c r="K360" s="86"/>
      <c r="L360" s="130"/>
      <c r="M360" s="130">
        <v>4500</v>
      </c>
      <c r="N360" s="130"/>
      <c r="O360" s="130"/>
      <c r="P360" s="130"/>
      <c r="Q360" s="130"/>
      <c r="R360" s="130">
        <v>4500</v>
      </c>
      <c r="S360" s="130"/>
      <c r="T360" s="130"/>
      <c r="U360" s="86"/>
      <c r="V360" s="86"/>
      <c r="W360" s="86"/>
      <c r="X360" s="86"/>
      <c r="Y360" s="513"/>
    </row>
    <row r="361" spans="1:25">
      <c r="A361" s="715"/>
      <c r="B361" s="728" t="s">
        <v>693</v>
      </c>
      <c r="C361" s="716"/>
      <c r="D361" s="717"/>
      <c r="E361" s="717"/>
      <c r="F361" s="717"/>
      <c r="G361" s="717"/>
      <c r="H361" s="716"/>
      <c r="I361" s="716"/>
      <c r="J361" s="718">
        <f>SUM(J341:J360)</f>
        <v>100000</v>
      </c>
      <c r="K361" s="719">
        <f t="shared" ref="K361:Y361" si="64">SUM(K341:K360)</f>
        <v>17500</v>
      </c>
      <c r="L361" s="719">
        <f t="shared" si="64"/>
        <v>17500</v>
      </c>
      <c r="M361" s="719">
        <f t="shared" si="64"/>
        <v>15000</v>
      </c>
      <c r="N361" s="719">
        <f t="shared" si="64"/>
        <v>0</v>
      </c>
      <c r="O361" s="719">
        <f t="shared" si="64"/>
        <v>0</v>
      </c>
      <c r="P361" s="726">
        <f t="shared" si="64"/>
        <v>17500</v>
      </c>
      <c r="Q361" s="719">
        <f t="shared" si="64"/>
        <v>17500</v>
      </c>
      <c r="R361" s="719">
        <f t="shared" si="64"/>
        <v>15000</v>
      </c>
      <c r="S361" s="719">
        <f t="shared" si="64"/>
        <v>0</v>
      </c>
      <c r="T361" s="719">
        <f t="shared" si="64"/>
        <v>0</v>
      </c>
      <c r="U361" s="719">
        <f t="shared" si="64"/>
        <v>0</v>
      </c>
      <c r="V361" s="719">
        <f t="shared" si="64"/>
        <v>0</v>
      </c>
      <c r="W361" s="719">
        <f t="shared" si="64"/>
        <v>0</v>
      </c>
      <c r="X361" s="719">
        <f t="shared" si="64"/>
        <v>0</v>
      </c>
      <c r="Y361" s="720">
        <f t="shared" si="64"/>
        <v>0</v>
      </c>
    </row>
    <row r="362" spans="1:25" ht="13.5" thickBot="1">
      <c r="A362" s="548"/>
      <c r="B362" s="367" t="s">
        <v>1373</v>
      </c>
      <c r="C362" s="340"/>
      <c r="D362" s="1105" t="s">
        <v>1414</v>
      </c>
      <c r="E362" s="1105"/>
      <c r="F362" s="1105"/>
      <c r="G362" s="1105"/>
      <c r="H362" s="1105"/>
      <c r="I362" s="1105"/>
      <c r="J362" s="299">
        <f>SUM(J342:J345,J347:J349,J351:J354,J356,J358:J360)</f>
        <v>100000</v>
      </c>
      <c r="K362" s="345">
        <f>SUM(K341:K360)</f>
        <v>17500</v>
      </c>
      <c r="L362" s="345">
        <f>SUM(L341:L360)</f>
        <v>17500</v>
      </c>
      <c r="M362" s="345">
        <f>SUM(M341:M360)</f>
        <v>15000</v>
      </c>
      <c r="N362" s="345">
        <f>SUM(N346:N360)</f>
        <v>0</v>
      </c>
      <c r="O362" s="345">
        <f>SUM(O346:O360)</f>
        <v>0</v>
      </c>
      <c r="P362" s="345">
        <f t="shared" ref="P362:Y362" si="65">SUM(P341:P360)</f>
        <v>17500</v>
      </c>
      <c r="Q362" s="345">
        <f t="shared" si="65"/>
        <v>17500</v>
      </c>
      <c r="R362" s="345">
        <f t="shared" si="65"/>
        <v>15000</v>
      </c>
      <c r="S362" s="345">
        <f t="shared" si="65"/>
        <v>0</v>
      </c>
      <c r="T362" s="345">
        <f t="shared" si="65"/>
        <v>0</v>
      </c>
      <c r="U362" s="345">
        <f t="shared" si="65"/>
        <v>0</v>
      </c>
      <c r="V362" s="345">
        <f t="shared" si="65"/>
        <v>0</v>
      </c>
      <c r="W362" s="345">
        <f t="shared" si="65"/>
        <v>0</v>
      </c>
      <c r="X362" s="345">
        <f t="shared" si="65"/>
        <v>0</v>
      </c>
      <c r="Y362" s="518">
        <f t="shared" si="65"/>
        <v>0</v>
      </c>
    </row>
    <row r="363" spans="1:25" ht="15.75" thickBot="1">
      <c r="A363" s="1120" t="s">
        <v>613</v>
      </c>
      <c r="B363" s="1121"/>
      <c r="C363" s="608"/>
      <c r="D363" s="624"/>
      <c r="E363" s="624"/>
      <c r="F363" s="624"/>
      <c r="G363" s="624"/>
      <c r="H363" s="608"/>
      <c r="I363" s="608"/>
      <c r="J363" s="608"/>
      <c r="K363" s="608"/>
      <c r="L363" s="608"/>
      <c r="M363" s="608"/>
      <c r="N363" s="608"/>
      <c r="O363" s="608"/>
      <c r="P363" s="608"/>
      <c r="Q363" s="608"/>
      <c r="R363" s="608"/>
      <c r="S363" s="608"/>
      <c r="T363" s="608"/>
      <c r="U363" s="608"/>
      <c r="V363" s="608"/>
      <c r="W363" s="608"/>
      <c r="X363" s="608"/>
      <c r="Y363" s="609"/>
    </row>
    <row r="364" spans="1:25">
      <c r="A364" s="715"/>
      <c r="B364" s="728" t="s">
        <v>693</v>
      </c>
      <c r="C364" s="716"/>
      <c r="D364" s="717"/>
      <c r="E364" s="717"/>
      <c r="F364" s="717"/>
      <c r="G364" s="717"/>
      <c r="H364" s="716"/>
      <c r="I364" s="716"/>
      <c r="J364" s="718">
        <v>0</v>
      </c>
      <c r="K364" s="718">
        <v>0</v>
      </c>
      <c r="L364" s="768">
        <v>0</v>
      </c>
      <c r="M364" s="718">
        <v>0</v>
      </c>
      <c r="N364" s="719">
        <v>0</v>
      </c>
      <c r="O364" s="719">
        <v>0</v>
      </c>
      <c r="P364" s="769">
        <v>0</v>
      </c>
      <c r="Q364" s="768">
        <v>0</v>
      </c>
      <c r="R364" s="718">
        <v>0</v>
      </c>
      <c r="S364" s="719">
        <v>0</v>
      </c>
      <c r="T364" s="719">
        <v>0</v>
      </c>
      <c r="U364" s="719">
        <v>0</v>
      </c>
      <c r="V364" s="719">
        <v>0</v>
      </c>
      <c r="W364" s="719">
        <v>0</v>
      </c>
      <c r="X364" s="719">
        <v>0</v>
      </c>
      <c r="Y364" s="720">
        <v>0</v>
      </c>
    </row>
    <row r="365" spans="1:25" ht="13.5" thickBot="1">
      <c r="A365" s="548"/>
      <c r="B365" s="367" t="s">
        <v>1373</v>
      </c>
      <c r="C365" s="340"/>
      <c r="D365" s="1105" t="s">
        <v>1414</v>
      </c>
      <c r="E365" s="1105"/>
      <c r="F365" s="1105"/>
      <c r="G365" s="1105"/>
      <c r="H365" s="1105"/>
      <c r="I365" s="1105"/>
      <c r="J365" s="299">
        <v>0</v>
      </c>
      <c r="K365" s="345">
        <v>0</v>
      </c>
      <c r="L365" s="345">
        <v>0</v>
      </c>
      <c r="M365" s="345">
        <v>0</v>
      </c>
      <c r="N365" s="345">
        <v>0</v>
      </c>
      <c r="O365" s="345">
        <v>0</v>
      </c>
      <c r="P365" s="345">
        <v>0</v>
      </c>
      <c r="Q365" s="345">
        <v>0</v>
      </c>
      <c r="R365" s="345">
        <v>0</v>
      </c>
      <c r="S365" s="345">
        <v>0</v>
      </c>
      <c r="T365" s="345">
        <v>0</v>
      </c>
      <c r="U365" s="345">
        <v>0</v>
      </c>
      <c r="V365" s="345">
        <v>0</v>
      </c>
      <c r="W365" s="345">
        <v>0</v>
      </c>
      <c r="X365" s="345">
        <v>0</v>
      </c>
      <c r="Y365" s="518">
        <v>0</v>
      </c>
    </row>
    <row r="366" spans="1:25" ht="15.75" thickBot="1">
      <c r="A366" s="1120" t="s">
        <v>737</v>
      </c>
      <c r="B366" s="1121"/>
      <c r="C366" s="608"/>
      <c r="D366" s="624"/>
      <c r="E366" s="624"/>
      <c r="F366" s="624"/>
      <c r="G366" s="624"/>
      <c r="H366" s="608"/>
      <c r="I366" s="608"/>
      <c r="J366" s="608"/>
      <c r="K366" s="608"/>
      <c r="L366" s="608"/>
      <c r="M366" s="608"/>
      <c r="N366" s="608"/>
      <c r="O366" s="608"/>
      <c r="P366" s="608"/>
      <c r="Q366" s="608"/>
      <c r="R366" s="608"/>
      <c r="S366" s="608"/>
      <c r="T366" s="608"/>
      <c r="U366" s="608"/>
      <c r="V366" s="608"/>
      <c r="W366" s="608"/>
      <c r="X366" s="608"/>
      <c r="Y366" s="609"/>
    </row>
    <row r="367" spans="1:25">
      <c r="A367" s="715"/>
      <c r="B367" s="728" t="s">
        <v>693</v>
      </c>
      <c r="C367" s="716"/>
      <c r="D367" s="717"/>
      <c r="E367" s="717"/>
      <c r="F367" s="717"/>
      <c r="G367" s="717"/>
      <c r="H367" s="716"/>
      <c r="I367" s="716"/>
      <c r="J367" s="718">
        <v>0</v>
      </c>
      <c r="K367" s="719">
        <v>0</v>
      </c>
      <c r="L367" s="719">
        <v>0</v>
      </c>
      <c r="M367" s="719">
        <v>0</v>
      </c>
      <c r="N367" s="719">
        <v>0</v>
      </c>
      <c r="O367" s="719">
        <v>0</v>
      </c>
      <c r="P367" s="726">
        <v>0</v>
      </c>
      <c r="Q367" s="719">
        <v>0</v>
      </c>
      <c r="R367" s="719">
        <v>0</v>
      </c>
      <c r="S367" s="719">
        <v>0</v>
      </c>
      <c r="T367" s="719">
        <v>0</v>
      </c>
      <c r="U367" s="719">
        <v>0</v>
      </c>
      <c r="V367" s="719">
        <v>0</v>
      </c>
      <c r="W367" s="719">
        <v>0</v>
      </c>
      <c r="X367" s="719">
        <v>0</v>
      </c>
      <c r="Y367" s="720">
        <v>0</v>
      </c>
    </row>
    <row r="368" spans="1:25" ht="13.5" thickBot="1">
      <c r="A368" s="548"/>
      <c r="B368" s="367" t="s">
        <v>1373</v>
      </c>
      <c r="C368" s="340"/>
      <c r="D368" s="1105" t="s">
        <v>1414</v>
      </c>
      <c r="E368" s="1105"/>
      <c r="F368" s="1105"/>
      <c r="G368" s="1105"/>
      <c r="H368" s="1105"/>
      <c r="I368" s="1105"/>
      <c r="J368" s="299">
        <v>0</v>
      </c>
      <c r="K368" s="345">
        <v>0</v>
      </c>
      <c r="L368" s="345">
        <v>0</v>
      </c>
      <c r="M368" s="345">
        <v>0</v>
      </c>
      <c r="N368" s="345">
        <v>0</v>
      </c>
      <c r="O368" s="345">
        <v>0</v>
      </c>
      <c r="P368" s="345">
        <v>0</v>
      </c>
      <c r="Q368" s="345">
        <v>0</v>
      </c>
      <c r="R368" s="345">
        <v>0</v>
      </c>
      <c r="S368" s="345">
        <v>0</v>
      </c>
      <c r="T368" s="345">
        <v>0</v>
      </c>
      <c r="U368" s="345">
        <v>0</v>
      </c>
      <c r="V368" s="345">
        <v>0</v>
      </c>
      <c r="W368" s="345">
        <v>0</v>
      </c>
      <c r="X368" s="345">
        <v>0</v>
      </c>
      <c r="Y368" s="518">
        <v>0</v>
      </c>
    </row>
    <row r="369" spans="1:26" ht="15.75" thickBot="1">
      <c r="A369" s="1120" t="s">
        <v>766</v>
      </c>
      <c r="B369" s="1121"/>
      <c r="C369" s="608"/>
      <c r="D369" s="624"/>
      <c r="E369" s="624"/>
      <c r="F369" s="624"/>
      <c r="G369" s="624"/>
      <c r="H369" s="608"/>
      <c r="I369" s="608"/>
      <c r="J369" s="608"/>
      <c r="K369" s="608"/>
      <c r="L369" s="608"/>
      <c r="M369" s="608"/>
      <c r="N369" s="608"/>
      <c r="O369" s="608"/>
      <c r="P369" s="608"/>
      <c r="Q369" s="608"/>
      <c r="R369" s="608"/>
      <c r="S369" s="608"/>
      <c r="T369" s="608"/>
      <c r="U369" s="608"/>
      <c r="V369" s="608"/>
      <c r="W369" s="608"/>
      <c r="X369" s="608"/>
      <c r="Y369" s="609"/>
    </row>
    <row r="370" spans="1:26" ht="33.75" customHeight="1">
      <c r="A370" s="913"/>
      <c r="B370" s="1035" t="s">
        <v>825</v>
      </c>
      <c r="C370" s="975"/>
      <c r="D370" s="1088" t="s">
        <v>1414</v>
      </c>
      <c r="E370" s="665"/>
      <c r="F370" s="665"/>
      <c r="G370" s="665"/>
      <c r="H370" s="292">
        <v>2019</v>
      </c>
      <c r="I370" s="291">
        <v>35258.699999999997</v>
      </c>
      <c r="J370" s="1072">
        <f t="shared" ref="J370" si="66">SUM(K370:W370)</f>
        <v>33988</v>
      </c>
      <c r="K370" s="1076"/>
      <c r="L370" s="1077">
        <v>27190.400000000001</v>
      </c>
      <c r="M370" s="1076"/>
      <c r="N370" s="1076"/>
      <c r="O370" s="1076"/>
      <c r="P370" s="1076"/>
      <c r="Q370" s="1072">
        <v>6797.6</v>
      </c>
      <c r="R370" s="1076"/>
      <c r="S370" s="143"/>
      <c r="T370" s="143"/>
      <c r="U370" s="143"/>
      <c r="V370" s="142"/>
      <c r="W370" s="143"/>
      <c r="X370" s="143"/>
      <c r="Y370" s="513"/>
    </row>
    <row r="371" spans="1:26" ht="33.75" customHeight="1">
      <c r="A371" s="913"/>
      <c r="B371" s="1033" t="s">
        <v>837</v>
      </c>
      <c r="C371" s="974"/>
      <c r="D371" s="1088" t="s">
        <v>1414</v>
      </c>
      <c r="E371" s="664"/>
      <c r="F371" s="664"/>
      <c r="G371" s="664"/>
      <c r="H371" s="974"/>
      <c r="I371" s="290">
        <v>11011</v>
      </c>
      <c r="J371" s="1073">
        <v>11011</v>
      </c>
      <c r="K371" s="761">
        <v>8808.7999999999993</v>
      </c>
      <c r="L371" s="761"/>
      <c r="M371" s="761"/>
      <c r="N371" s="761"/>
      <c r="O371" s="761"/>
      <c r="P371" s="761">
        <v>2202.1999999999998</v>
      </c>
      <c r="Q371" s="761"/>
      <c r="R371" s="761"/>
      <c r="S371" s="90"/>
      <c r="T371" s="90"/>
      <c r="U371" s="90"/>
      <c r="V371" s="90"/>
      <c r="W371" s="90"/>
      <c r="X371" s="90"/>
      <c r="Y371" s="513"/>
    </row>
    <row r="372" spans="1:26" ht="33.75" customHeight="1">
      <c r="A372" s="913"/>
      <c r="B372" s="1033" t="s">
        <v>838</v>
      </c>
      <c r="C372" s="974"/>
      <c r="D372" s="1088" t="s">
        <v>1414</v>
      </c>
      <c r="E372" s="664"/>
      <c r="F372" s="664"/>
      <c r="G372" s="664"/>
      <c r="H372" s="974"/>
      <c r="I372" s="293" t="s">
        <v>781</v>
      </c>
      <c r="J372" s="1073">
        <v>4828.3999999999996</v>
      </c>
      <c r="K372" s="1073">
        <v>3862.7</v>
      </c>
      <c r="L372" s="761"/>
      <c r="M372" s="761"/>
      <c r="N372" s="761"/>
      <c r="O372" s="761"/>
      <c r="P372" s="761">
        <v>965.7</v>
      </c>
      <c r="Q372" s="761"/>
      <c r="R372" s="761"/>
      <c r="S372" s="90"/>
      <c r="T372" s="90"/>
      <c r="U372" s="90"/>
      <c r="V372" s="90"/>
      <c r="W372" s="90"/>
      <c r="X372" s="90"/>
      <c r="Y372" s="513"/>
    </row>
    <row r="373" spans="1:26" ht="33.75" customHeight="1">
      <c r="A373" s="913"/>
      <c r="B373" s="1033" t="s">
        <v>841</v>
      </c>
      <c r="C373" s="974"/>
      <c r="D373" s="1088" t="s">
        <v>1414</v>
      </c>
      <c r="E373" s="664"/>
      <c r="F373" s="664"/>
      <c r="G373" s="664"/>
      <c r="H373" s="974"/>
      <c r="I373" s="559"/>
      <c r="J373" s="1073">
        <v>0</v>
      </c>
      <c r="K373" s="761"/>
      <c r="L373" s="761"/>
      <c r="M373" s="761"/>
      <c r="N373" s="761"/>
      <c r="O373" s="761"/>
      <c r="P373" s="761"/>
      <c r="Q373" s="761"/>
      <c r="R373" s="761"/>
      <c r="S373" s="90"/>
      <c r="T373" s="90"/>
      <c r="U373" s="90"/>
      <c r="V373" s="90"/>
      <c r="W373" s="90"/>
      <c r="X373" s="90"/>
      <c r="Y373" s="513"/>
    </row>
    <row r="374" spans="1:26" ht="33.75" customHeight="1">
      <c r="A374" s="913"/>
      <c r="B374" s="1033" t="s">
        <v>844</v>
      </c>
      <c r="C374" s="974"/>
      <c r="D374" s="1088" t="s">
        <v>1414</v>
      </c>
      <c r="E374" s="664"/>
      <c r="F374" s="664"/>
      <c r="G374" s="664"/>
      <c r="H374" s="974"/>
      <c r="I374" s="561" t="s">
        <v>790</v>
      </c>
      <c r="J374" s="1074">
        <f>SUM(K374:W374)</f>
        <v>233.2</v>
      </c>
      <c r="K374" s="761"/>
      <c r="L374" s="761"/>
      <c r="M374" s="761"/>
      <c r="N374" s="761"/>
      <c r="O374" s="761"/>
      <c r="P374" s="761"/>
      <c r="Q374" s="761"/>
      <c r="R374" s="761">
        <v>233.2</v>
      </c>
      <c r="S374" s="90"/>
      <c r="T374" s="90"/>
      <c r="U374" s="90"/>
      <c r="V374" s="90"/>
      <c r="W374" s="90"/>
      <c r="X374" s="90"/>
      <c r="Y374" s="513"/>
    </row>
    <row r="375" spans="1:26" ht="33.75" customHeight="1">
      <c r="A375" s="913"/>
      <c r="B375" s="1033" t="s">
        <v>848</v>
      </c>
      <c r="C375" s="978"/>
      <c r="D375" s="1088" t="s">
        <v>1414</v>
      </c>
      <c r="E375" s="664"/>
      <c r="F375" s="664"/>
      <c r="G375" s="664"/>
      <c r="H375" s="974"/>
      <c r="I375" s="290"/>
      <c r="J375" s="1075">
        <v>0</v>
      </c>
      <c r="K375" s="1078"/>
      <c r="L375" s="1078"/>
      <c r="M375" s="1078"/>
      <c r="N375" s="1078"/>
      <c r="O375" s="1078"/>
      <c r="P375" s="761"/>
      <c r="Q375" s="761"/>
      <c r="R375" s="761"/>
      <c r="S375" s="90"/>
      <c r="T375" s="90"/>
      <c r="U375" s="90"/>
      <c r="V375" s="90"/>
      <c r="W375" s="90"/>
      <c r="X375" s="90"/>
      <c r="Y375" s="513"/>
    </row>
    <row r="376" spans="1:26" ht="33.75" customHeight="1">
      <c r="A376" s="913"/>
      <c r="B376" s="1033" t="s">
        <v>849</v>
      </c>
      <c r="C376" s="975"/>
      <c r="D376" s="1088" t="s">
        <v>1414</v>
      </c>
      <c r="E376" s="664"/>
      <c r="F376" s="664"/>
      <c r="G376" s="664"/>
      <c r="H376" s="147">
        <v>2018</v>
      </c>
      <c r="I376" s="290"/>
      <c r="J376" s="1075">
        <v>1234.5</v>
      </c>
      <c r="K376" s="1078"/>
      <c r="L376" s="1078"/>
      <c r="M376" s="1078"/>
      <c r="N376" s="1078"/>
      <c r="O376" s="1078"/>
      <c r="P376" s="761">
        <v>434.5</v>
      </c>
      <c r="Q376" s="761">
        <v>800</v>
      </c>
      <c r="R376" s="761"/>
      <c r="S376" s="90"/>
      <c r="T376" s="90"/>
      <c r="U376" s="90"/>
      <c r="V376" s="90"/>
      <c r="W376" s="90"/>
      <c r="X376" s="90"/>
      <c r="Y376" s="513"/>
    </row>
    <row r="377" spans="1:26" ht="33.75" customHeight="1">
      <c r="A377" s="913"/>
      <c r="B377" s="1033" t="s">
        <v>850</v>
      </c>
      <c r="C377" s="975"/>
      <c r="D377" s="1088" t="s">
        <v>1414</v>
      </c>
      <c r="E377" s="664"/>
      <c r="F377" s="664"/>
      <c r="G377" s="664"/>
      <c r="H377" s="147"/>
      <c r="I377" s="562"/>
      <c r="J377" s="1075"/>
      <c r="K377" s="1078"/>
      <c r="L377" s="1078"/>
      <c r="M377" s="1078"/>
      <c r="N377" s="1078"/>
      <c r="O377" s="1078"/>
      <c r="P377" s="761"/>
      <c r="Q377" s="761"/>
      <c r="R377" s="761"/>
      <c r="S377" s="90"/>
      <c r="T377" s="90"/>
      <c r="U377" s="90"/>
      <c r="V377" s="90"/>
      <c r="W377" s="90"/>
      <c r="X377" s="90"/>
      <c r="Y377" s="513"/>
    </row>
    <row r="378" spans="1:26" ht="33.75" customHeight="1">
      <c r="A378" s="913"/>
      <c r="B378" s="1033" t="s">
        <v>852</v>
      </c>
      <c r="C378" s="975"/>
      <c r="D378" s="1088" t="s">
        <v>1414</v>
      </c>
      <c r="E378" s="664"/>
      <c r="F378" s="664"/>
      <c r="G378" s="664"/>
      <c r="H378" s="147"/>
      <c r="I378" s="562"/>
      <c r="J378" s="1075">
        <v>0</v>
      </c>
      <c r="K378" s="1078"/>
      <c r="L378" s="1078"/>
      <c r="M378" s="1078"/>
      <c r="N378" s="1078"/>
      <c r="O378" s="1078"/>
      <c r="P378" s="761"/>
      <c r="Q378" s="761"/>
      <c r="R378" s="761"/>
      <c r="S378" s="90"/>
      <c r="T378" s="90"/>
      <c r="U378" s="90"/>
      <c r="V378" s="90"/>
      <c r="W378" s="90"/>
      <c r="X378" s="90"/>
      <c r="Y378" s="513"/>
    </row>
    <row r="379" spans="1:26" ht="33.75" customHeight="1">
      <c r="A379" s="913"/>
      <c r="B379" s="1033" t="s">
        <v>854</v>
      </c>
      <c r="C379" s="975"/>
      <c r="D379" s="1088" t="s">
        <v>1414</v>
      </c>
      <c r="E379" s="664"/>
      <c r="F379" s="664"/>
      <c r="G379" s="664"/>
      <c r="H379" s="147"/>
      <c r="I379" s="561" t="s">
        <v>803</v>
      </c>
      <c r="J379" s="1075">
        <v>20206</v>
      </c>
      <c r="K379" s="1078">
        <v>16164.8</v>
      </c>
      <c r="L379" s="1078"/>
      <c r="M379" s="1078"/>
      <c r="N379" s="1078"/>
      <c r="O379" s="1078"/>
      <c r="P379" s="761">
        <v>4041.2</v>
      </c>
      <c r="Q379" s="761"/>
      <c r="R379" s="761"/>
      <c r="S379" s="90"/>
      <c r="T379" s="90"/>
      <c r="U379" s="90"/>
      <c r="V379" s="90"/>
      <c r="W379" s="90"/>
      <c r="X379" s="90"/>
      <c r="Y379" s="513"/>
    </row>
    <row r="380" spans="1:26">
      <c r="A380" s="715"/>
      <c r="B380" s="728" t="s">
        <v>693</v>
      </c>
      <c r="C380" s="716"/>
      <c r="D380" s="717"/>
      <c r="E380" s="717"/>
      <c r="F380" s="717"/>
      <c r="G380" s="717"/>
      <c r="H380" s="716"/>
      <c r="I380" s="716"/>
      <c r="J380" s="718">
        <f>SUM(J370:J379)</f>
        <v>71501.100000000006</v>
      </c>
      <c r="K380" s="718">
        <f t="shared" ref="K380:Y380" si="67">SUM(K370:K379)</f>
        <v>28836.3</v>
      </c>
      <c r="L380" s="718">
        <f t="shared" si="67"/>
        <v>27190.400000000001</v>
      </c>
      <c r="M380" s="718">
        <f t="shared" si="67"/>
        <v>0</v>
      </c>
      <c r="N380" s="718">
        <f t="shared" si="67"/>
        <v>0</v>
      </c>
      <c r="O380" s="718">
        <f t="shared" si="67"/>
        <v>0</v>
      </c>
      <c r="P380" s="718">
        <f t="shared" si="67"/>
        <v>7643.5999999999995</v>
      </c>
      <c r="Q380" s="718">
        <f t="shared" si="67"/>
        <v>7597.6</v>
      </c>
      <c r="R380" s="718">
        <f t="shared" si="67"/>
        <v>233.2</v>
      </c>
      <c r="S380" s="718">
        <f t="shared" si="67"/>
        <v>0</v>
      </c>
      <c r="T380" s="718">
        <f t="shared" si="67"/>
        <v>0</v>
      </c>
      <c r="U380" s="718">
        <f t="shared" si="67"/>
        <v>0</v>
      </c>
      <c r="V380" s="718">
        <f t="shared" si="67"/>
        <v>0</v>
      </c>
      <c r="W380" s="718">
        <f t="shared" si="67"/>
        <v>0</v>
      </c>
      <c r="X380" s="718">
        <f t="shared" si="67"/>
        <v>0</v>
      </c>
      <c r="Y380" s="718">
        <f t="shared" si="67"/>
        <v>0</v>
      </c>
      <c r="Z380" s="85"/>
    </row>
    <row r="381" spans="1:26" ht="13.5" thickBot="1">
      <c r="A381" s="548"/>
      <c r="B381" s="367" t="s">
        <v>1373</v>
      </c>
      <c r="C381" s="340"/>
      <c r="D381" s="1105" t="s">
        <v>1414</v>
      </c>
      <c r="E381" s="1105"/>
      <c r="F381" s="1105"/>
      <c r="G381" s="1105"/>
      <c r="H381" s="1105"/>
      <c r="I381" s="1105"/>
      <c r="J381" s="299">
        <v>71501.100000000006</v>
      </c>
      <c r="K381" s="345">
        <v>28836.3</v>
      </c>
      <c r="L381" s="345">
        <v>27190.400000000001</v>
      </c>
      <c r="M381" s="345">
        <v>0</v>
      </c>
      <c r="N381" s="345">
        <v>0</v>
      </c>
      <c r="O381" s="345">
        <v>0</v>
      </c>
      <c r="P381" s="345">
        <v>7643.6</v>
      </c>
      <c r="Q381" s="345">
        <v>7597.6</v>
      </c>
      <c r="R381" s="345">
        <v>233.2</v>
      </c>
      <c r="S381" s="345">
        <v>0</v>
      </c>
      <c r="T381" s="345">
        <v>0</v>
      </c>
      <c r="U381" s="345">
        <v>0</v>
      </c>
      <c r="V381" s="345">
        <v>0</v>
      </c>
      <c r="W381" s="345">
        <v>0</v>
      </c>
      <c r="X381" s="345">
        <v>0</v>
      </c>
      <c r="Y381" s="518">
        <v>0</v>
      </c>
    </row>
    <row r="382" spans="1:26" ht="15.75" thickBot="1">
      <c r="A382" s="1120" t="s">
        <v>856</v>
      </c>
      <c r="B382" s="1121"/>
      <c r="C382" s="608"/>
      <c r="D382" s="624"/>
      <c r="E382" s="624"/>
      <c r="F382" s="624"/>
      <c r="G382" s="624"/>
      <c r="H382" s="608"/>
      <c r="I382" s="608"/>
      <c r="J382" s="608"/>
      <c r="K382" s="608"/>
      <c r="L382" s="608"/>
      <c r="M382" s="608"/>
      <c r="N382" s="608"/>
      <c r="O382" s="608"/>
      <c r="P382" s="608"/>
      <c r="Q382" s="608"/>
      <c r="R382" s="608"/>
      <c r="S382" s="608"/>
      <c r="T382" s="608"/>
      <c r="U382" s="608"/>
      <c r="V382" s="608"/>
      <c r="W382" s="608"/>
      <c r="X382" s="608"/>
      <c r="Y382" s="609"/>
    </row>
    <row r="383" spans="1:26" ht="52.5">
      <c r="A383" s="834">
        <v>1</v>
      </c>
      <c r="B383" s="835" t="s">
        <v>857</v>
      </c>
      <c r="C383" s="797">
        <v>179</v>
      </c>
      <c r="D383" s="1088" t="s">
        <v>1414</v>
      </c>
      <c r="E383" s="666"/>
      <c r="F383" s="666"/>
      <c r="G383" s="666"/>
      <c r="H383" s="838" t="s">
        <v>858</v>
      </c>
      <c r="I383" s="378">
        <v>118785.4</v>
      </c>
      <c r="J383" s="281">
        <f>SUM(K383:Y383)</f>
        <v>0</v>
      </c>
      <c r="K383" s="839" t="s">
        <v>102</v>
      </c>
      <c r="L383" s="839" t="s">
        <v>102</v>
      </c>
      <c r="M383" s="839" t="s">
        <v>102</v>
      </c>
      <c r="N383" s="839"/>
      <c r="O383" s="839"/>
      <c r="P383" s="839" t="s">
        <v>102</v>
      </c>
      <c r="Q383" s="839" t="s">
        <v>102</v>
      </c>
      <c r="R383" s="839" t="s">
        <v>102</v>
      </c>
      <c r="S383" s="839"/>
      <c r="T383" s="839"/>
      <c r="U383" s="839" t="s">
        <v>102</v>
      </c>
      <c r="V383" s="839" t="s">
        <v>102</v>
      </c>
      <c r="W383" s="839" t="s">
        <v>102</v>
      </c>
      <c r="X383" s="839"/>
      <c r="Y383" s="511"/>
    </row>
    <row r="384" spans="1:26" ht="21">
      <c r="A384" s="557">
        <v>2</v>
      </c>
      <c r="B384" s="131" t="s">
        <v>859</v>
      </c>
      <c r="C384" s="141">
        <v>14</v>
      </c>
      <c r="D384" s="1088" t="s">
        <v>1414</v>
      </c>
      <c r="E384" s="667"/>
      <c r="F384" s="667"/>
      <c r="G384" s="667"/>
      <c r="H384" s="135" t="s">
        <v>858</v>
      </c>
      <c r="I384" s="145">
        <v>4250</v>
      </c>
      <c r="J384" s="53">
        <f>SUM(K384:Y384)</f>
        <v>0</v>
      </c>
      <c r="K384" s="90" t="s">
        <v>102</v>
      </c>
      <c r="L384" s="90" t="s">
        <v>102</v>
      </c>
      <c r="M384" s="90" t="s">
        <v>102</v>
      </c>
      <c r="N384" s="90"/>
      <c r="O384" s="90"/>
      <c r="P384" s="90" t="s">
        <v>102</v>
      </c>
      <c r="Q384" s="90" t="s">
        <v>102</v>
      </c>
      <c r="R384" s="90" t="s">
        <v>102</v>
      </c>
      <c r="S384" s="90"/>
      <c r="T384" s="90"/>
      <c r="U384" s="90" t="s">
        <v>102</v>
      </c>
      <c r="V384" s="90" t="s">
        <v>102</v>
      </c>
      <c r="W384" s="90" t="s">
        <v>102</v>
      </c>
      <c r="X384" s="90"/>
      <c r="Y384" s="513"/>
    </row>
    <row r="385" spans="1:25" ht="42">
      <c r="A385" s="557">
        <v>3</v>
      </c>
      <c r="B385" s="131" t="s">
        <v>860</v>
      </c>
      <c r="C385" s="141">
        <v>12</v>
      </c>
      <c r="D385" s="1088" t="s">
        <v>1414</v>
      </c>
      <c r="E385" s="667"/>
      <c r="F385" s="667"/>
      <c r="G385" s="667"/>
      <c r="H385" s="135" t="s">
        <v>858</v>
      </c>
      <c r="I385" s="145">
        <v>16620</v>
      </c>
      <c r="J385" s="53">
        <f>SUM(K385:Y385)</f>
        <v>0</v>
      </c>
      <c r="K385" s="90" t="s">
        <v>102</v>
      </c>
      <c r="L385" s="90" t="s">
        <v>102</v>
      </c>
      <c r="M385" s="90" t="s">
        <v>102</v>
      </c>
      <c r="N385" s="90"/>
      <c r="O385" s="90"/>
      <c r="P385" s="90" t="s">
        <v>102</v>
      </c>
      <c r="Q385" s="90" t="s">
        <v>102</v>
      </c>
      <c r="R385" s="90" t="s">
        <v>102</v>
      </c>
      <c r="S385" s="90"/>
      <c r="T385" s="90"/>
      <c r="U385" s="90" t="s">
        <v>102</v>
      </c>
      <c r="V385" s="90" t="s">
        <v>102</v>
      </c>
      <c r="W385" s="90" t="s">
        <v>102</v>
      </c>
      <c r="X385" s="90"/>
      <c r="Y385" s="513"/>
    </row>
    <row r="386" spans="1:25" ht="52.5">
      <c r="A386" s="557">
        <v>4</v>
      </c>
      <c r="B386" s="131" t="s">
        <v>861</v>
      </c>
      <c r="C386" s="141">
        <v>23</v>
      </c>
      <c r="D386" s="1088" t="s">
        <v>1414</v>
      </c>
      <c r="E386" s="667"/>
      <c r="F386" s="667"/>
      <c r="G386" s="667"/>
      <c r="H386" s="135" t="s">
        <v>858</v>
      </c>
      <c r="I386" s="145">
        <v>97.2</v>
      </c>
      <c r="J386" s="53">
        <f>SUM(K386:Y386)</f>
        <v>0</v>
      </c>
      <c r="K386" s="90" t="s">
        <v>102</v>
      </c>
      <c r="L386" s="90" t="s">
        <v>102</v>
      </c>
      <c r="M386" s="90" t="s">
        <v>102</v>
      </c>
      <c r="N386" s="90"/>
      <c r="O386" s="90"/>
      <c r="P386" s="90" t="s">
        <v>102</v>
      </c>
      <c r="Q386" s="90" t="s">
        <v>102</v>
      </c>
      <c r="R386" s="90" t="s">
        <v>102</v>
      </c>
      <c r="S386" s="90"/>
      <c r="T386" s="90"/>
      <c r="U386" s="90" t="s">
        <v>102</v>
      </c>
      <c r="V386" s="90" t="s">
        <v>102</v>
      </c>
      <c r="W386" s="90" t="s">
        <v>102</v>
      </c>
      <c r="X386" s="90"/>
      <c r="Y386" s="513"/>
    </row>
    <row r="387" spans="1:25">
      <c r="A387" s="516"/>
      <c r="B387" s="362" t="s">
        <v>693</v>
      </c>
      <c r="C387" s="347"/>
      <c r="D387" s="627"/>
      <c r="E387" s="627"/>
      <c r="F387" s="627"/>
      <c r="G387" s="627"/>
      <c r="H387" s="347"/>
      <c r="I387" s="347"/>
      <c r="J387" s="348">
        <f t="shared" ref="J387:Y387" si="68">SUM(J383:J386)</f>
        <v>0</v>
      </c>
      <c r="K387" s="344">
        <f t="shared" si="68"/>
        <v>0</v>
      </c>
      <c r="L387" s="344">
        <f t="shared" si="68"/>
        <v>0</v>
      </c>
      <c r="M387" s="344">
        <f t="shared" si="68"/>
        <v>0</v>
      </c>
      <c r="N387" s="344">
        <f t="shared" si="68"/>
        <v>0</v>
      </c>
      <c r="O387" s="344">
        <f t="shared" si="68"/>
        <v>0</v>
      </c>
      <c r="P387" s="345">
        <f t="shared" si="68"/>
        <v>0</v>
      </c>
      <c r="Q387" s="344">
        <f t="shared" si="68"/>
        <v>0</v>
      </c>
      <c r="R387" s="344">
        <f t="shared" si="68"/>
        <v>0</v>
      </c>
      <c r="S387" s="344">
        <f t="shared" si="68"/>
        <v>0</v>
      </c>
      <c r="T387" s="344">
        <f t="shared" si="68"/>
        <v>0</v>
      </c>
      <c r="U387" s="344">
        <f t="shared" si="68"/>
        <v>0</v>
      </c>
      <c r="V387" s="344">
        <f t="shared" si="68"/>
        <v>0</v>
      </c>
      <c r="W387" s="344">
        <f t="shared" si="68"/>
        <v>0</v>
      </c>
      <c r="X387" s="344">
        <f t="shared" si="68"/>
        <v>0</v>
      </c>
      <c r="Y387" s="517">
        <f t="shared" si="68"/>
        <v>0</v>
      </c>
    </row>
    <row r="388" spans="1:25" ht="13.5" thickBot="1">
      <c r="A388" s="548"/>
      <c r="B388" s="367" t="s">
        <v>1373</v>
      </c>
      <c r="C388" s="340"/>
      <c r="D388" s="1105" t="s">
        <v>1414</v>
      </c>
      <c r="E388" s="1105"/>
      <c r="F388" s="1105"/>
      <c r="G388" s="1105"/>
      <c r="H388" s="1105"/>
      <c r="I388" s="1105"/>
      <c r="J388" s="299">
        <f>SUM(J383:J386)</f>
        <v>0</v>
      </c>
      <c r="K388" s="345">
        <f t="shared" ref="K388:Y388" si="69">SUM(K383:K386)</f>
        <v>0</v>
      </c>
      <c r="L388" s="345">
        <f t="shared" si="69"/>
        <v>0</v>
      </c>
      <c r="M388" s="345">
        <f t="shared" si="69"/>
        <v>0</v>
      </c>
      <c r="N388" s="345">
        <f t="shared" si="69"/>
        <v>0</v>
      </c>
      <c r="O388" s="345">
        <f t="shared" si="69"/>
        <v>0</v>
      </c>
      <c r="P388" s="345">
        <f t="shared" si="69"/>
        <v>0</v>
      </c>
      <c r="Q388" s="345">
        <f t="shared" si="69"/>
        <v>0</v>
      </c>
      <c r="R388" s="345">
        <f t="shared" si="69"/>
        <v>0</v>
      </c>
      <c r="S388" s="345">
        <f t="shared" si="69"/>
        <v>0</v>
      </c>
      <c r="T388" s="345">
        <f t="shared" si="69"/>
        <v>0</v>
      </c>
      <c r="U388" s="345">
        <f t="shared" si="69"/>
        <v>0</v>
      </c>
      <c r="V388" s="345">
        <f t="shared" si="69"/>
        <v>0</v>
      </c>
      <c r="W388" s="345">
        <f t="shared" si="69"/>
        <v>0</v>
      </c>
      <c r="X388" s="345">
        <f t="shared" si="69"/>
        <v>0</v>
      </c>
      <c r="Y388" s="518">
        <f t="shared" si="69"/>
        <v>0</v>
      </c>
    </row>
    <row r="389" spans="1:25" ht="15.75" thickBot="1">
      <c r="A389" s="1204" t="s">
        <v>308</v>
      </c>
      <c r="B389" s="1205"/>
      <c r="C389" s="1205"/>
      <c r="D389" s="1205"/>
      <c r="E389" s="1205"/>
      <c r="F389" s="1205"/>
      <c r="G389" s="1205"/>
      <c r="H389" s="1205"/>
      <c r="I389" s="1257"/>
      <c r="J389" s="732">
        <f>SUM(K389:W389)</f>
        <v>309048</v>
      </c>
      <c r="K389" s="732">
        <f t="shared" ref="K389:Y389" si="70">SUM(K398,K401,K405,K408,K414,K417,K440)</f>
        <v>63920</v>
      </c>
      <c r="L389" s="732">
        <f t="shared" si="70"/>
        <v>37175</v>
      </c>
      <c r="M389" s="732">
        <f t="shared" si="70"/>
        <v>72900</v>
      </c>
      <c r="N389" s="732">
        <f t="shared" si="70"/>
        <v>53550</v>
      </c>
      <c r="O389" s="732">
        <f t="shared" si="70"/>
        <v>30150</v>
      </c>
      <c r="P389" s="732">
        <f t="shared" si="70"/>
        <v>6618</v>
      </c>
      <c r="Q389" s="732">
        <f t="shared" si="70"/>
        <v>4385</v>
      </c>
      <c r="R389" s="732">
        <f t="shared" si="70"/>
        <v>8730</v>
      </c>
      <c r="S389" s="732">
        <f t="shared" si="70"/>
        <v>5950</v>
      </c>
      <c r="T389" s="732">
        <f t="shared" si="70"/>
        <v>3350</v>
      </c>
      <c r="U389" s="732">
        <f t="shared" si="70"/>
        <v>6510</v>
      </c>
      <c r="V389" s="732">
        <f t="shared" si="70"/>
        <v>7440</v>
      </c>
      <c r="W389" s="732">
        <f t="shared" si="70"/>
        <v>8370</v>
      </c>
      <c r="X389" s="732">
        <f t="shared" si="70"/>
        <v>0</v>
      </c>
      <c r="Y389" s="733">
        <f t="shared" si="70"/>
        <v>0</v>
      </c>
    </row>
    <row r="390" spans="1:25" ht="13.5" thickBot="1">
      <c r="A390" s="551"/>
      <c r="B390" s="447" t="s">
        <v>1373</v>
      </c>
      <c r="C390" s="448"/>
      <c r="D390" s="1129" t="s">
        <v>1414</v>
      </c>
      <c r="E390" s="1129"/>
      <c r="F390" s="1129"/>
      <c r="G390" s="1129"/>
      <c r="H390" s="1129"/>
      <c r="I390" s="1129"/>
      <c r="J390" s="452">
        <f t="shared" ref="J390:Y390" si="71">SUM(J399,J403,J406,J409,J415,J418,J441)</f>
        <v>309048</v>
      </c>
      <c r="K390" s="452">
        <f t="shared" si="71"/>
        <v>63920</v>
      </c>
      <c r="L390" s="452">
        <f t="shared" si="71"/>
        <v>37175</v>
      </c>
      <c r="M390" s="452">
        <f t="shared" si="71"/>
        <v>72900</v>
      </c>
      <c r="N390" s="452">
        <f t="shared" si="71"/>
        <v>53550</v>
      </c>
      <c r="O390" s="452">
        <f t="shared" si="71"/>
        <v>30150</v>
      </c>
      <c r="P390" s="452">
        <f t="shared" si="71"/>
        <v>6618</v>
      </c>
      <c r="Q390" s="452">
        <f t="shared" si="71"/>
        <v>4385</v>
      </c>
      <c r="R390" s="452">
        <f t="shared" si="71"/>
        <v>8730</v>
      </c>
      <c r="S390" s="452">
        <f t="shared" si="71"/>
        <v>5950</v>
      </c>
      <c r="T390" s="452">
        <f t="shared" si="71"/>
        <v>3350</v>
      </c>
      <c r="U390" s="452">
        <f t="shared" si="71"/>
        <v>6510</v>
      </c>
      <c r="V390" s="452">
        <f t="shared" si="71"/>
        <v>7440</v>
      </c>
      <c r="W390" s="452">
        <f t="shared" si="71"/>
        <v>8370</v>
      </c>
      <c r="X390" s="452">
        <f t="shared" si="71"/>
        <v>0</v>
      </c>
      <c r="Y390" s="545">
        <f t="shared" si="71"/>
        <v>0</v>
      </c>
    </row>
    <row r="391" spans="1:25" ht="15.75" thickBot="1">
      <c r="A391" s="1120" t="s">
        <v>309</v>
      </c>
      <c r="B391" s="1121"/>
      <c r="C391" s="608"/>
      <c r="D391" s="624"/>
      <c r="E391" s="624"/>
      <c r="F391" s="624"/>
      <c r="G391" s="624"/>
      <c r="H391" s="608"/>
      <c r="I391" s="608"/>
      <c r="J391" s="608"/>
      <c r="K391" s="608"/>
      <c r="L391" s="608"/>
      <c r="M391" s="608"/>
      <c r="N391" s="608"/>
      <c r="O391" s="608"/>
      <c r="P391" s="608"/>
      <c r="Q391" s="608"/>
      <c r="R391" s="608"/>
      <c r="S391" s="608"/>
      <c r="T391" s="608"/>
      <c r="U391" s="608"/>
      <c r="V391" s="608"/>
      <c r="W391" s="608"/>
      <c r="X391" s="608"/>
      <c r="Y391" s="609"/>
    </row>
    <row r="392" spans="1:25" ht="45" customHeight="1">
      <c r="A392" s="564">
        <v>1</v>
      </c>
      <c r="B392" s="788" t="s">
        <v>318</v>
      </c>
      <c r="C392" s="355">
        <v>110</v>
      </c>
      <c r="D392" s="1088" t="s">
        <v>1414</v>
      </c>
      <c r="E392" s="639"/>
      <c r="F392" s="639"/>
      <c r="G392" s="639"/>
      <c r="H392" s="811" t="s">
        <v>310</v>
      </c>
      <c r="I392" s="867">
        <v>9331.4</v>
      </c>
      <c r="J392" s="867">
        <f t="shared" ref="J392:J397" si="72">SUM(K392:Y392)</f>
        <v>0</v>
      </c>
      <c r="K392" s="867"/>
      <c r="L392" s="867"/>
      <c r="M392" s="867"/>
      <c r="N392" s="867"/>
      <c r="O392" s="867"/>
      <c r="P392" s="867"/>
      <c r="Q392" s="867"/>
      <c r="R392" s="867"/>
      <c r="S392" s="867"/>
      <c r="T392" s="867"/>
      <c r="U392" s="867"/>
      <c r="V392" s="867"/>
      <c r="W392" s="867"/>
      <c r="X392" s="867"/>
      <c r="Y392" s="511"/>
    </row>
    <row r="393" spans="1:25" ht="45" customHeight="1">
      <c r="A393" s="868">
        <v>2</v>
      </c>
      <c r="B393" s="37" t="s">
        <v>319</v>
      </c>
      <c r="C393" s="34">
        <v>20</v>
      </c>
      <c r="D393" s="1088" t="s">
        <v>1414</v>
      </c>
      <c r="E393" s="640"/>
      <c r="F393" s="640"/>
      <c r="G393" s="640"/>
      <c r="H393" s="40" t="s">
        <v>311</v>
      </c>
      <c r="I393" s="874">
        <v>4000</v>
      </c>
      <c r="J393" s="867">
        <f t="shared" si="72"/>
        <v>0</v>
      </c>
      <c r="K393" s="874"/>
      <c r="L393" s="874"/>
      <c r="M393" s="874"/>
      <c r="N393" s="874"/>
      <c r="O393" s="874"/>
      <c r="P393" s="874"/>
      <c r="Q393" s="874"/>
      <c r="R393" s="874"/>
      <c r="S393" s="874"/>
      <c r="T393" s="874"/>
      <c r="U393" s="874"/>
      <c r="V393" s="874"/>
      <c r="W393" s="874"/>
      <c r="X393" s="874"/>
      <c r="Y393" s="513"/>
    </row>
    <row r="394" spans="1:25" ht="45" customHeight="1">
      <c r="A394" s="868">
        <v>3</v>
      </c>
      <c r="B394" s="37" t="s">
        <v>312</v>
      </c>
      <c r="C394" s="34">
        <v>61</v>
      </c>
      <c r="D394" s="1088" t="s">
        <v>1414</v>
      </c>
      <c r="E394" s="640"/>
      <c r="F394" s="640"/>
      <c r="G394" s="640"/>
      <c r="H394" s="40" t="s">
        <v>311</v>
      </c>
      <c r="I394" s="874">
        <v>6000</v>
      </c>
      <c r="J394" s="867">
        <f t="shared" si="72"/>
        <v>0</v>
      </c>
      <c r="K394" s="874"/>
      <c r="L394" s="874"/>
      <c r="M394" s="874"/>
      <c r="N394" s="874"/>
      <c r="O394" s="874"/>
      <c r="P394" s="874"/>
      <c r="Q394" s="874"/>
      <c r="R394" s="874"/>
      <c r="S394" s="874"/>
      <c r="T394" s="874"/>
      <c r="U394" s="874"/>
      <c r="V394" s="874"/>
      <c r="W394" s="874"/>
      <c r="X394" s="874"/>
      <c r="Y394" s="513"/>
    </row>
    <row r="395" spans="1:25" ht="45" customHeight="1">
      <c r="A395" s="868">
        <v>4</v>
      </c>
      <c r="B395" s="37" t="s">
        <v>317</v>
      </c>
      <c r="C395" s="34">
        <v>10</v>
      </c>
      <c r="D395" s="1088" t="s">
        <v>1414</v>
      </c>
      <c r="E395" s="640"/>
      <c r="F395" s="640"/>
      <c r="G395" s="640"/>
      <c r="H395" s="40" t="s">
        <v>313</v>
      </c>
      <c r="I395" s="874">
        <v>7000</v>
      </c>
      <c r="J395" s="867">
        <f t="shared" si="72"/>
        <v>7000</v>
      </c>
      <c r="K395" s="874"/>
      <c r="L395" s="874"/>
      <c r="M395" s="874"/>
      <c r="N395" s="874"/>
      <c r="O395" s="874"/>
      <c r="P395" s="874">
        <v>490</v>
      </c>
      <c r="Q395" s="874"/>
      <c r="R395" s="874"/>
      <c r="S395" s="874"/>
      <c r="T395" s="874"/>
      <c r="U395" s="874">
        <v>6510</v>
      </c>
      <c r="V395" s="874"/>
      <c r="W395" s="874"/>
      <c r="X395" s="874"/>
      <c r="Y395" s="513"/>
    </row>
    <row r="396" spans="1:25" ht="45" customHeight="1">
      <c r="A396" s="868">
        <v>5</v>
      </c>
      <c r="B396" s="37" t="s">
        <v>314</v>
      </c>
      <c r="C396" s="34">
        <v>49</v>
      </c>
      <c r="D396" s="1088" t="s">
        <v>1414</v>
      </c>
      <c r="E396" s="640"/>
      <c r="F396" s="640"/>
      <c r="G396" s="640"/>
      <c r="H396" s="40" t="s">
        <v>156</v>
      </c>
      <c r="I396" s="874">
        <v>8000</v>
      </c>
      <c r="J396" s="867">
        <f t="shared" si="72"/>
        <v>8000</v>
      </c>
      <c r="K396" s="874"/>
      <c r="L396" s="874"/>
      <c r="M396" s="874"/>
      <c r="N396" s="874"/>
      <c r="O396" s="874"/>
      <c r="P396" s="874"/>
      <c r="Q396" s="874">
        <v>560</v>
      </c>
      <c r="R396" s="874"/>
      <c r="S396" s="874"/>
      <c r="T396" s="874"/>
      <c r="U396" s="874"/>
      <c r="V396" s="874">
        <v>7440</v>
      </c>
      <c r="W396" s="874"/>
      <c r="X396" s="874"/>
      <c r="Y396" s="513"/>
    </row>
    <row r="397" spans="1:25" ht="45" customHeight="1">
      <c r="A397" s="868">
        <v>6</v>
      </c>
      <c r="B397" s="37" t="s">
        <v>315</v>
      </c>
      <c r="C397" s="34">
        <v>22</v>
      </c>
      <c r="D397" s="1088" t="s">
        <v>1414</v>
      </c>
      <c r="E397" s="640"/>
      <c r="F397" s="640"/>
      <c r="G397" s="640"/>
      <c r="H397" s="40" t="s">
        <v>316</v>
      </c>
      <c r="I397" s="874">
        <v>9000</v>
      </c>
      <c r="J397" s="867">
        <f t="shared" si="72"/>
        <v>9000</v>
      </c>
      <c r="K397" s="874"/>
      <c r="L397" s="874"/>
      <c r="M397" s="874"/>
      <c r="N397" s="874"/>
      <c r="O397" s="874"/>
      <c r="P397" s="874"/>
      <c r="Q397" s="874"/>
      <c r="R397" s="874">
        <v>630</v>
      </c>
      <c r="S397" s="874"/>
      <c r="T397" s="874"/>
      <c r="U397" s="874"/>
      <c r="V397" s="874"/>
      <c r="W397" s="874">
        <v>8370</v>
      </c>
      <c r="X397" s="874"/>
      <c r="Y397" s="513"/>
    </row>
    <row r="398" spans="1:25">
      <c r="A398" s="715"/>
      <c r="B398" s="728" t="s">
        <v>693</v>
      </c>
      <c r="C398" s="716"/>
      <c r="D398" s="717"/>
      <c r="E398" s="717"/>
      <c r="F398" s="717"/>
      <c r="G398" s="717"/>
      <c r="H398" s="716"/>
      <c r="I398" s="716"/>
      <c r="J398" s="718">
        <f>SUM(J392:J397)</f>
        <v>24000</v>
      </c>
      <c r="K398" s="719">
        <f t="shared" ref="K398:Y398" si="73">SUM(K392:K397)</f>
        <v>0</v>
      </c>
      <c r="L398" s="719">
        <f t="shared" si="73"/>
        <v>0</v>
      </c>
      <c r="M398" s="719">
        <f t="shared" si="73"/>
        <v>0</v>
      </c>
      <c r="N398" s="719">
        <f t="shared" si="73"/>
        <v>0</v>
      </c>
      <c r="O398" s="719">
        <f t="shared" si="73"/>
        <v>0</v>
      </c>
      <c r="P398" s="726">
        <f t="shared" si="73"/>
        <v>490</v>
      </c>
      <c r="Q398" s="719">
        <f t="shared" si="73"/>
        <v>560</v>
      </c>
      <c r="R398" s="719">
        <f t="shared" si="73"/>
        <v>630</v>
      </c>
      <c r="S398" s="719">
        <f t="shared" si="73"/>
        <v>0</v>
      </c>
      <c r="T398" s="719">
        <f t="shared" si="73"/>
        <v>0</v>
      </c>
      <c r="U398" s="719">
        <f t="shared" si="73"/>
        <v>6510</v>
      </c>
      <c r="V398" s="719">
        <f t="shared" si="73"/>
        <v>7440</v>
      </c>
      <c r="W398" s="719">
        <f t="shared" si="73"/>
        <v>8370</v>
      </c>
      <c r="X398" s="719">
        <f t="shared" si="73"/>
        <v>0</v>
      </c>
      <c r="Y398" s="720">
        <f t="shared" si="73"/>
        <v>0</v>
      </c>
    </row>
    <row r="399" spans="1:25" ht="13.5" thickBot="1">
      <c r="A399" s="548"/>
      <c r="B399" s="367" t="s">
        <v>1373</v>
      </c>
      <c r="C399" s="340"/>
      <c r="D399" s="1105" t="s">
        <v>1414</v>
      </c>
      <c r="E399" s="1105"/>
      <c r="F399" s="1105"/>
      <c r="G399" s="1105"/>
      <c r="H399" s="1105"/>
      <c r="I399" s="1105"/>
      <c r="J399" s="299">
        <f>SUM(J392:J397)</f>
        <v>24000</v>
      </c>
      <c r="K399" s="345">
        <f t="shared" ref="K399:Y399" si="74">SUM(K392:K397)</f>
        <v>0</v>
      </c>
      <c r="L399" s="345">
        <f t="shared" si="74"/>
        <v>0</v>
      </c>
      <c r="M399" s="345">
        <f t="shared" si="74"/>
        <v>0</v>
      </c>
      <c r="N399" s="345">
        <f t="shared" si="74"/>
        <v>0</v>
      </c>
      <c r="O399" s="345">
        <f t="shared" si="74"/>
        <v>0</v>
      </c>
      <c r="P399" s="345">
        <f t="shared" si="74"/>
        <v>490</v>
      </c>
      <c r="Q399" s="345">
        <f t="shared" si="74"/>
        <v>560</v>
      </c>
      <c r="R399" s="345">
        <f t="shared" si="74"/>
        <v>630</v>
      </c>
      <c r="S399" s="345">
        <f t="shared" si="74"/>
        <v>0</v>
      </c>
      <c r="T399" s="345">
        <f t="shared" si="74"/>
        <v>0</v>
      </c>
      <c r="U399" s="345">
        <f t="shared" si="74"/>
        <v>6510</v>
      </c>
      <c r="V399" s="345">
        <f t="shared" si="74"/>
        <v>7440</v>
      </c>
      <c r="W399" s="345">
        <f t="shared" si="74"/>
        <v>8370</v>
      </c>
      <c r="X399" s="345">
        <f t="shared" si="74"/>
        <v>0</v>
      </c>
      <c r="Y399" s="518">
        <f t="shared" si="74"/>
        <v>0</v>
      </c>
    </row>
    <row r="400" spans="1:25" ht="15.75" thickBot="1">
      <c r="A400" s="1120" t="s">
        <v>716</v>
      </c>
      <c r="B400" s="1121"/>
      <c r="C400" s="608"/>
      <c r="D400" s="624"/>
      <c r="E400" s="624"/>
      <c r="F400" s="624"/>
      <c r="G400" s="624"/>
      <c r="H400" s="608"/>
      <c r="I400" s="608"/>
      <c r="J400" s="608"/>
      <c r="K400" s="608"/>
      <c r="L400" s="608"/>
      <c r="M400" s="608"/>
      <c r="N400" s="608"/>
      <c r="O400" s="608"/>
      <c r="P400" s="608"/>
      <c r="Q400" s="608"/>
      <c r="R400" s="608"/>
      <c r="S400" s="608"/>
      <c r="T400" s="608"/>
      <c r="U400" s="608"/>
      <c r="V400" s="608"/>
      <c r="W400" s="608"/>
      <c r="X400" s="608"/>
      <c r="Y400" s="609"/>
    </row>
    <row r="401" spans="1:25">
      <c r="A401" s="565">
        <v>1</v>
      </c>
      <c r="B401" s="357"/>
      <c r="C401" s="357">
        <f>-H401</f>
        <v>0</v>
      </c>
      <c r="D401" s="668">
        <v>0</v>
      </c>
      <c r="E401" s="668"/>
      <c r="F401" s="668"/>
      <c r="G401" s="668"/>
      <c r="H401" s="357">
        <v>0</v>
      </c>
      <c r="I401" s="357">
        <v>0</v>
      </c>
      <c r="J401" s="357">
        <v>0</v>
      </c>
      <c r="K401" s="357">
        <v>0</v>
      </c>
      <c r="L401" s="357">
        <v>0</v>
      </c>
      <c r="M401" s="357">
        <v>0</v>
      </c>
      <c r="N401" s="357"/>
      <c r="O401" s="357"/>
      <c r="P401" s="357">
        <v>0</v>
      </c>
      <c r="Q401" s="357">
        <v>0</v>
      </c>
      <c r="R401" s="357">
        <v>0</v>
      </c>
      <c r="S401" s="357"/>
      <c r="T401" s="357"/>
      <c r="U401" s="357">
        <v>0</v>
      </c>
      <c r="V401" s="357">
        <v>0</v>
      </c>
      <c r="W401" s="357">
        <v>0</v>
      </c>
      <c r="X401" s="357"/>
      <c r="Y401" s="511"/>
    </row>
    <row r="402" spans="1:25">
      <c r="A402" s="715"/>
      <c r="B402" s="728" t="s">
        <v>693</v>
      </c>
      <c r="C402" s="716"/>
      <c r="D402" s="717"/>
      <c r="E402" s="717"/>
      <c r="F402" s="717"/>
      <c r="G402" s="717"/>
      <c r="H402" s="716"/>
      <c r="I402" s="716"/>
      <c r="J402" s="718">
        <f>SUM(J401)</f>
        <v>0</v>
      </c>
      <c r="K402" s="719">
        <f t="shared" ref="K402:Y403" si="75">SUM(K401)</f>
        <v>0</v>
      </c>
      <c r="L402" s="719">
        <f t="shared" si="75"/>
        <v>0</v>
      </c>
      <c r="M402" s="719">
        <f t="shared" si="75"/>
        <v>0</v>
      </c>
      <c r="N402" s="719">
        <f t="shared" si="75"/>
        <v>0</v>
      </c>
      <c r="O402" s="719">
        <f t="shared" si="75"/>
        <v>0</v>
      </c>
      <c r="P402" s="726">
        <f t="shared" si="75"/>
        <v>0</v>
      </c>
      <c r="Q402" s="719">
        <f t="shared" si="75"/>
        <v>0</v>
      </c>
      <c r="R402" s="719">
        <f t="shared" si="75"/>
        <v>0</v>
      </c>
      <c r="S402" s="719">
        <f t="shared" si="75"/>
        <v>0</v>
      </c>
      <c r="T402" s="719">
        <f t="shared" si="75"/>
        <v>0</v>
      </c>
      <c r="U402" s="719">
        <f t="shared" si="75"/>
        <v>0</v>
      </c>
      <c r="V402" s="719">
        <f t="shared" si="75"/>
        <v>0</v>
      </c>
      <c r="W402" s="719">
        <f t="shared" si="75"/>
        <v>0</v>
      </c>
      <c r="X402" s="719">
        <f t="shared" si="75"/>
        <v>0</v>
      </c>
      <c r="Y402" s="720">
        <f t="shared" si="75"/>
        <v>0</v>
      </c>
    </row>
    <row r="403" spans="1:25" ht="13.5" thickBot="1">
      <c r="A403" s="548"/>
      <c r="B403" s="367" t="s">
        <v>1373</v>
      </c>
      <c r="C403" s="340"/>
      <c r="D403" s="1105" t="s">
        <v>1414</v>
      </c>
      <c r="E403" s="1105"/>
      <c r="F403" s="1105"/>
      <c r="G403" s="1105"/>
      <c r="H403" s="1105"/>
      <c r="I403" s="1105"/>
      <c r="J403" s="299">
        <f>SUM(J402)</f>
        <v>0</v>
      </c>
      <c r="K403" s="345">
        <f t="shared" si="75"/>
        <v>0</v>
      </c>
      <c r="L403" s="345">
        <f t="shared" si="75"/>
        <v>0</v>
      </c>
      <c r="M403" s="345">
        <f t="shared" si="75"/>
        <v>0</v>
      </c>
      <c r="N403" s="345">
        <f t="shared" si="75"/>
        <v>0</v>
      </c>
      <c r="O403" s="345">
        <f t="shared" si="75"/>
        <v>0</v>
      </c>
      <c r="P403" s="345">
        <f t="shared" si="75"/>
        <v>0</v>
      </c>
      <c r="Q403" s="345">
        <f t="shared" si="75"/>
        <v>0</v>
      </c>
      <c r="R403" s="345">
        <f t="shared" si="75"/>
        <v>0</v>
      </c>
      <c r="S403" s="345">
        <f t="shared" si="75"/>
        <v>0</v>
      </c>
      <c r="T403" s="345">
        <f t="shared" si="75"/>
        <v>0</v>
      </c>
      <c r="U403" s="345">
        <f t="shared" si="75"/>
        <v>0</v>
      </c>
      <c r="V403" s="345">
        <f t="shared" si="75"/>
        <v>0</v>
      </c>
      <c r="W403" s="345">
        <f t="shared" si="75"/>
        <v>0</v>
      </c>
      <c r="X403" s="345">
        <f t="shared" si="75"/>
        <v>0</v>
      </c>
      <c r="Y403" s="518">
        <f t="shared" si="75"/>
        <v>0</v>
      </c>
    </row>
    <row r="404" spans="1:25" ht="15.75" thickBot="1">
      <c r="A404" s="1120" t="s">
        <v>717</v>
      </c>
      <c r="B404" s="1121"/>
      <c r="C404" s="608"/>
      <c r="D404" s="624"/>
      <c r="E404" s="624"/>
      <c r="F404" s="624"/>
      <c r="G404" s="624"/>
      <c r="H404" s="608"/>
      <c r="I404" s="608"/>
      <c r="J404" s="608"/>
      <c r="K404" s="608"/>
      <c r="L404" s="608"/>
      <c r="M404" s="608"/>
      <c r="N404" s="608"/>
      <c r="O404" s="608"/>
      <c r="P404" s="608"/>
      <c r="Q404" s="608"/>
      <c r="R404" s="608"/>
      <c r="S404" s="608"/>
      <c r="T404" s="608"/>
      <c r="U404" s="608"/>
      <c r="V404" s="608"/>
      <c r="W404" s="608"/>
      <c r="X404" s="608"/>
      <c r="Y404" s="609"/>
    </row>
    <row r="405" spans="1:25">
      <c r="A405" s="715"/>
      <c r="B405" s="728" t="s">
        <v>693</v>
      </c>
      <c r="C405" s="716"/>
      <c r="D405" s="717"/>
      <c r="E405" s="717"/>
      <c r="F405" s="717"/>
      <c r="G405" s="717"/>
      <c r="H405" s="716"/>
      <c r="I405" s="716"/>
      <c r="J405" s="718">
        <v>0</v>
      </c>
      <c r="K405" s="719">
        <v>0</v>
      </c>
      <c r="L405" s="719">
        <v>0</v>
      </c>
      <c r="M405" s="719">
        <v>0</v>
      </c>
      <c r="N405" s="719">
        <v>0</v>
      </c>
      <c r="O405" s="719">
        <v>0</v>
      </c>
      <c r="P405" s="726">
        <v>0</v>
      </c>
      <c r="Q405" s="719">
        <v>0</v>
      </c>
      <c r="R405" s="719">
        <v>0</v>
      </c>
      <c r="S405" s="719">
        <v>0</v>
      </c>
      <c r="T405" s="719">
        <v>0</v>
      </c>
      <c r="U405" s="719">
        <v>0</v>
      </c>
      <c r="V405" s="719">
        <v>0</v>
      </c>
      <c r="W405" s="719">
        <v>0</v>
      </c>
      <c r="X405" s="719">
        <v>0</v>
      </c>
      <c r="Y405" s="720">
        <v>0</v>
      </c>
    </row>
    <row r="406" spans="1:25" ht="13.5" thickBot="1">
      <c r="A406" s="548"/>
      <c r="B406" s="367" t="s">
        <v>1373</v>
      </c>
      <c r="C406" s="340"/>
      <c r="D406" s="1105" t="s">
        <v>1414</v>
      </c>
      <c r="E406" s="1105"/>
      <c r="F406" s="1105"/>
      <c r="G406" s="1105"/>
      <c r="H406" s="1105"/>
      <c r="I406" s="1105"/>
      <c r="J406" s="299">
        <v>0</v>
      </c>
      <c r="K406" s="345">
        <v>0</v>
      </c>
      <c r="L406" s="345">
        <v>0</v>
      </c>
      <c r="M406" s="345">
        <v>0</v>
      </c>
      <c r="N406" s="345">
        <v>0</v>
      </c>
      <c r="O406" s="345">
        <v>0</v>
      </c>
      <c r="P406" s="345">
        <v>0</v>
      </c>
      <c r="Q406" s="345">
        <v>0</v>
      </c>
      <c r="R406" s="345">
        <v>0</v>
      </c>
      <c r="S406" s="345">
        <v>0</v>
      </c>
      <c r="T406" s="345">
        <v>0</v>
      </c>
      <c r="U406" s="345">
        <v>0</v>
      </c>
      <c r="V406" s="345">
        <v>0</v>
      </c>
      <c r="W406" s="345">
        <v>0</v>
      </c>
      <c r="X406" s="345">
        <v>0</v>
      </c>
      <c r="Y406" s="518">
        <v>0</v>
      </c>
    </row>
    <row r="407" spans="1:25" ht="15.75" thickBot="1">
      <c r="A407" s="1120" t="s">
        <v>864</v>
      </c>
      <c r="B407" s="1121"/>
      <c r="C407" s="608"/>
      <c r="D407" s="624"/>
      <c r="E407" s="624"/>
      <c r="F407" s="624"/>
      <c r="G407" s="624"/>
      <c r="H407" s="608"/>
      <c r="I407" s="608"/>
      <c r="J407" s="608"/>
      <c r="K407" s="608"/>
      <c r="L407" s="608"/>
      <c r="M407" s="608"/>
      <c r="N407" s="608"/>
      <c r="O407" s="608"/>
      <c r="P407" s="608"/>
      <c r="Q407" s="608"/>
      <c r="R407" s="608"/>
      <c r="S407" s="608"/>
      <c r="T407" s="608"/>
      <c r="U407" s="608"/>
      <c r="V407" s="608"/>
      <c r="W407" s="608"/>
      <c r="X407" s="608"/>
      <c r="Y407" s="609"/>
    </row>
    <row r="408" spans="1:25">
      <c r="A408" s="715"/>
      <c r="B408" s="728" t="s">
        <v>693</v>
      </c>
      <c r="C408" s="716"/>
      <c r="D408" s="717"/>
      <c r="E408" s="717"/>
      <c r="F408" s="717"/>
      <c r="G408" s="717"/>
      <c r="H408" s="716"/>
      <c r="I408" s="716"/>
      <c r="J408" s="718">
        <v>0</v>
      </c>
      <c r="K408" s="719">
        <v>0</v>
      </c>
      <c r="L408" s="719">
        <v>0</v>
      </c>
      <c r="M408" s="719">
        <v>0</v>
      </c>
      <c r="N408" s="719">
        <v>0</v>
      </c>
      <c r="O408" s="719">
        <v>0</v>
      </c>
      <c r="P408" s="726">
        <v>0</v>
      </c>
      <c r="Q408" s="719">
        <v>0</v>
      </c>
      <c r="R408" s="719">
        <v>0</v>
      </c>
      <c r="S408" s="719">
        <v>0</v>
      </c>
      <c r="T408" s="719">
        <v>0</v>
      </c>
      <c r="U408" s="719">
        <v>0</v>
      </c>
      <c r="V408" s="719">
        <v>0</v>
      </c>
      <c r="W408" s="719">
        <v>0</v>
      </c>
      <c r="X408" s="719">
        <v>0</v>
      </c>
      <c r="Y408" s="720">
        <v>0</v>
      </c>
    </row>
    <row r="409" spans="1:25" ht="13.5" thickBot="1">
      <c r="A409" s="548"/>
      <c r="B409" s="367" t="s">
        <v>1373</v>
      </c>
      <c r="C409" s="340"/>
      <c r="D409" s="1105" t="s">
        <v>1414</v>
      </c>
      <c r="E409" s="1105"/>
      <c r="F409" s="1105"/>
      <c r="G409" s="1105"/>
      <c r="H409" s="1105"/>
      <c r="I409" s="1105"/>
      <c r="J409" s="299">
        <v>0</v>
      </c>
      <c r="K409" s="345">
        <v>0</v>
      </c>
      <c r="L409" s="345">
        <v>0</v>
      </c>
      <c r="M409" s="345">
        <v>0</v>
      </c>
      <c r="N409" s="345">
        <v>0</v>
      </c>
      <c r="O409" s="345">
        <v>0</v>
      </c>
      <c r="P409" s="345">
        <v>0</v>
      </c>
      <c r="Q409" s="345">
        <v>0</v>
      </c>
      <c r="R409" s="345">
        <v>0</v>
      </c>
      <c r="S409" s="345">
        <v>0</v>
      </c>
      <c r="T409" s="345">
        <v>0</v>
      </c>
      <c r="U409" s="345">
        <v>0</v>
      </c>
      <c r="V409" s="345">
        <v>0</v>
      </c>
      <c r="W409" s="345">
        <v>0</v>
      </c>
      <c r="X409" s="345">
        <v>0</v>
      </c>
      <c r="Y409" s="518">
        <v>0</v>
      </c>
    </row>
    <row r="410" spans="1:25" ht="15.75" thickBot="1">
      <c r="A410" s="1120" t="s">
        <v>872</v>
      </c>
      <c r="B410" s="1121"/>
      <c r="C410" s="608"/>
      <c r="D410" s="624"/>
      <c r="E410" s="624"/>
      <c r="F410" s="624"/>
      <c r="G410" s="624"/>
      <c r="H410" s="608"/>
      <c r="I410" s="608"/>
      <c r="J410" s="608"/>
      <c r="K410" s="608"/>
      <c r="L410" s="608"/>
      <c r="M410" s="608"/>
      <c r="N410" s="608"/>
      <c r="O410" s="608"/>
      <c r="P410" s="608"/>
      <c r="Q410" s="608"/>
      <c r="R410" s="608"/>
      <c r="S410" s="608"/>
      <c r="T410" s="608"/>
      <c r="U410" s="608"/>
      <c r="V410" s="608"/>
      <c r="W410" s="608"/>
      <c r="X410" s="608"/>
      <c r="Y410" s="609"/>
    </row>
    <row r="411" spans="1:25" ht="68.25" customHeight="1">
      <c r="A411" s="564">
        <v>1</v>
      </c>
      <c r="B411" s="788" t="s">
        <v>873</v>
      </c>
      <c r="C411" s="819">
        <v>20</v>
      </c>
      <c r="D411" s="1088" t="s">
        <v>1414</v>
      </c>
      <c r="E411" s="922"/>
      <c r="F411" s="922"/>
      <c r="G411" s="922"/>
      <c r="H411" s="819">
        <v>2017</v>
      </c>
      <c r="I411" s="867">
        <v>5000</v>
      </c>
      <c r="J411" s="867">
        <f t="shared" ref="J411:J413" si="76">SUM(K411:Y411)</f>
        <v>0</v>
      </c>
      <c r="K411" s="867"/>
      <c r="L411" s="867"/>
      <c r="M411" s="867"/>
      <c r="N411" s="867"/>
      <c r="O411" s="867"/>
      <c r="P411" s="867"/>
      <c r="Q411" s="867"/>
      <c r="R411" s="867"/>
      <c r="S411" s="867"/>
      <c r="T411" s="867"/>
      <c r="U411" s="867"/>
      <c r="V411" s="867"/>
      <c r="W411" s="867"/>
      <c r="X411" s="867"/>
      <c r="Y411" s="511"/>
    </row>
    <row r="412" spans="1:25" ht="68.25" customHeight="1">
      <c r="A412" s="868">
        <v>7</v>
      </c>
      <c r="B412" s="37" t="s">
        <v>880</v>
      </c>
      <c r="C412" s="40" t="s">
        <v>881</v>
      </c>
      <c r="D412" s="1088" t="s">
        <v>1414</v>
      </c>
      <c r="E412" s="947"/>
      <c r="F412" s="947"/>
      <c r="G412" s="947"/>
      <c r="H412" s="870">
        <v>2018</v>
      </c>
      <c r="I412" s="123">
        <v>17548</v>
      </c>
      <c r="J412" s="874">
        <f t="shared" si="76"/>
        <v>17548</v>
      </c>
      <c r="K412" s="874">
        <v>16670</v>
      </c>
      <c r="L412" s="874"/>
      <c r="M412" s="874"/>
      <c r="N412" s="874"/>
      <c r="O412" s="874"/>
      <c r="P412" s="874">
        <v>878</v>
      </c>
      <c r="Q412" s="874"/>
      <c r="R412" s="874"/>
      <c r="S412" s="874"/>
      <c r="T412" s="874"/>
      <c r="U412" s="874"/>
      <c r="V412" s="874"/>
      <c r="W412" s="874"/>
      <c r="X412" s="874"/>
      <c r="Y412" s="513"/>
    </row>
    <row r="413" spans="1:25" ht="68.25" customHeight="1">
      <c r="A413" s="868">
        <v>8</v>
      </c>
      <c r="B413" s="37" t="s">
        <v>882</v>
      </c>
      <c r="C413" s="40"/>
      <c r="D413" s="1088" t="s">
        <v>1414</v>
      </c>
      <c r="E413" s="947"/>
      <c r="F413" s="947"/>
      <c r="G413" s="947"/>
      <c r="H413" s="870">
        <v>2019</v>
      </c>
      <c r="I413" s="123">
        <v>5500</v>
      </c>
      <c r="J413" s="874">
        <f t="shared" si="76"/>
        <v>5500</v>
      </c>
      <c r="K413" s="874"/>
      <c r="L413" s="874">
        <v>5225</v>
      </c>
      <c r="M413" s="874"/>
      <c r="N413" s="874"/>
      <c r="O413" s="874"/>
      <c r="P413" s="874"/>
      <c r="Q413" s="874">
        <v>275</v>
      </c>
      <c r="R413" s="874"/>
      <c r="S413" s="874"/>
      <c r="T413" s="874"/>
      <c r="U413" s="874"/>
      <c r="V413" s="874"/>
      <c r="W413" s="874"/>
      <c r="X413" s="874"/>
      <c r="Y413" s="513"/>
    </row>
    <row r="414" spans="1:25">
      <c r="A414" s="715"/>
      <c r="B414" s="728" t="s">
        <v>693</v>
      </c>
      <c r="C414" s="716"/>
      <c r="D414" s="717"/>
      <c r="E414" s="717"/>
      <c r="F414" s="717"/>
      <c r="G414" s="717"/>
      <c r="H414" s="716"/>
      <c r="I414" s="716"/>
      <c r="J414" s="718">
        <f t="shared" ref="J414:Y414" si="77">SUM(J411:J413)</f>
        <v>23048</v>
      </c>
      <c r="K414" s="719">
        <f t="shared" si="77"/>
        <v>16670</v>
      </c>
      <c r="L414" s="719">
        <f t="shared" si="77"/>
        <v>5225</v>
      </c>
      <c r="M414" s="719">
        <f t="shared" si="77"/>
        <v>0</v>
      </c>
      <c r="N414" s="719">
        <f t="shared" si="77"/>
        <v>0</v>
      </c>
      <c r="O414" s="719">
        <f t="shared" si="77"/>
        <v>0</v>
      </c>
      <c r="P414" s="726">
        <f t="shared" si="77"/>
        <v>878</v>
      </c>
      <c r="Q414" s="719">
        <f t="shared" si="77"/>
        <v>275</v>
      </c>
      <c r="R414" s="719">
        <f t="shared" si="77"/>
        <v>0</v>
      </c>
      <c r="S414" s="719">
        <f t="shared" si="77"/>
        <v>0</v>
      </c>
      <c r="T414" s="719">
        <f t="shared" si="77"/>
        <v>0</v>
      </c>
      <c r="U414" s="719">
        <f t="shared" si="77"/>
        <v>0</v>
      </c>
      <c r="V414" s="719">
        <f t="shared" si="77"/>
        <v>0</v>
      </c>
      <c r="W414" s="719">
        <f t="shared" si="77"/>
        <v>0</v>
      </c>
      <c r="X414" s="719">
        <f t="shared" si="77"/>
        <v>0</v>
      </c>
      <c r="Y414" s="720">
        <f t="shared" si="77"/>
        <v>0</v>
      </c>
    </row>
    <row r="415" spans="1:25" ht="13.5" thickBot="1">
      <c r="A415" s="548"/>
      <c r="B415" s="367" t="s">
        <v>1373</v>
      </c>
      <c r="C415" s="340"/>
      <c r="D415" s="1105" t="s">
        <v>1414</v>
      </c>
      <c r="E415" s="1105"/>
      <c r="F415" s="1105"/>
      <c r="G415" s="1105"/>
      <c r="H415" s="1105"/>
      <c r="I415" s="1105"/>
      <c r="J415" s="299">
        <f t="shared" ref="J415:Y415" si="78">SUM(J411,J412:J413)</f>
        <v>23048</v>
      </c>
      <c r="K415" s="345">
        <f t="shared" si="78"/>
        <v>16670</v>
      </c>
      <c r="L415" s="345">
        <f t="shared" si="78"/>
        <v>5225</v>
      </c>
      <c r="M415" s="345">
        <f t="shared" si="78"/>
        <v>0</v>
      </c>
      <c r="N415" s="345">
        <f t="shared" si="78"/>
        <v>0</v>
      </c>
      <c r="O415" s="345">
        <f t="shared" si="78"/>
        <v>0</v>
      </c>
      <c r="P415" s="345">
        <f t="shared" si="78"/>
        <v>878</v>
      </c>
      <c r="Q415" s="345">
        <f t="shared" si="78"/>
        <v>275</v>
      </c>
      <c r="R415" s="345">
        <f t="shared" si="78"/>
        <v>0</v>
      </c>
      <c r="S415" s="345">
        <f t="shared" si="78"/>
        <v>0</v>
      </c>
      <c r="T415" s="345">
        <f t="shared" si="78"/>
        <v>0</v>
      </c>
      <c r="U415" s="345">
        <f t="shared" si="78"/>
        <v>0</v>
      </c>
      <c r="V415" s="345">
        <f t="shared" si="78"/>
        <v>0</v>
      </c>
      <c r="W415" s="345">
        <f t="shared" si="78"/>
        <v>0</v>
      </c>
      <c r="X415" s="345">
        <f t="shared" si="78"/>
        <v>0</v>
      </c>
      <c r="Y415" s="518">
        <f t="shared" si="78"/>
        <v>0</v>
      </c>
    </row>
    <row r="416" spans="1:25" ht="15.75" thickBot="1">
      <c r="A416" s="1120" t="s">
        <v>884</v>
      </c>
      <c r="B416" s="1121"/>
      <c r="C416" s="608"/>
      <c r="D416" s="624"/>
      <c r="E416" s="624"/>
      <c r="F416" s="624"/>
      <c r="G416" s="624"/>
      <c r="H416" s="608"/>
      <c r="I416" s="608"/>
      <c r="J416" s="608"/>
      <c r="K416" s="608"/>
      <c r="L416" s="608"/>
      <c r="M416" s="608"/>
      <c r="N416" s="608"/>
      <c r="O416" s="608"/>
      <c r="P416" s="608"/>
      <c r="Q416" s="608"/>
      <c r="R416" s="608"/>
      <c r="S416" s="608"/>
      <c r="T416" s="608"/>
      <c r="U416" s="608"/>
      <c r="V416" s="608"/>
      <c r="W416" s="608"/>
      <c r="X416" s="608"/>
      <c r="Y416" s="609"/>
    </row>
    <row r="417" spans="1:25">
      <c r="A417" s="715"/>
      <c r="B417" s="728" t="s">
        <v>693</v>
      </c>
      <c r="C417" s="716"/>
      <c r="D417" s="717"/>
      <c r="E417" s="717"/>
      <c r="F417" s="717"/>
      <c r="G417" s="717"/>
      <c r="H417" s="716"/>
      <c r="I417" s="716"/>
      <c r="J417" s="718">
        <v>0</v>
      </c>
      <c r="K417" s="719">
        <v>0</v>
      </c>
      <c r="L417" s="719">
        <v>0</v>
      </c>
      <c r="M417" s="719">
        <v>0</v>
      </c>
      <c r="N417" s="719">
        <v>0</v>
      </c>
      <c r="O417" s="719">
        <v>0</v>
      </c>
      <c r="P417" s="726">
        <v>0</v>
      </c>
      <c r="Q417" s="719">
        <v>0</v>
      </c>
      <c r="R417" s="719">
        <v>0</v>
      </c>
      <c r="S417" s="719">
        <v>0</v>
      </c>
      <c r="T417" s="719">
        <v>0</v>
      </c>
      <c r="U417" s="719">
        <v>0</v>
      </c>
      <c r="V417" s="719">
        <v>0</v>
      </c>
      <c r="W417" s="719">
        <v>0</v>
      </c>
      <c r="X417" s="719">
        <v>0</v>
      </c>
      <c r="Y417" s="720">
        <v>0</v>
      </c>
    </row>
    <row r="418" spans="1:25" ht="13.5" thickBot="1">
      <c r="A418" s="548"/>
      <c r="B418" s="367" t="s">
        <v>1373</v>
      </c>
      <c r="C418" s="340"/>
      <c r="D418" s="1105" t="s">
        <v>1414</v>
      </c>
      <c r="E418" s="1105"/>
      <c r="F418" s="1105"/>
      <c r="G418" s="1105"/>
      <c r="H418" s="1105"/>
      <c r="I418" s="1105"/>
      <c r="J418" s="299">
        <v>0</v>
      </c>
      <c r="K418" s="345">
        <v>0</v>
      </c>
      <c r="L418" s="345">
        <v>0</v>
      </c>
      <c r="M418" s="345">
        <v>0</v>
      </c>
      <c r="N418" s="345">
        <v>0</v>
      </c>
      <c r="O418" s="345">
        <v>0</v>
      </c>
      <c r="P418" s="345">
        <v>0</v>
      </c>
      <c r="Q418" s="345">
        <v>0</v>
      </c>
      <c r="R418" s="345">
        <v>0</v>
      </c>
      <c r="S418" s="345">
        <v>0</v>
      </c>
      <c r="T418" s="345">
        <v>0</v>
      </c>
      <c r="U418" s="345">
        <v>0</v>
      </c>
      <c r="V418" s="345">
        <v>0</v>
      </c>
      <c r="W418" s="345">
        <v>0</v>
      </c>
      <c r="X418" s="345">
        <v>0</v>
      </c>
      <c r="Y418" s="518">
        <v>0</v>
      </c>
    </row>
    <row r="419" spans="1:25" ht="15.75" thickBot="1">
      <c r="A419" s="1120" t="s">
        <v>888</v>
      </c>
      <c r="B419" s="1121"/>
      <c r="C419" s="608"/>
      <c r="D419" s="624"/>
      <c r="E419" s="624"/>
      <c r="F419" s="624"/>
      <c r="G419" s="624"/>
      <c r="H419" s="608"/>
      <c r="I419" s="608"/>
      <c r="J419" s="608"/>
      <c r="K419" s="608"/>
      <c r="L419" s="608"/>
      <c r="M419" s="608"/>
      <c r="N419" s="608"/>
      <c r="O419" s="608"/>
      <c r="P419" s="608"/>
      <c r="Q419" s="608"/>
      <c r="R419" s="608"/>
      <c r="S419" s="608"/>
      <c r="T419" s="608"/>
      <c r="U419" s="608"/>
      <c r="V419" s="608"/>
      <c r="W419" s="608"/>
      <c r="X419" s="608"/>
      <c r="Y419" s="609"/>
    </row>
    <row r="420" spans="1:25" ht="21" customHeight="1">
      <c r="A420" s="566" t="s">
        <v>113</v>
      </c>
      <c r="B420" s="304" t="s">
        <v>889</v>
      </c>
      <c r="C420" s="797">
        <v>150</v>
      </c>
      <c r="D420" s="1088" t="s">
        <v>1414</v>
      </c>
      <c r="E420" s="408"/>
      <c r="F420" s="408"/>
      <c r="G420" s="408"/>
      <c r="H420" s="797" t="s">
        <v>890</v>
      </c>
      <c r="I420" s="460">
        <v>18000</v>
      </c>
      <c r="J420" s="369">
        <f>SUM(K420:Y420)</f>
        <v>18000</v>
      </c>
      <c r="K420" s="460">
        <v>16200</v>
      </c>
      <c r="L420" s="460"/>
      <c r="M420" s="460"/>
      <c r="N420" s="460"/>
      <c r="O420" s="460"/>
      <c r="P420" s="460">
        <v>1800</v>
      </c>
      <c r="Q420" s="460"/>
      <c r="R420" s="460"/>
      <c r="S420" s="460"/>
      <c r="T420" s="460"/>
      <c r="U420" s="460"/>
      <c r="V420" s="460"/>
      <c r="W420" s="460"/>
      <c r="X420" s="460"/>
      <c r="Y420" s="511"/>
    </row>
    <row r="421" spans="1:25" ht="21" customHeight="1">
      <c r="A421" s="567" t="s">
        <v>155</v>
      </c>
      <c r="B421" s="305" t="s">
        <v>891</v>
      </c>
      <c r="C421" s="306">
        <v>462</v>
      </c>
      <c r="D421" s="1088" t="s">
        <v>1414</v>
      </c>
      <c r="E421" s="221"/>
      <c r="F421" s="221"/>
      <c r="G421" s="221"/>
      <c r="H421" s="306" t="s">
        <v>890</v>
      </c>
      <c r="I421" s="224">
        <v>22000</v>
      </c>
      <c r="J421" s="288">
        <f t="shared" ref="J421:J439" si="79">SUM(K421:Y421)</f>
        <v>22000</v>
      </c>
      <c r="K421" s="224">
        <v>19800</v>
      </c>
      <c r="L421" s="224"/>
      <c r="M421" s="224"/>
      <c r="N421" s="224"/>
      <c r="O421" s="224"/>
      <c r="P421" s="224">
        <v>2200</v>
      </c>
      <c r="Q421" s="224"/>
      <c r="R421" s="224"/>
      <c r="S421" s="224"/>
      <c r="T421" s="224"/>
      <c r="U421" s="224"/>
      <c r="V421" s="224"/>
      <c r="W421" s="224"/>
      <c r="X421" s="224"/>
      <c r="Y421" s="513"/>
    </row>
    <row r="422" spans="1:25" ht="21" customHeight="1">
      <c r="A422" s="567" t="s">
        <v>159</v>
      </c>
      <c r="B422" s="305" t="s">
        <v>892</v>
      </c>
      <c r="C422" s="306">
        <v>96</v>
      </c>
      <c r="D422" s="1088" t="s">
        <v>1414</v>
      </c>
      <c r="E422" s="221"/>
      <c r="F422" s="221"/>
      <c r="G422" s="221"/>
      <c r="H422" s="306" t="s">
        <v>890</v>
      </c>
      <c r="I422" s="224">
        <v>9000</v>
      </c>
      <c r="J422" s="288">
        <f t="shared" si="79"/>
        <v>9000</v>
      </c>
      <c r="K422" s="224">
        <v>8100</v>
      </c>
      <c r="L422" s="224"/>
      <c r="M422" s="224"/>
      <c r="N422" s="224"/>
      <c r="O422" s="224"/>
      <c r="P422" s="224">
        <v>900</v>
      </c>
      <c r="Q422" s="224"/>
      <c r="R422" s="224"/>
      <c r="S422" s="224"/>
      <c r="T422" s="224"/>
      <c r="U422" s="224"/>
      <c r="V422" s="224"/>
      <c r="W422" s="224"/>
      <c r="X422" s="224"/>
      <c r="Y422" s="513"/>
    </row>
    <row r="423" spans="1:25" ht="21" customHeight="1">
      <c r="A423" s="567" t="s">
        <v>128</v>
      </c>
      <c r="B423" s="305" t="s">
        <v>893</v>
      </c>
      <c r="C423" s="306"/>
      <c r="D423" s="1088" t="s">
        <v>1414</v>
      </c>
      <c r="E423" s="221"/>
      <c r="F423" s="221"/>
      <c r="G423" s="221"/>
      <c r="H423" s="306" t="s">
        <v>890</v>
      </c>
      <c r="I423" s="224">
        <v>3500</v>
      </c>
      <c r="J423" s="288">
        <f t="shared" si="79"/>
        <v>3500</v>
      </c>
      <c r="K423" s="224">
        <v>3150</v>
      </c>
      <c r="L423" s="224"/>
      <c r="M423" s="224"/>
      <c r="N423" s="224"/>
      <c r="O423" s="224"/>
      <c r="P423" s="224">
        <v>350</v>
      </c>
      <c r="Q423" s="224"/>
      <c r="R423" s="224"/>
      <c r="S423" s="224"/>
      <c r="T423" s="224"/>
      <c r="U423" s="224"/>
      <c r="V423" s="224"/>
      <c r="W423" s="224"/>
      <c r="X423" s="224"/>
      <c r="Y423" s="513"/>
    </row>
    <row r="424" spans="1:25" ht="21" customHeight="1">
      <c r="A424" s="567" t="s">
        <v>138</v>
      </c>
      <c r="B424" s="305" t="s">
        <v>895</v>
      </c>
      <c r="C424" s="306">
        <v>50</v>
      </c>
      <c r="D424" s="1088" t="s">
        <v>1414</v>
      </c>
      <c r="E424" s="221"/>
      <c r="F424" s="221"/>
      <c r="G424" s="221"/>
      <c r="H424" s="306" t="s">
        <v>896</v>
      </c>
      <c r="I424" s="224">
        <v>10000</v>
      </c>
      <c r="J424" s="288">
        <f t="shared" si="79"/>
        <v>10000</v>
      </c>
      <c r="K424" s="224"/>
      <c r="L424" s="224">
        <v>9000</v>
      </c>
      <c r="M424" s="224"/>
      <c r="N424" s="224"/>
      <c r="O424" s="224"/>
      <c r="P424" s="224"/>
      <c r="Q424" s="224">
        <v>1000</v>
      </c>
      <c r="R424" s="224"/>
      <c r="S424" s="224"/>
      <c r="T424" s="224"/>
      <c r="U424" s="224"/>
      <c r="V424" s="224"/>
      <c r="W424" s="224"/>
      <c r="X424" s="224"/>
      <c r="Y424" s="513"/>
    </row>
    <row r="425" spans="1:25" ht="21" customHeight="1">
      <c r="A425" s="567" t="s">
        <v>767</v>
      </c>
      <c r="B425" s="305" t="s">
        <v>897</v>
      </c>
      <c r="C425" s="307" t="s">
        <v>898</v>
      </c>
      <c r="D425" s="1088" t="s">
        <v>1414</v>
      </c>
      <c r="E425" s="221"/>
      <c r="F425" s="221"/>
      <c r="G425" s="221"/>
      <c r="H425" s="306" t="s">
        <v>896</v>
      </c>
      <c r="I425" s="224">
        <v>3500</v>
      </c>
      <c r="J425" s="288">
        <f t="shared" si="79"/>
        <v>3500</v>
      </c>
      <c r="K425" s="224"/>
      <c r="L425" s="224">
        <v>3150</v>
      </c>
      <c r="M425" s="224"/>
      <c r="N425" s="224"/>
      <c r="O425" s="224"/>
      <c r="P425" s="224"/>
      <c r="Q425" s="224">
        <v>350</v>
      </c>
      <c r="R425" s="224"/>
      <c r="S425" s="224"/>
      <c r="T425" s="224"/>
      <c r="U425" s="224"/>
      <c r="V425" s="224"/>
      <c r="W425" s="224"/>
      <c r="X425" s="224"/>
      <c r="Y425" s="513"/>
    </row>
    <row r="426" spans="1:25" ht="21" customHeight="1">
      <c r="A426" s="567" t="s">
        <v>768</v>
      </c>
      <c r="B426" s="305" t="s">
        <v>899</v>
      </c>
      <c r="C426" s="306">
        <v>405</v>
      </c>
      <c r="D426" s="1088" t="s">
        <v>1414</v>
      </c>
      <c r="E426" s="221"/>
      <c r="F426" s="221"/>
      <c r="G426" s="221"/>
      <c r="H426" s="306" t="s">
        <v>896</v>
      </c>
      <c r="I426" s="224">
        <v>22000</v>
      </c>
      <c r="J426" s="288">
        <f t="shared" si="79"/>
        <v>22000</v>
      </c>
      <c r="K426" s="224"/>
      <c r="L426" s="224">
        <v>19800</v>
      </c>
      <c r="M426" s="224"/>
      <c r="N426" s="224"/>
      <c r="O426" s="224"/>
      <c r="P426" s="224"/>
      <c r="Q426" s="224">
        <v>2200</v>
      </c>
      <c r="R426" s="224"/>
      <c r="S426" s="224"/>
      <c r="T426" s="224"/>
      <c r="U426" s="224"/>
      <c r="V426" s="224"/>
      <c r="W426" s="224"/>
      <c r="X426" s="224"/>
      <c r="Y426" s="513"/>
    </row>
    <row r="427" spans="1:25" ht="21" customHeight="1">
      <c r="A427" s="567" t="s">
        <v>769</v>
      </c>
      <c r="B427" s="305" t="s">
        <v>900</v>
      </c>
      <c r="C427" s="306">
        <v>310</v>
      </c>
      <c r="D427" s="1088" t="s">
        <v>1414</v>
      </c>
      <c r="E427" s="221"/>
      <c r="F427" s="221"/>
      <c r="G427" s="221"/>
      <c r="H427" s="306" t="s">
        <v>901</v>
      </c>
      <c r="I427" s="288">
        <f>SUM(K427:V427)</f>
        <v>12000</v>
      </c>
      <c r="J427" s="288">
        <f t="shared" si="79"/>
        <v>12000</v>
      </c>
      <c r="K427" s="224"/>
      <c r="L427" s="224"/>
      <c r="M427" s="224">
        <v>10800</v>
      </c>
      <c r="N427" s="224"/>
      <c r="O427" s="224"/>
      <c r="P427" s="224"/>
      <c r="Q427" s="224"/>
      <c r="R427" s="224">
        <v>1200</v>
      </c>
      <c r="S427" s="224"/>
      <c r="T427" s="224"/>
      <c r="U427" s="224"/>
      <c r="V427" s="224"/>
      <c r="W427" s="224"/>
      <c r="X427" s="224"/>
      <c r="Y427" s="513"/>
    </row>
    <row r="428" spans="1:25" ht="21" customHeight="1">
      <c r="A428" s="567" t="s">
        <v>770</v>
      </c>
      <c r="B428" s="305" t="s">
        <v>902</v>
      </c>
      <c r="C428" s="306">
        <v>210</v>
      </c>
      <c r="D428" s="1088" t="s">
        <v>1414</v>
      </c>
      <c r="E428" s="221"/>
      <c r="F428" s="221"/>
      <c r="G428" s="221"/>
      <c r="H428" s="306" t="s">
        <v>901</v>
      </c>
      <c r="I428" s="224">
        <v>14500</v>
      </c>
      <c r="J428" s="288">
        <f t="shared" si="79"/>
        <v>14500</v>
      </c>
      <c r="K428" s="224"/>
      <c r="L428" s="224"/>
      <c r="M428" s="224">
        <v>13050</v>
      </c>
      <c r="N428" s="224"/>
      <c r="O428" s="224"/>
      <c r="P428" s="224"/>
      <c r="Q428" s="224"/>
      <c r="R428" s="224">
        <v>1450</v>
      </c>
      <c r="S428" s="224"/>
      <c r="T428" s="224"/>
      <c r="U428" s="224"/>
      <c r="V428" s="224"/>
      <c r="W428" s="224"/>
      <c r="X428" s="224"/>
      <c r="Y428" s="513"/>
    </row>
    <row r="429" spans="1:25" ht="21" customHeight="1">
      <c r="A429" s="567" t="s">
        <v>771</v>
      </c>
      <c r="B429" s="305" t="s">
        <v>903</v>
      </c>
      <c r="C429" s="306">
        <v>370</v>
      </c>
      <c r="D429" s="1088" t="s">
        <v>1414</v>
      </c>
      <c r="E429" s="221"/>
      <c r="F429" s="221"/>
      <c r="G429" s="221"/>
      <c r="H429" s="306" t="s">
        <v>901</v>
      </c>
      <c r="I429" s="224">
        <v>35000</v>
      </c>
      <c r="J429" s="288">
        <f t="shared" si="79"/>
        <v>35000</v>
      </c>
      <c r="K429" s="224"/>
      <c r="L429" s="224"/>
      <c r="M429" s="224">
        <v>31500</v>
      </c>
      <c r="N429" s="224"/>
      <c r="O429" s="224"/>
      <c r="P429" s="224"/>
      <c r="Q429" s="224"/>
      <c r="R429" s="224">
        <v>3500</v>
      </c>
      <c r="S429" s="224"/>
      <c r="T429" s="224"/>
      <c r="U429" s="224"/>
      <c r="V429" s="224"/>
      <c r="W429" s="224"/>
      <c r="X429" s="224"/>
      <c r="Y429" s="513"/>
    </row>
    <row r="430" spans="1:25" ht="21" customHeight="1">
      <c r="A430" s="567" t="s">
        <v>772</v>
      </c>
      <c r="B430" s="305" t="s">
        <v>904</v>
      </c>
      <c r="C430" s="306">
        <v>135</v>
      </c>
      <c r="D430" s="1088" t="s">
        <v>1414</v>
      </c>
      <c r="E430" s="221"/>
      <c r="F430" s="221"/>
      <c r="G430" s="221"/>
      <c r="H430" s="306" t="s">
        <v>901</v>
      </c>
      <c r="I430" s="224">
        <v>14500</v>
      </c>
      <c r="J430" s="288">
        <f t="shared" si="79"/>
        <v>14500</v>
      </c>
      <c r="K430" s="224"/>
      <c r="L430" s="224"/>
      <c r="M430" s="224">
        <v>13050</v>
      </c>
      <c r="N430" s="224"/>
      <c r="O430" s="224"/>
      <c r="P430" s="224"/>
      <c r="Q430" s="224"/>
      <c r="R430" s="224">
        <v>1450</v>
      </c>
      <c r="S430" s="224"/>
      <c r="T430" s="224"/>
      <c r="U430" s="224"/>
      <c r="V430" s="224"/>
      <c r="W430" s="224"/>
      <c r="X430" s="224"/>
      <c r="Y430" s="513"/>
    </row>
    <row r="431" spans="1:25" ht="21" customHeight="1">
      <c r="A431" s="567" t="s">
        <v>773</v>
      </c>
      <c r="B431" s="309" t="s">
        <v>905</v>
      </c>
      <c r="C431" s="836"/>
      <c r="D431" s="1088" t="s">
        <v>1414</v>
      </c>
      <c r="E431" s="669"/>
      <c r="F431" s="669"/>
      <c r="G431" s="669"/>
      <c r="H431" s="836" t="s">
        <v>901</v>
      </c>
      <c r="I431" s="461">
        <v>5000</v>
      </c>
      <c r="J431" s="288">
        <f t="shared" si="79"/>
        <v>5000</v>
      </c>
      <c r="K431" s="461"/>
      <c r="L431" s="461"/>
      <c r="M431" s="461">
        <v>4500</v>
      </c>
      <c r="N431" s="461"/>
      <c r="O431" s="461"/>
      <c r="P431" s="461"/>
      <c r="Q431" s="461"/>
      <c r="R431" s="461">
        <v>500</v>
      </c>
      <c r="S431" s="461"/>
      <c r="T431" s="461"/>
      <c r="U431" s="461"/>
      <c r="V431" s="461"/>
      <c r="W431" s="461"/>
      <c r="X431" s="224"/>
      <c r="Y431" s="513"/>
    </row>
    <row r="432" spans="1:25" ht="21" customHeight="1">
      <c r="A432" s="567">
        <v>14</v>
      </c>
      <c r="B432" s="305" t="s">
        <v>1374</v>
      </c>
      <c r="C432" s="306">
        <v>400</v>
      </c>
      <c r="D432" s="1088" t="s">
        <v>1414</v>
      </c>
      <c r="E432" s="221"/>
      <c r="F432" s="221"/>
      <c r="G432" s="221"/>
      <c r="H432" s="306" t="s">
        <v>1375</v>
      </c>
      <c r="I432" s="224">
        <v>12500</v>
      </c>
      <c r="J432" s="288">
        <f t="shared" si="79"/>
        <v>12500</v>
      </c>
      <c r="K432" s="224"/>
      <c r="L432" s="224"/>
      <c r="M432" s="224"/>
      <c r="N432" s="224">
        <v>11250</v>
      </c>
      <c r="O432" s="224"/>
      <c r="P432" s="224"/>
      <c r="Q432" s="224"/>
      <c r="R432" s="224"/>
      <c r="S432" s="224">
        <v>1250</v>
      </c>
      <c r="T432" s="224"/>
      <c r="U432" s="224"/>
      <c r="V432" s="224"/>
      <c r="W432" s="224"/>
      <c r="X432" s="224"/>
      <c r="Y432" s="513"/>
    </row>
    <row r="433" spans="1:25" ht="21" customHeight="1">
      <c r="A433" s="567">
        <v>15</v>
      </c>
      <c r="B433" s="305" t="s">
        <v>1376</v>
      </c>
      <c r="C433" s="306"/>
      <c r="D433" s="1088" t="s">
        <v>1414</v>
      </c>
      <c r="E433" s="221"/>
      <c r="F433" s="221"/>
      <c r="G433" s="221"/>
      <c r="H433" s="306" t="s">
        <v>1375</v>
      </c>
      <c r="I433" s="224">
        <v>12000</v>
      </c>
      <c r="J433" s="288">
        <f t="shared" si="79"/>
        <v>12000</v>
      </c>
      <c r="K433" s="224"/>
      <c r="L433" s="224"/>
      <c r="M433" s="224"/>
      <c r="N433" s="224">
        <v>10800</v>
      </c>
      <c r="O433" s="224"/>
      <c r="P433" s="224"/>
      <c r="Q433" s="224"/>
      <c r="R433" s="224"/>
      <c r="S433" s="224">
        <v>1200</v>
      </c>
      <c r="T433" s="224"/>
      <c r="U433" s="224"/>
      <c r="V433" s="224"/>
      <c r="W433" s="224"/>
      <c r="X433" s="224"/>
      <c r="Y433" s="513"/>
    </row>
    <row r="434" spans="1:25" ht="21" customHeight="1">
      <c r="A434" s="567">
        <v>16</v>
      </c>
      <c r="B434" s="305" t="s">
        <v>1377</v>
      </c>
      <c r="C434" s="306"/>
      <c r="D434" s="1088" t="s">
        <v>1414</v>
      </c>
      <c r="E434" s="221"/>
      <c r="F434" s="221"/>
      <c r="G434" s="221"/>
      <c r="H434" s="306" t="s">
        <v>1375</v>
      </c>
      <c r="I434" s="224">
        <v>3500</v>
      </c>
      <c r="J434" s="288">
        <f t="shared" si="79"/>
        <v>3500</v>
      </c>
      <c r="K434" s="224"/>
      <c r="L434" s="224"/>
      <c r="M434" s="224"/>
      <c r="N434" s="224">
        <v>3150</v>
      </c>
      <c r="O434" s="224"/>
      <c r="P434" s="224"/>
      <c r="Q434" s="224"/>
      <c r="R434" s="224"/>
      <c r="S434" s="224">
        <v>350</v>
      </c>
      <c r="T434" s="224"/>
      <c r="U434" s="224"/>
      <c r="V434" s="224"/>
      <c r="W434" s="224"/>
      <c r="X434" s="224"/>
      <c r="Y434" s="513"/>
    </row>
    <row r="435" spans="1:25" ht="21" customHeight="1">
      <c r="A435" s="567">
        <v>17</v>
      </c>
      <c r="B435" s="305" t="s">
        <v>1378</v>
      </c>
      <c r="C435" s="306">
        <v>180</v>
      </c>
      <c r="D435" s="1088" t="s">
        <v>1414</v>
      </c>
      <c r="E435" s="221"/>
      <c r="F435" s="221"/>
      <c r="G435" s="221"/>
      <c r="H435" s="306" t="s">
        <v>1375</v>
      </c>
      <c r="I435" s="224">
        <v>15000</v>
      </c>
      <c r="J435" s="288">
        <f t="shared" si="79"/>
        <v>15000</v>
      </c>
      <c r="K435" s="224"/>
      <c r="L435" s="224"/>
      <c r="M435" s="224"/>
      <c r="N435" s="224">
        <v>13500</v>
      </c>
      <c r="O435" s="224"/>
      <c r="P435" s="224"/>
      <c r="Q435" s="224"/>
      <c r="R435" s="224"/>
      <c r="S435" s="224">
        <v>1500</v>
      </c>
      <c r="T435" s="224"/>
      <c r="U435" s="224"/>
      <c r="V435" s="224"/>
      <c r="W435" s="224"/>
      <c r="X435" s="224"/>
      <c r="Y435" s="513"/>
    </row>
    <row r="436" spans="1:25" ht="21" customHeight="1">
      <c r="A436" s="567">
        <v>18</v>
      </c>
      <c r="B436" s="305" t="s">
        <v>1379</v>
      </c>
      <c r="C436" s="306">
        <v>425</v>
      </c>
      <c r="D436" s="1088" t="s">
        <v>1414</v>
      </c>
      <c r="E436" s="221"/>
      <c r="F436" s="221"/>
      <c r="G436" s="221"/>
      <c r="H436" s="306" t="s">
        <v>1375</v>
      </c>
      <c r="I436" s="224">
        <v>16500</v>
      </c>
      <c r="J436" s="288">
        <f t="shared" si="79"/>
        <v>16500</v>
      </c>
      <c r="K436" s="224"/>
      <c r="L436" s="224"/>
      <c r="M436" s="224"/>
      <c r="N436" s="224">
        <v>14850</v>
      </c>
      <c r="O436" s="224"/>
      <c r="P436" s="224"/>
      <c r="Q436" s="224"/>
      <c r="R436" s="224"/>
      <c r="S436" s="224">
        <v>1650</v>
      </c>
      <c r="T436" s="224"/>
      <c r="U436" s="224"/>
      <c r="V436" s="224"/>
      <c r="W436" s="224"/>
      <c r="X436" s="224"/>
      <c r="Y436" s="513"/>
    </row>
    <row r="437" spans="1:25" ht="21" customHeight="1">
      <c r="A437" s="567">
        <v>19</v>
      </c>
      <c r="B437" s="305" t="s">
        <v>1378</v>
      </c>
      <c r="C437" s="306">
        <v>180</v>
      </c>
      <c r="D437" s="1088" t="s">
        <v>1414</v>
      </c>
      <c r="E437" s="221"/>
      <c r="F437" s="221"/>
      <c r="G437" s="221"/>
      <c r="H437" s="306" t="s">
        <v>1380</v>
      </c>
      <c r="I437" s="224">
        <v>15000</v>
      </c>
      <c r="J437" s="288">
        <f t="shared" si="79"/>
        <v>15000</v>
      </c>
      <c r="K437" s="224"/>
      <c r="L437" s="224"/>
      <c r="M437" s="224"/>
      <c r="N437" s="224"/>
      <c r="O437" s="224">
        <v>13500</v>
      </c>
      <c r="P437" s="224"/>
      <c r="Q437" s="224"/>
      <c r="R437" s="224"/>
      <c r="S437" s="224"/>
      <c r="T437" s="224">
        <v>1500</v>
      </c>
      <c r="U437" s="224"/>
      <c r="V437" s="224"/>
      <c r="W437" s="224"/>
      <c r="X437" s="224"/>
      <c r="Y437" s="513"/>
    </row>
    <row r="438" spans="1:25" ht="21" customHeight="1">
      <c r="A438" s="567">
        <v>20</v>
      </c>
      <c r="B438" s="305" t="s">
        <v>1379</v>
      </c>
      <c r="C438" s="306">
        <v>425</v>
      </c>
      <c r="D438" s="1088" t="s">
        <v>1414</v>
      </c>
      <c r="E438" s="221"/>
      <c r="F438" s="221"/>
      <c r="G438" s="221"/>
      <c r="H438" s="306" t="s">
        <v>1380</v>
      </c>
      <c r="I438" s="224">
        <v>16000</v>
      </c>
      <c r="J438" s="288">
        <f t="shared" si="79"/>
        <v>16000</v>
      </c>
      <c r="K438" s="224"/>
      <c r="L438" s="224"/>
      <c r="M438" s="224"/>
      <c r="N438" s="224"/>
      <c r="O438" s="224">
        <v>14400</v>
      </c>
      <c r="P438" s="224"/>
      <c r="Q438" s="224"/>
      <c r="R438" s="224"/>
      <c r="S438" s="224"/>
      <c r="T438" s="224">
        <v>1600</v>
      </c>
      <c r="U438" s="224"/>
      <c r="V438" s="224"/>
      <c r="W438" s="224"/>
      <c r="X438" s="224"/>
      <c r="Y438" s="513"/>
    </row>
    <row r="439" spans="1:25" ht="21" customHeight="1">
      <c r="A439" s="567">
        <v>21</v>
      </c>
      <c r="B439" s="308" t="s">
        <v>1381</v>
      </c>
      <c r="C439" s="796"/>
      <c r="D439" s="1088" t="s">
        <v>1414</v>
      </c>
      <c r="E439" s="670"/>
      <c r="F439" s="670"/>
      <c r="G439" s="670"/>
      <c r="H439" s="306" t="s">
        <v>1380</v>
      </c>
      <c r="I439" s="459">
        <v>2500</v>
      </c>
      <c r="J439" s="288">
        <f t="shared" si="79"/>
        <v>2500</v>
      </c>
      <c r="K439" s="459"/>
      <c r="L439" s="459"/>
      <c r="M439" s="459"/>
      <c r="N439" s="459"/>
      <c r="O439" s="459">
        <v>2250</v>
      </c>
      <c r="P439" s="224"/>
      <c r="Q439" s="459"/>
      <c r="R439" s="459"/>
      <c r="S439" s="459"/>
      <c r="T439" s="459">
        <v>250</v>
      </c>
      <c r="U439" s="459"/>
      <c r="V439" s="459"/>
      <c r="W439" s="459"/>
      <c r="X439" s="224"/>
      <c r="Y439" s="513"/>
    </row>
    <row r="440" spans="1:25">
      <c r="A440" s="715"/>
      <c r="B440" s="728" t="s">
        <v>693</v>
      </c>
      <c r="C440" s="716"/>
      <c r="D440" s="717"/>
      <c r="E440" s="717"/>
      <c r="F440" s="717"/>
      <c r="G440" s="717"/>
      <c r="H440" s="716"/>
      <c r="I440" s="716"/>
      <c r="J440" s="718">
        <f>SUM(J420:J439)</f>
        <v>262000</v>
      </c>
      <c r="K440" s="719">
        <f t="shared" ref="K440:Y440" si="80">SUM(K420:K439)</f>
        <v>47250</v>
      </c>
      <c r="L440" s="719">
        <f t="shared" si="80"/>
        <v>31950</v>
      </c>
      <c r="M440" s="719">
        <f t="shared" si="80"/>
        <v>72900</v>
      </c>
      <c r="N440" s="719">
        <f t="shared" si="80"/>
        <v>53550</v>
      </c>
      <c r="O440" s="719">
        <f t="shared" si="80"/>
        <v>30150</v>
      </c>
      <c r="P440" s="726">
        <f t="shared" si="80"/>
        <v>5250</v>
      </c>
      <c r="Q440" s="719">
        <f t="shared" si="80"/>
        <v>3550</v>
      </c>
      <c r="R440" s="719">
        <f t="shared" si="80"/>
        <v>8100</v>
      </c>
      <c r="S440" s="719">
        <f t="shared" si="80"/>
        <v>5950</v>
      </c>
      <c r="T440" s="719">
        <f t="shared" si="80"/>
        <v>3350</v>
      </c>
      <c r="U440" s="719">
        <f t="shared" si="80"/>
        <v>0</v>
      </c>
      <c r="V440" s="719">
        <f t="shared" si="80"/>
        <v>0</v>
      </c>
      <c r="W440" s="719">
        <f t="shared" si="80"/>
        <v>0</v>
      </c>
      <c r="X440" s="719">
        <f t="shared" si="80"/>
        <v>0</v>
      </c>
      <c r="Y440" s="720">
        <f t="shared" si="80"/>
        <v>0</v>
      </c>
    </row>
    <row r="441" spans="1:25" ht="13.5" thickBot="1">
      <c r="A441" s="548"/>
      <c r="B441" s="367" t="s">
        <v>1373</v>
      </c>
      <c r="C441" s="340"/>
      <c r="D441" s="1105" t="s">
        <v>1414</v>
      </c>
      <c r="E441" s="1105"/>
      <c r="F441" s="1105"/>
      <c r="G441" s="1105"/>
      <c r="H441" s="1105"/>
      <c r="I441" s="1105"/>
      <c r="J441" s="299">
        <f t="shared" ref="J441:Y441" si="81">SUM(J420:J423,J424:J439)</f>
        <v>262000</v>
      </c>
      <c r="K441" s="345">
        <f t="shared" si="81"/>
        <v>47250</v>
      </c>
      <c r="L441" s="345">
        <f t="shared" si="81"/>
        <v>31950</v>
      </c>
      <c r="M441" s="345">
        <f t="shared" si="81"/>
        <v>72900</v>
      </c>
      <c r="N441" s="345">
        <f t="shared" si="81"/>
        <v>53550</v>
      </c>
      <c r="O441" s="345">
        <f t="shared" si="81"/>
        <v>30150</v>
      </c>
      <c r="P441" s="345">
        <f t="shared" si="81"/>
        <v>5250</v>
      </c>
      <c r="Q441" s="345">
        <f t="shared" si="81"/>
        <v>3550</v>
      </c>
      <c r="R441" s="345">
        <f t="shared" si="81"/>
        <v>8100</v>
      </c>
      <c r="S441" s="345">
        <f t="shared" si="81"/>
        <v>5950</v>
      </c>
      <c r="T441" s="345">
        <f t="shared" si="81"/>
        <v>3350</v>
      </c>
      <c r="U441" s="345">
        <f t="shared" si="81"/>
        <v>0</v>
      </c>
      <c r="V441" s="345">
        <f t="shared" si="81"/>
        <v>0</v>
      </c>
      <c r="W441" s="345">
        <f t="shared" si="81"/>
        <v>0</v>
      </c>
      <c r="X441" s="345">
        <f t="shared" si="81"/>
        <v>0</v>
      </c>
      <c r="Y441" s="518">
        <f t="shared" si="81"/>
        <v>0</v>
      </c>
    </row>
    <row r="442" spans="1:25" ht="15.75" thickBot="1">
      <c r="A442" s="1204" t="s">
        <v>254</v>
      </c>
      <c r="B442" s="1205"/>
      <c r="C442" s="1205"/>
      <c r="D442" s="1205"/>
      <c r="E442" s="1205"/>
      <c r="F442" s="1205"/>
      <c r="G442" s="1205"/>
      <c r="H442" s="1205"/>
      <c r="I442" s="1205"/>
      <c r="J442" s="732">
        <f t="shared" ref="J442:Y442" si="82">SUM(J464,J468,J471,J504,J509,J515,J518,J534,J540,J543,J567,J613,J616,J512)</f>
        <v>1026735.02</v>
      </c>
      <c r="K442" s="730">
        <f t="shared" si="82"/>
        <v>150840</v>
      </c>
      <c r="L442" s="730">
        <f t="shared" si="82"/>
        <v>41634.6</v>
      </c>
      <c r="M442" s="730">
        <f t="shared" si="82"/>
        <v>29950</v>
      </c>
      <c r="N442" s="730">
        <f t="shared" si="82"/>
        <v>30300</v>
      </c>
      <c r="O442" s="730">
        <f t="shared" si="82"/>
        <v>20950</v>
      </c>
      <c r="P442" s="732">
        <f t="shared" si="82"/>
        <v>249760.33000000002</v>
      </c>
      <c r="Q442" s="732">
        <f t="shared" si="82"/>
        <v>176496.47</v>
      </c>
      <c r="R442" s="732">
        <f t="shared" si="82"/>
        <v>198208.66</v>
      </c>
      <c r="S442" s="730">
        <f t="shared" si="82"/>
        <v>30300</v>
      </c>
      <c r="T442" s="730">
        <f t="shared" si="82"/>
        <v>20950</v>
      </c>
      <c r="U442" s="732">
        <f t="shared" si="82"/>
        <v>25564.59</v>
      </c>
      <c r="V442" s="732">
        <f t="shared" si="82"/>
        <v>23928.07</v>
      </c>
      <c r="W442" s="732">
        <f t="shared" si="82"/>
        <v>27852.3</v>
      </c>
      <c r="X442" s="730">
        <f t="shared" si="82"/>
        <v>0</v>
      </c>
      <c r="Y442" s="731">
        <f t="shared" si="82"/>
        <v>0</v>
      </c>
    </row>
    <row r="443" spans="1:25">
      <c r="A443" s="551"/>
      <c r="B443" s="447" t="s">
        <v>1373</v>
      </c>
      <c r="C443" s="448"/>
      <c r="D443" s="1129" t="s">
        <v>1414</v>
      </c>
      <c r="E443" s="1129"/>
      <c r="F443" s="1129"/>
      <c r="G443" s="1129"/>
      <c r="H443" s="1129"/>
      <c r="I443" s="1129"/>
      <c r="J443" s="452">
        <f t="shared" ref="J443:Y443" si="83">SUM(J465,J469,J472,J505,J510,J513,J516,J535,J541,J544,J568,J614,J617)</f>
        <v>1026735.02</v>
      </c>
      <c r="K443" s="452">
        <f t="shared" si="83"/>
        <v>150840</v>
      </c>
      <c r="L443" s="452">
        <f t="shared" si="83"/>
        <v>41634.6</v>
      </c>
      <c r="M443" s="452">
        <f t="shared" si="83"/>
        <v>29950</v>
      </c>
      <c r="N443" s="452">
        <f t="shared" si="83"/>
        <v>30300</v>
      </c>
      <c r="O443" s="452">
        <f t="shared" si="83"/>
        <v>20950</v>
      </c>
      <c r="P443" s="452">
        <f t="shared" si="83"/>
        <v>249760.33000000002</v>
      </c>
      <c r="Q443" s="452">
        <f t="shared" si="83"/>
        <v>176496.47</v>
      </c>
      <c r="R443" s="452">
        <f t="shared" si="83"/>
        <v>198208.66</v>
      </c>
      <c r="S443" s="452">
        <f t="shared" si="83"/>
        <v>30300</v>
      </c>
      <c r="T443" s="452">
        <f t="shared" si="83"/>
        <v>20950</v>
      </c>
      <c r="U443" s="452">
        <f t="shared" si="83"/>
        <v>25564.59</v>
      </c>
      <c r="V443" s="452">
        <f t="shared" si="83"/>
        <v>23928.07</v>
      </c>
      <c r="W443" s="452">
        <f t="shared" si="83"/>
        <v>27852.3</v>
      </c>
      <c r="X443" s="452">
        <f t="shared" si="83"/>
        <v>0</v>
      </c>
      <c r="Y443" s="545">
        <f t="shared" si="83"/>
        <v>0</v>
      </c>
    </row>
    <row r="444" spans="1:25" ht="31.5" customHeight="1" thickBot="1">
      <c r="A444" s="1118" t="s">
        <v>940</v>
      </c>
      <c r="B444" s="1119"/>
      <c r="C444" s="614"/>
      <c r="D444" s="656"/>
      <c r="E444" s="656"/>
      <c r="F444" s="656"/>
      <c r="G444" s="656"/>
      <c r="H444" s="614"/>
      <c r="I444" s="614"/>
      <c r="J444" s="614"/>
      <c r="K444" s="614"/>
      <c r="L444" s="614"/>
      <c r="M444" s="614"/>
      <c r="N444" s="614"/>
      <c r="O444" s="614"/>
      <c r="P444" s="614"/>
      <c r="Q444" s="614"/>
      <c r="R444" s="614"/>
      <c r="S444" s="614"/>
      <c r="T444" s="614"/>
      <c r="U444" s="614"/>
      <c r="V444" s="614"/>
      <c r="W444" s="614"/>
      <c r="X444" s="614"/>
      <c r="Y444" s="615"/>
    </row>
    <row r="445" spans="1:25" ht="42.75" customHeight="1">
      <c r="A445" s="911"/>
      <c r="B445" s="1046" t="s">
        <v>906</v>
      </c>
      <c r="C445" s="909"/>
      <c r="D445" s="1088" t="s">
        <v>1414</v>
      </c>
      <c r="E445" s="672"/>
      <c r="F445" s="672"/>
      <c r="G445" s="672"/>
      <c r="H445" s="149"/>
      <c r="I445" s="150"/>
      <c r="J445" s="867">
        <f t="shared" ref="J445:J463" si="84">SUM(K445:Y445)</f>
        <v>16980</v>
      </c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>
        <v>5660</v>
      </c>
      <c r="V445" s="150">
        <v>5660</v>
      </c>
      <c r="W445" s="150">
        <v>5660</v>
      </c>
      <c r="X445" s="150"/>
      <c r="Y445" s="513"/>
    </row>
    <row r="446" spans="1:25" ht="12.75" customHeight="1">
      <c r="A446" s="911"/>
      <c r="B446" s="1079" t="s">
        <v>908</v>
      </c>
      <c r="C446" s="909"/>
      <c r="D446" s="1088" t="s">
        <v>1414</v>
      </c>
      <c r="E446" s="672"/>
      <c r="F446" s="672"/>
      <c r="G446" s="672"/>
      <c r="H446" s="149"/>
      <c r="I446" s="150"/>
      <c r="J446" s="867">
        <f t="shared" si="84"/>
        <v>0</v>
      </c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513"/>
    </row>
    <row r="447" spans="1:25" ht="12.75" customHeight="1">
      <c r="A447" s="911"/>
      <c r="B447" s="1079" t="s">
        <v>910</v>
      </c>
      <c r="C447" s="909"/>
      <c r="D447" s="1088" t="s">
        <v>1414</v>
      </c>
      <c r="E447" s="672"/>
      <c r="F447" s="672"/>
      <c r="G447" s="672"/>
      <c r="H447" s="149"/>
      <c r="I447" s="150"/>
      <c r="J447" s="867">
        <f t="shared" si="84"/>
        <v>0</v>
      </c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513"/>
    </row>
    <row r="448" spans="1:25" ht="12.75" customHeight="1">
      <c r="A448" s="911"/>
      <c r="B448" s="1079" t="s">
        <v>913</v>
      </c>
      <c r="C448" s="909"/>
      <c r="D448" s="1088" t="s">
        <v>1414</v>
      </c>
      <c r="E448" s="672"/>
      <c r="F448" s="672"/>
      <c r="G448" s="672"/>
      <c r="H448" s="149"/>
      <c r="I448" s="150"/>
      <c r="J448" s="867">
        <f t="shared" si="84"/>
        <v>1200</v>
      </c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>
        <v>400</v>
      </c>
      <c r="V448" s="150">
        <v>400</v>
      </c>
      <c r="W448" s="150">
        <v>400</v>
      </c>
      <c r="X448" s="150"/>
      <c r="Y448" s="513"/>
    </row>
    <row r="449" spans="1:25" ht="12.75" customHeight="1">
      <c r="A449" s="911"/>
      <c r="B449" s="1079" t="s">
        <v>915</v>
      </c>
      <c r="C449" s="909"/>
      <c r="D449" s="1088" t="s">
        <v>1414</v>
      </c>
      <c r="E449" s="672"/>
      <c r="F449" s="672"/>
      <c r="G449" s="672"/>
      <c r="H449" s="149"/>
      <c r="I449" s="150"/>
      <c r="J449" s="867">
        <f t="shared" si="84"/>
        <v>0</v>
      </c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513"/>
    </row>
    <row r="450" spans="1:25" ht="73.5">
      <c r="A450" s="868">
        <v>7</v>
      </c>
      <c r="B450" s="37" t="s">
        <v>916</v>
      </c>
      <c r="C450" s="870">
        <v>812</v>
      </c>
      <c r="D450" s="1088" t="s">
        <v>1414</v>
      </c>
      <c r="E450" s="947"/>
      <c r="F450" s="947"/>
      <c r="G450" s="947"/>
      <c r="H450" s="870"/>
      <c r="I450" s="123"/>
      <c r="J450" s="867">
        <f t="shared" si="84"/>
        <v>7368.9000000000005</v>
      </c>
      <c r="K450" s="874"/>
      <c r="L450" s="874"/>
      <c r="M450" s="874"/>
      <c r="N450" s="874"/>
      <c r="O450" s="874"/>
      <c r="P450" s="874"/>
      <c r="Q450" s="874"/>
      <c r="R450" s="874"/>
      <c r="S450" s="874"/>
      <c r="T450" s="874"/>
      <c r="U450" s="874">
        <v>2456.3000000000002</v>
      </c>
      <c r="V450" s="874">
        <v>2456.3000000000002</v>
      </c>
      <c r="W450" s="874">
        <v>2456.3000000000002</v>
      </c>
      <c r="X450" s="874"/>
      <c r="Y450" s="513"/>
    </row>
    <row r="451" spans="1:25" ht="12.75" customHeight="1">
      <c r="A451" s="911"/>
      <c r="B451" s="1079" t="s">
        <v>918</v>
      </c>
      <c r="C451" s="909"/>
      <c r="D451" s="1088" t="s">
        <v>1414</v>
      </c>
      <c r="E451" s="672"/>
      <c r="F451" s="672"/>
      <c r="G451" s="672"/>
      <c r="H451" s="149"/>
      <c r="I451" s="150"/>
      <c r="J451" s="867">
        <f t="shared" si="84"/>
        <v>0</v>
      </c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513"/>
    </row>
    <row r="452" spans="1:25" ht="12.75" customHeight="1">
      <c r="A452" s="911"/>
      <c r="B452" s="1079" t="s">
        <v>920</v>
      </c>
      <c r="C452" s="909"/>
      <c r="D452" s="1088" t="s">
        <v>1414</v>
      </c>
      <c r="E452" s="672"/>
      <c r="F452" s="672"/>
      <c r="G452" s="672"/>
      <c r="H452" s="149"/>
      <c r="I452" s="150"/>
      <c r="J452" s="867">
        <f t="shared" si="84"/>
        <v>0</v>
      </c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513"/>
    </row>
    <row r="453" spans="1:25" ht="12.75" customHeight="1">
      <c r="A453" s="911"/>
      <c r="B453" s="1079" t="s">
        <v>922</v>
      </c>
      <c r="C453" s="909"/>
      <c r="D453" s="1088" t="s">
        <v>1414</v>
      </c>
      <c r="E453" s="672"/>
      <c r="F453" s="672"/>
      <c r="G453" s="672"/>
      <c r="H453" s="149"/>
      <c r="I453" s="150"/>
      <c r="J453" s="867">
        <f t="shared" si="84"/>
        <v>0</v>
      </c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513"/>
    </row>
    <row r="454" spans="1:25" ht="12.75" customHeight="1">
      <c r="A454" s="911"/>
      <c r="B454" s="1079" t="s">
        <v>923</v>
      </c>
      <c r="C454" s="909"/>
      <c r="D454" s="1088" t="s">
        <v>1414</v>
      </c>
      <c r="E454" s="672"/>
      <c r="F454" s="672"/>
      <c r="G454" s="672"/>
      <c r="H454" s="149"/>
      <c r="I454" s="150"/>
      <c r="J454" s="867">
        <f t="shared" si="84"/>
        <v>6000</v>
      </c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>
        <v>2000</v>
      </c>
      <c r="V454" s="150">
        <v>2000</v>
      </c>
      <c r="W454" s="150">
        <v>2000</v>
      </c>
      <c r="X454" s="150"/>
      <c r="Y454" s="513"/>
    </row>
    <row r="455" spans="1:25" ht="12.75" customHeight="1">
      <c r="A455" s="911"/>
      <c r="B455" s="1079" t="s">
        <v>925</v>
      </c>
      <c r="C455" s="909"/>
      <c r="D455" s="1088" t="s">
        <v>1414</v>
      </c>
      <c r="E455" s="672"/>
      <c r="F455" s="672"/>
      <c r="G455" s="672"/>
      <c r="H455" s="149"/>
      <c r="I455" s="150"/>
      <c r="J455" s="867">
        <f t="shared" si="84"/>
        <v>0</v>
      </c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513"/>
    </row>
    <row r="456" spans="1:25" ht="12.75" customHeight="1">
      <c r="A456" s="911"/>
      <c r="B456" s="1079" t="s">
        <v>928</v>
      </c>
      <c r="C456" s="909"/>
      <c r="D456" s="1088" t="s">
        <v>1414</v>
      </c>
      <c r="E456" s="672"/>
      <c r="F456" s="672"/>
      <c r="G456" s="672"/>
      <c r="H456" s="149"/>
      <c r="I456" s="150"/>
      <c r="J456" s="867">
        <f t="shared" si="84"/>
        <v>972</v>
      </c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>
        <v>500</v>
      </c>
      <c r="V456" s="150">
        <v>236</v>
      </c>
      <c r="W456" s="150">
        <v>236</v>
      </c>
      <c r="X456" s="150"/>
      <c r="Y456" s="513"/>
    </row>
    <row r="457" spans="1:25" ht="12.75" customHeight="1">
      <c r="A457" s="911"/>
      <c r="B457" s="1079" t="s">
        <v>929</v>
      </c>
      <c r="C457" s="909"/>
      <c r="D457" s="1088" t="s">
        <v>1414</v>
      </c>
      <c r="E457" s="672"/>
      <c r="F457" s="672"/>
      <c r="G457" s="672"/>
      <c r="H457" s="149"/>
      <c r="I457" s="150"/>
      <c r="J457" s="867">
        <f t="shared" si="84"/>
        <v>0</v>
      </c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513"/>
    </row>
    <row r="458" spans="1:25" ht="12.75" customHeight="1">
      <c r="A458" s="911"/>
      <c r="B458" s="1079" t="s">
        <v>932</v>
      </c>
      <c r="C458" s="909"/>
      <c r="D458" s="1088" t="s">
        <v>1414</v>
      </c>
      <c r="E458" s="672"/>
      <c r="F458" s="672"/>
      <c r="G458" s="672"/>
      <c r="H458" s="149"/>
      <c r="I458" s="150"/>
      <c r="J458" s="867">
        <f t="shared" si="84"/>
        <v>0</v>
      </c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513"/>
    </row>
    <row r="459" spans="1:25" ht="12.75" customHeight="1">
      <c r="A459" s="911"/>
      <c r="B459" s="1079" t="s">
        <v>934</v>
      </c>
      <c r="C459" s="909"/>
      <c r="D459" s="1088" t="s">
        <v>1414</v>
      </c>
      <c r="E459" s="672"/>
      <c r="F459" s="672"/>
      <c r="G459" s="672"/>
      <c r="H459" s="149"/>
      <c r="I459" s="150"/>
      <c r="J459" s="867">
        <f t="shared" si="84"/>
        <v>0</v>
      </c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513"/>
    </row>
    <row r="460" spans="1:25" ht="12.75" customHeight="1">
      <c r="A460" s="911"/>
      <c r="B460" s="1079" t="s">
        <v>935</v>
      </c>
      <c r="C460" s="909"/>
      <c r="D460" s="1088" t="s">
        <v>1414</v>
      </c>
      <c r="E460" s="672"/>
      <c r="F460" s="672"/>
      <c r="G460" s="672"/>
      <c r="H460" s="149"/>
      <c r="I460" s="150"/>
      <c r="J460" s="867">
        <f t="shared" si="84"/>
        <v>0</v>
      </c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513"/>
    </row>
    <row r="461" spans="1:25" ht="12.75" customHeight="1">
      <c r="A461" s="911"/>
      <c r="B461" s="1079" t="s">
        <v>937</v>
      </c>
      <c r="C461" s="909"/>
      <c r="D461" s="1088" t="s">
        <v>1414</v>
      </c>
      <c r="E461" s="672"/>
      <c r="F461" s="672"/>
      <c r="G461" s="672"/>
      <c r="H461" s="149"/>
      <c r="I461" s="150"/>
      <c r="J461" s="867">
        <f t="shared" si="84"/>
        <v>1050</v>
      </c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>
        <v>350</v>
      </c>
      <c r="V461" s="150">
        <v>350</v>
      </c>
      <c r="W461" s="150">
        <v>350</v>
      </c>
      <c r="X461" s="150"/>
      <c r="Y461" s="513"/>
    </row>
    <row r="462" spans="1:25" ht="12.75" customHeight="1">
      <c r="A462" s="911"/>
      <c r="B462" s="945" t="s">
        <v>939</v>
      </c>
      <c r="C462" s="909"/>
      <c r="D462" s="1088" t="s">
        <v>1414</v>
      </c>
      <c r="E462" s="672"/>
      <c r="F462" s="672"/>
      <c r="G462" s="672"/>
      <c r="H462" s="149"/>
      <c r="I462" s="150"/>
      <c r="J462" s="867">
        <f t="shared" si="84"/>
        <v>0</v>
      </c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513"/>
    </row>
    <row r="463" spans="1:25" ht="12.75" customHeight="1">
      <c r="A463" s="911"/>
      <c r="B463" s="1079" t="s">
        <v>951</v>
      </c>
      <c r="C463" s="909">
        <v>90</v>
      </c>
      <c r="D463" s="1088" t="s">
        <v>1414</v>
      </c>
      <c r="E463" s="672"/>
      <c r="F463" s="672"/>
      <c r="G463" s="672"/>
      <c r="H463" s="149"/>
      <c r="I463" s="150"/>
      <c r="J463" s="867">
        <f t="shared" si="84"/>
        <v>0</v>
      </c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513"/>
    </row>
    <row r="464" spans="1:25">
      <c r="A464" s="715"/>
      <c r="B464" s="728" t="s">
        <v>693</v>
      </c>
      <c r="C464" s="716"/>
      <c r="D464" s="717"/>
      <c r="E464" s="717"/>
      <c r="F464" s="717"/>
      <c r="G464" s="717"/>
      <c r="H464" s="716"/>
      <c r="I464" s="716"/>
      <c r="J464" s="718">
        <f t="shared" ref="J464:Y464" si="85">SUM(J445:J463)</f>
        <v>33570.9</v>
      </c>
      <c r="K464" s="719">
        <f t="shared" si="85"/>
        <v>0</v>
      </c>
      <c r="L464" s="719">
        <f t="shared" si="85"/>
        <v>0</v>
      </c>
      <c r="M464" s="719">
        <f t="shared" si="85"/>
        <v>0</v>
      </c>
      <c r="N464" s="719">
        <f t="shared" si="85"/>
        <v>0</v>
      </c>
      <c r="O464" s="719">
        <f t="shared" si="85"/>
        <v>0</v>
      </c>
      <c r="P464" s="726">
        <f t="shared" si="85"/>
        <v>0</v>
      </c>
      <c r="Q464" s="719">
        <f t="shared" si="85"/>
        <v>0</v>
      </c>
      <c r="R464" s="719">
        <f t="shared" si="85"/>
        <v>0</v>
      </c>
      <c r="S464" s="719">
        <f t="shared" si="85"/>
        <v>0</v>
      </c>
      <c r="T464" s="719">
        <f t="shared" si="85"/>
        <v>0</v>
      </c>
      <c r="U464" s="719">
        <f t="shared" si="85"/>
        <v>11366.3</v>
      </c>
      <c r="V464" s="719">
        <f t="shared" si="85"/>
        <v>11102.3</v>
      </c>
      <c r="W464" s="719">
        <f t="shared" si="85"/>
        <v>11102.3</v>
      </c>
      <c r="X464" s="719">
        <f t="shared" si="85"/>
        <v>0</v>
      </c>
      <c r="Y464" s="720">
        <f t="shared" si="85"/>
        <v>0</v>
      </c>
    </row>
    <row r="465" spans="1:25" ht="13.5" thickBot="1">
      <c r="A465" s="548"/>
      <c r="B465" s="367" t="s">
        <v>1373</v>
      </c>
      <c r="C465" s="340"/>
      <c r="D465" s="1105" t="s">
        <v>1414</v>
      </c>
      <c r="E465" s="1105"/>
      <c r="F465" s="1105"/>
      <c r="G465" s="1105"/>
      <c r="H465" s="1105"/>
      <c r="I465" s="1105"/>
      <c r="J465" s="299">
        <f t="shared" ref="J465:Y465" si="86">SUM(J445:J447,J448:J463)</f>
        <v>33570.9</v>
      </c>
      <c r="K465" s="345">
        <f t="shared" si="86"/>
        <v>0</v>
      </c>
      <c r="L465" s="345">
        <f t="shared" si="86"/>
        <v>0</v>
      </c>
      <c r="M465" s="345">
        <f t="shared" si="86"/>
        <v>0</v>
      </c>
      <c r="N465" s="345">
        <f t="shared" si="86"/>
        <v>0</v>
      </c>
      <c r="O465" s="345">
        <f t="shared" si="86"/>
        <v>0</v>
      </c>
      <c r="P465" s="345">
        <f t="shared" si="86"/>
        <v>0</v>
      </c>
      <c r="Q465" s="345">
        <f t="shared" si="86"/>
        <v>0</v>
      </c>
      <c r="R465" s="345">
        <f t="shared" si="86"/>
        <v>0</v>
      </c>
      <c r="S465" s="345">
        <f t="shared" si="86"/>
        <v>0</v>
      </c>
      <c r="T465" s="345">
        <f t="shared" si="86"/>
        <v>0</v>
      </c>
      <c r="U465" s="345">
        <f t="shared" si="86"/>
        <v>11366.3</v>
      </c>
      <c r="V465" s="345">
        <f t="shared" si="86"/>
        <v>11102.3</v>
      </c>
      <c r="W465" s="345">
        <f t="shared" si="86"/>
        <v>11102.3</v>
      </c>
      <c r="X465" s="345">
        <f t="shared" si="86"/>
        <v>0</v>
      </c>
      <c r="Y465" s="518">
        <f t="shared" si="86"/>
        <v>0</v>
      </c>
    </row>
    <row r="466" spans="1:25" ht="15.75" thickBot="1">
      <c r="A466" s="1120" t="s">
        <v>233</v>
      </c>
      <c r="B466" s="1121"/>
      <c r="C466" s="608"/>
      <c r="D466" s="624"/>
      <c r="E466" s="624"/>
      <c r="F466" s="624"/>
      <c r="G466" s="624"/>
      <c r="H466" s="608"/>
      <c r="I466" s="608"/>
      <c r="J466" s="608"/>
      <c r="K466" s="608"/>
      <c r="L466" s="608"/>
      <c r="M466" s="608"/>
      <c r="N466" s="608"/>
      <c r="O466" s="608"/>
      <c r="P466" s="608"/>
      <c r="Q466" s="608"/>
      <c r="R466" s="608"/>
      <c r="S466" s="608"/>
      <c r="T466" s="608"/>
      <c r="U466" s="608"/>
      <c r="V466" s="608"/>
      <c r="W466" s="608"/>
      <c r="X466" s="608"/>
      <c r="Y466" s="609"/>
    </row>
    <row r="467" spans="1:25" ht="147">
      <c r="A467" s="564">
        <v>1</v>
      </c>
      <c r="B467" s="788" t="s">
        <v>232</v>
      </c>
      <c r="C467" s="355">
        <v>301</v>
      </c>
      <c r="D467" s="1088" t="s">
        <v>1414</v>
      </c>
      <c r="E467" s="639"/>
      <c r="F467" s="639"/>
      <c r="G467" s="639"/>
      <c r="H467" s="811" t="s">
        <v>230</v>
      </c>
      <c r="I467" s="867">
        <f>J467</f>
        <v>29000</v>
      </c>
      <c r="J467" s="867">
        <f>SUM(K467:Y467)</f>
        <v>29000</v>
      </c>
      <c r="K467" s="867">
        <f>29000*0.9</f>
        <v>26100</v>
      </c>
      <c r="L467" s="867"/>
      <c r="M467" s="867"/>
      <c r="N467" s="867"/>
      <c r="O467" s="867"/>
      <c r="P467" s="867">
        <f>29000-26100</f>
        <v>2900</v>
      </c>
      <c r="Q467" s="867"/>
      <c r="R467" s="867"/>
      <c r="S467" s="867"/>
      <c r="T467" s="867"/>
      <c r="U467" s="867"/>
      <c r="V467" s="867"/>
      <c r="W467" s="867"/>
      <c r="X467" s="867"/>
      <c r="Y467" s="511"/>
    </row>
    <row r="468" spans="1:25">
      <c r="A468" s="715"/>
      <c r="B468" s="728" t="s">
        <v>693</v>
      </c>
      <c r="C468" s="716"/>
      <c r="D468" s="717"/>
      <c r="E468" s="717"/>
      <c r="F468" s="717"/>
      <c r="G468" s="717"/>
      <c r="H468" s="716"/>
      <c r="I468" s="716"/>
      <c r="J468" s="718">
        <f t="shared" ref="J468:Y468" si="87">SUM(J467:J467)</f>
        <v>29000</v>
      </c>
      <c r="K468" s="719">
        <f t="shared" si="87"/>
        <v>26100</v>
      </c>
      <c r="L468" s="719">
        <f t="shared" si="87"/>
        <v>0</v>
      </c>
      <c r="M468" s="719">
        <f t="shared" si="87"/>
        <v>0</v>
      </c>
      <c r="N468" s="719">
        <f t="shared" si="87"/>
        <v>0</v>
      </c>
      <c r="O468" s="719">
        <f t="shared" si="87"/>
        <v>0</v>
      </c>
      <c r="P468" s="726">
        <f t="shared" si="87"/>
        <v>2900</v>
      </c>
      <c r="Q468" s="719">
        <f t="shared" si="87"/>
        <v>0</v>
      </c>
      <c r="R468" s="719">
        <f t="shared" si="87"/>
        <v>0</v>
      </c>
      <c r="S468" s="719">
        <f t="shared" si="87"/>
        <v>0</v>
      </c>
      <c r="T468" s="719">
        <f t="shared" si="87"/>
        <v>0</v>
      </c>
      <c r="U468" s="719">
        <f t="shared" si="87"/>
        <v>0</v>
      </c>
      <c r="V468" s="719">
        <f t="shared" si="87"/>
        <v>0</v>
      </c>
      <c r="W468" s="719">
        <f t="shared" si="87"/>
        <v>0</v>
      </c>
      <c r="X468" s="719">
        <f t="shared" si="87"/>
        <v>0</v>
      </c>
      <c r="Y468" s="720">
        <f t="shared" si="87"/>
        <v>0</v>
      </c>
    </row>
    <row r="469" spans="1:25" ht="18" customHeight="1" thickBot="1">
      <c r="A469" s="548"/>
      <c r="B469" s="367" t="s">
        <v>1373</v>
      </c>
      <c r="C469" s="340"/>
      <c r="D469" s="1105" t="s">
        <v>1414</v>
      </c>
      <c r="E469" s="1105"/>
      <c r="F469" s="1105"/>
      <c r="G469" s="1105"/>
      <c r="H469" s="1105"/>
      <c r="I469" s="1105"/>
      <c r="J469" s="299">
        <f>SUM(J467)</f>
        <v>29000</v>
      </c>
      <c r="K469" s="345">
        <f t="shared" ref="K469:Y469" si="88">SUM(K467)</f>
        <v>26100</v>
      </c>
      <c r="L469" s="345">
        <f t="shared" si="88"/>
        <v>0</v>
      </c>
      <c r="M469" s="345">
        <f t="shared" si="88"/>
        <v>0</v>
      </c>
      <c r="N469" s="345">
        <f t="shared" si="88"/>
        <v>0</v>
      </c>
      <c r="O469" s="345">
        <f t="shared" si="88"/>
        <v>0</v>
      </c>
      <c r="P469" s="345">
        <f t="shared" si="88"/>
        <v>2900</v>
      </c>
      <c r="Q469" s="345">
        <f t="shared" si="88"/>
        <v>0</v>
      </c>
      <c r="R469" s="345">
        <f t="shared" si="88"/>
        <v>0</v>
      </c>
      <c r="S469" s="345">
        <f t="shared" si="88"/>
        <v>0</v>
      </c>
      <c r="T469" s="345">
        <f t="shared" si="88"/>
        <v>0</v>
      </c>
      <c r="U469" s="345">
        <f t="shared" si="88"/>
        <v>0</v>
      </c>
      <c r="V469" s="345">
        <f t="shared" si="88"/>
        <v>0</v>
      </c>
      <c r="W469" s="345">
        <f t="shared" si="88"/>
        <v>0</v>
      </c>
      <c r="X469" s="345">
        <f t="shared" si="88"/>
        <v>0</v>
      </c>
      <c r="Y469" s="518">
        <f t="shared" si="88"/>
        <v>0</v>
      </c>
    </row>
    <row r="470" spans="1:25" ht="15.75" thickBot="1">
      <c r="A470" s="1120" t="s">
        <v>225</v>
      </c>
      <c r="B470" s="1121"/>
      <c r="C470" s="608"/>
      <c r="D470" s="624"/>
      <c r="E470" s="624"/>
      <c r="F470" s="624"/>
      <c r="G470" s="624"/>
      <c r="H470" s="608"/>
      <c r="I470" s="608"/>
      <c r="J470" s="608"/>
      <c r="K470" s="608"/>
      <c r="L470" s="608"/>
      <c r="M470" s="608"/>
      <c r="N470" s="608"/>
      <c r="O470" s="608"/>
      <c r="P470" s="608"/>
      <c r="Q470" s="608"/>
      <c r="R470" s="608"/>
      <c r="S470" s="608"/>
      <c r="T470" s="608"/>
      <c r="U470" s="608"/>
      <c r="V470" s="608"/>
      <c r="W470" s="608"/>
      <c r="X470" s="608"/>
      <c r="Y470" s="609"/>
    </row>
    <row r="471" spans="1:25">
      <c r="A471" s="715"/>
      <c r="B471" s="728" t="s">
        <v>693</v>
      </c>
      <c r="C471" s="716"/>
      <c r="D471" s="717"/>
      <c r="E471" s="717"/>
      <c r="F471" s="717"/>
      <c r="G471" s="717"/>
      <c r="H471" s="716"/>
      <c r="I471" s="716"/>
      <c r="J471" s="718">
        <v>0</v>
      </c>
      <c r="K471" s="719">
        <v>0</v>
      </c>
      <c r="L471" s="719">
        <v>0</v>
      </c>
      <c r="M471" s="719">
        <v>0</v>
      </c>
      <c r="N471" s="719">
        <v>0</v>
      </c>
      <c r="O471" s="719">
        <v>0</v>
      </c>
      <c r="P471" s="726">
        <v>0</v>
      </c>
      <c r="Q471" s="719">
        <v>0</v>
      </c>
      <c r="R471" s="719">
        <v>0</v>
      </c>
      <c r="S471" s="719">
        <v>0</v>
      </c>
      <c r="T471" s="719">
        <v>0</v>
      </c>
      <c r="U471" s="719">
        <v>0</v>
      </c>
      <c r="V471" s="719">
        <v>0</v>
      </c>
      <c r="W471" s="719">
        <v>0</v>
      </c>
      <c r="X471" s="719">
        <v>0</v>
      </c>
      <c r="Y471" s="720">
        <v>0</v>
      </c>
    </row>
    <row r="472" spans="1:25" ht="13.5" thickBot="1">
      <c r="A472" s="548"/>
      <c r="B472" s="367" t="s">
        <v>1373</v>
      </c>
      <c r="C472" s="340"/>
      <c r="D472" s="1105" t="s">
        <v>1414</v>
      </c>
      <c r="E472" s="1105"/>
      <c r="F472" s="1105"/>
      <c r="G472" s="1105"/>
      <c r="H472" s="1105"/>
      <c r="I472" s="1105"/>
      <c r="J472" s="299">
        <v>0</v>
      </c>
      <c r="K472" s="345">
        <v>0</v>
      </c>
      <c r="L472" s="345">
        <v>0</v>
      </c>
      <c r="M472" s="345">
        <v>0</v>
      </c>
      <c r="N472" s="345">
        <v>0</v>
      </c>
      <c r="O472" s="345">
        <v>0</v>
      </c>
      <c r="P472" s="345">
        <v>0</v>
      </c>
      <c r="Q472" s="345">
        <v>0</v>
      </c>
      <c r="R472" s="345">
        <v>0</v>
      </c>
      <c r="S472" s="345">
        <v>0</v>
      </c>
      <c r="T472" s="345">
        <v>0</v>
      </c>
      <c r="U472" s="345">
        <v>0</v>
      </c>
      <c r="V472" s="345">
        <v>0</v>
      </c>
      <c r="W472" s="345">
        <v>0</v>
      </c>
      <c r="X472" s="345">
        <v>0</v>
      </c>
      <c r="Y472" s="518">
        <v>0</v>
      </c>
    </row>
    <row r="473" spans="1:25" ht="15.75" thickBot="1">
      <c r="A473" s="1120" t="s">
        <v>958</v>
      </c>
      <c r="B473" s="1121"/>
      <c r="C473" s="608"/>
      <c r="D473" s="624"/>
      <c r="E473" s="624"/>
      <c r="F473" s="624"/>
      <c r="G473" s="624"/>
      <c r="H473" s="608"/>
      <c r="I473" s="608"/>
      <c r="J473" s="608"/>
      <c r="K473" s="608"/>
      <c r="L473" s="608"/>
      <c r="M473" s="608"/>
      <c r="N473" s="608"/>
      <c r="O473" s="608"/>
      <c r="P473" s="608"/>
      <c r="Q473" s="608"/>
      <c r="R473" s="608"/>
      <c r="S473" s="608"/>
      <c r="T473" s="608"/>
      <c r="U473" s="608"/>
      <c r="V473" s="608"/>
      <c r="W473" s="608"/>
      <c r="X473" s="608"/>
      <c r="Y473" s="609"/>
    </row>
    <row r="474" spans="1:25" ht="32.25" customHeight="1">
      <c r="A474" s="564">
        <v>1</v>
      </c>
      <c r="B474" s="788" t="s">
        <v>959</v>
      </c>
      <c r="C474" s="811">
        <v>50</v>
      </c>
      <c r="D474" s="1088" t="s">
        <v>1414</v>
      </c>
      <c r="E474" s="920"/>
      <c r="F474" s="920"/>
      <c r="G474" s="920"/>
      <c r="H474" s="811" t="s">
        <v>102</v>
      </c>
      <c r="I474" s="867"/>
      <c r="J474" s="867">
        <f>SUM(K474:Y474)</f>
        <v>0</v>
      </c>
      <c r="K474" s="867"/>
      <c r="L474" s="867"/>
      <c r="M474" s="867"/>
      <c r="N474" s="867"/>
      <c r="O474" s="867"/>
      <c r="P474" s="867"/>
      <c r="Q474" s="867"/>
      <c r="R474" s="867"/>
      <c r="S474" s="867"/>
      <c r="T474" s="867"/>
      <c r="U474" s="867"/>
      <c r="V474" s="867"/>
      <c r="W474" s="867"/>
      <c r="X474" s="867"/>
      <c r="Y474" s="549"/>
    </row>
    <row r="475" spans="1:25" ht="32.25" customHeight="1">
      <c r="A475" s="868">
        <v>2</v>
      </c>
      <c r="B475" s="37" t="s">
        <v>960</v>
      </c>
      <c r="C475" s="40">
        <v>105</v>
      </c>
      <c r="D475" s="1088" t="s">
        <v>1414</v>
      </c>
      <c r="E475" s="648"/>
      <c r="F475" s="648"/>
      <c r="G475" s="648"/>
      <c r="H475" s="40" t="s">
        <v>102</v>
      </c>
      <c r="I475" s="874"/>
      <c r="J475" s="874">
        <f>SUM(K475:Y475)</f>
        <v>0</v>
      </c>
      <c r="K475" s="874"/>
      <c r="L475" s="874"/>
      <c r="M475" s="874"/>
      <c r="N475" s="874"/>
      <c r="O475" s="874"/>
      <c r="P475" s="874"/>
      <c r="Q475" s="874"/>
      <c r="R475" s="874"/>
      <c r="S475" s="874"/>
      <c r="T475" s="874"/>
      <c r="U475" s="874"/>
      <c r="V475" s="874"/>
      <c r="W475" s="874"/>
      <c r="X475" s="874"/>
      <c r="Y475" s="550"/>
    </row>
    <row r="476" spans="1:25" ht="32.25" customHeight="1">
      <c r="A476" s="868">
        <v>3</v>
      </c>
      <c r="B476" s="37" t="s">
        <v>961</v>
      </c>
      <c r="C476" s="40">
        <v>50</v>
      </c>
      <c r="D476" s="1088" t="s">
        <v>1414</v>
      </c>
      <c r="E476" s="648"/>
      <c r="F476" s="648"/>
      <c r="G476" s="648"/>
      <c r="H476" s="40" t="s">
        <v>102</v>
      </c>
      <c r="I476" s="874"/>
      <c r="J476" s="874">
        <f>SUM(K476:Y476)</f>
        <v>5700</v>
      </c>
      <c r="K476" s="874">
        <v>2850</v>
      </c>
      <c r="L476" s="874"/>
      <c r="M476" s="874"/>
      <c r="N476" s="874"/>
      <c r="O476" s="874"/>
      <c r="P476" s="874">
        <v>2850</v>
      </c>
      <c r="Q476" s="874"/>
      <c r="R476" s="874"/>
      <c r="S476" s="874"/>
      <c r="T476" s="874"/>
      <c r="U476" s="874"/>
      <c r="V476" s="874"/>
      <c r="W476" s="874"/>
      <c r="X476" s="874"/>
      <c r="Y476" s="550"/>
    </row>
    <row r="477" spans="1:25" ht="32.25" customHeight="1">
      <c r="A477" s="868">
        <v>4</v>
      </c>
      <c r="B477" s="37" t="s">
        <v>962</v>
      </c>
      <c r="C477" s="40">
        <v>51</v>
      </c>
      <c r="D477" s="1088" t="s">
        <v>1414</v>
      </c>
      <c r="E477" s="648"/>
      <c r="F477" s="648"/>
      <c r="G477" s="648"/>
      <c r="H477" s="40" t="s">
        <v>102</v>
      </c>
      <c r="I477" s="874"/>
      <c r="J477" s="874">
        <f t="shared" ref="J477:J503" si="89">SUM(K477:Y477)</f>
        <v>0</v>
      </c>
      <c r="K477" s="874"/>
      <c r="L477" s="874"/>
      <c r="M477" s="874"/>
      <c r="N477" s="874"/>
      <c r="O477" s="874"/>
      <c r="P477" s="874"/>
      <c r="Q477" s="874"/>
      <c r="R477" s="874"/>
      <c r="S477" s="874"/>
      <c r="T477" s="874"/>
      <c r="U477" s="874"/>
      <c r="V477" s="874"/>
      <c r="W477" s="874"/>
      <c r="X477" s="874"/>
      <c r="Y477" s="550"/>
    </row>
    <row r="478" spans="1:25" ht="32.25" customHeight="1">
      <c r="A478" s="868">
        <v>5</v>
      </c>
      <c r="B478" s="37" t="s">
        <v>963</v>
      </c>
      <c r="C478" s="40">
        <v>123</v>
      </c>
      <c r="D478" s="1088" t="s">
        <v>1414</v>
      </c>
      <c r="E478" s="648"/>
      <c r="F478" s="648"/>
      <c r="G478" s="648"/>
      <c r="H478" s="40" t="s">
        <v>102</v>
      </c>
      <c r="I478" s="874"/>
      <c r="J478" s="874">
        <f t="shared" si="89"/>
        <v>0</v>
      </c>
      <c r="K478" s="874"/>
      <c r="L478" s="874"/>
      <c r="M478" s="874"/>
      <c r="N478" s="874"/>
      <c r="O478" s="874"/>
      <c r="P478" s="874"/>
      <c r="Q478" s="874"/>
      <c r="R478" s="874"/>
      <c r="S478" s="874"/>
      <c r="T478" s="874"/>
      <c r="U478" s="874"/>
      <c r="V478" s="874"/>
      <c r="W478" s="874"/>
      <c r="X478" s="874"/>
      <c r="Y478" s="550"/>
    </row>
    <row r="479" spans="1:25" ht="32.25" customHeight="1">
      <c r="A479" s="868">
        <v>6</v>
      </c>
      <c r="B479" s="37" t="s">
        <v>964</v>
      </c>
      <c r="C479" s="40">
        <v>80</v>
      </c>
      <c r="D479" s="1088" t="s">
        <v>1414</v>
      </c>
      <c r="E479" s="648"/>
      <c r="F479" s="648"/>
      <c r="G479" s="648"/>
      <c r="H479" s="40" t="s">
        <v>102</v>
      </c>
      <c r="I479" s="874"/>
      <c r="J479" s="874">
        <f t="shared" si="89"/>
        <v>0</v>
      </c>
      <c r="K479" s="874"/>
      <c r="L479" s="874"/>
      <c r="M479" s="874"/>
      <c r="N479" s="874"/>
      <c r="O479" s="874"/>
      <c r="P479" s="874"/>
      <c r="Q479" s="874"/>
      <c r="R479" s="874"/>
      <c r="S479" s="874"/>
      <c r="T479" s="874"/>
      <c r="U479" s="874"/>
      <c r="V479" s="874"/>
      <c r="W479" s="874"/>
      <c r="X479" s="874"/>
      <c r="Y479" s="550"/>
    </row>
    <row r="480" spans="1:25" ht="32.25" customHeight="1">
      <c r="A480" s="868">
        <v>7</v>
      </c>
      <c r="B480" s="37" t="s">
        <v>965</v>
      </c>
      <c r="C480" s="40">
        <v>130</v>
      </c>
      <c r="D480" s="1088" t="s">
        <v>1414</v>
      </c>
      <c r="E480" s="648"/>
      <c r="F480" s="648"/>
      <c r="G480" s="648"/>
      <c r="H480" s="40" t="s">
        <v>102</v>
      </c>
      <c r="I480" s="874"/>
      <c r="J480" s="874">
        <f t="shared" si="89"/>
        <v>0</v>
      </c>
      <c r="K480" s="874"/>
      <c r="L480" s="874"/>
      <c r="M480" s="874"/>
      <c r="N480" s="874"/>
      <c r="O480" s="874"/>
      <c r="P480" s="874"/>
      <c r="Q480" s="874"/>
      <c r="R480" s="874"/>
      <c r="S480" s="874"/>
      <c r="T480" s="874"/>
      <c r="U480" s="874"/>
      <c r="V480" s="874"/>
      <c r="W480" s="874"/>
      <c r="X480" s="874"/>
      <c r="Y480" s="550"/>
    </row>
    <row r="481" spans="1:25" ht="32.25" customHeight="1">
      <c r="A481" s="868">
        <v>8</v>
      </c>
      <c r="B481" s="37" t="s">
        <v>966</v>
      </c>
      <c r="C481" s="40">
        <v>120</v>
      </c>
      <c r="D481" s="1088" t="s">
        <v>1414</v>
      </c>
      <c r="E481" s="648"/>
      <c r="F481" s="648"/>
      <c r="G481" s="648"/>
      <c r="H481" s="40" t="s">
        <v>102</v>
      </c>
      <c r="I481" s="874"/>
      <c r="J481" s="874">
        <f t="shared" si="89"/>
        <v>0</v>
      </c>
      <c r="K481" s="874"/>
      <c r="L481" s="874"/>
      <c r="M481" s="874"/>
      <c r="N481" s="874"/>
      <c r="O481" s="874"/>
      <c r="P481" s="874"/>
      <c r="Q481" s="874"/>
      <c r="R481" s="874"/>
      <c r="S481" s="874"/>
      <c r="T481" s="874"/>
      <c r="U481" s="874"/>
      <c r="V481" s="874"/>
      <c r="W481" s="874"/>
      <c r="X481" s="874"/>
      <c r="Y481" s="550"/>
    </row>
    <row r="482" spans="1:25" ht="32.25" customHeight="1">
      <c r="A482" s="868">
        <v>9</v>
      </c>
      <c r="B482" s="37" t="s">
        <v>967</v>
      </c>
      <c r="C482" s="40">
        <v>40</v>
      </c>
      <c r="D482" s="1088" t="s">
        <v>1414</v>
      </c>
      <c r="E482" s="648"/>
      <c r="F482" s="648"/>
      <c r="G482" s="648"/>
      <c r="H482" s="40" t="s">
        <v>102</v>
      </c>
      <c r="I482" s="874"/>
      <c r="J482" s="874">
        <f t="shared" si="89"/>
        <v>0</v>
      </c>
      <c r="K482" s="874"/>
      <c r="L482" s="874"/>
      <c r="M482" s="874"/>
      <c r="N482" s="874"/>
      <c r="O482" s="874"/>
      <c r="P482" s="874"/>
      <c r="Q482" s="874"/>
      <c r="R482" s="874"/>
      <c r="S482" s="874"/>
      <c r="T482" s="874"/>
      <c r="U482" s="874"/>
      <c r="V482" s="874"/>
      <c r="W482" s="874"/>
      <c r="X482" s="874"/>
      <c r="Y482" s="550"/>
    </row>
    <row r="483" spans="1:25" ht="32.25" customHeight="1">
      <c r="A483" s="868">
        <v>10</v>
      </c>
      <c r="B483" s="37" t="s">
        <v>968</v>
      </c>
      <c r="C483" s="40">
        <v>75</v>
      </c>
      <c r="D483" s="1088" t="s">
        <v>1414</v>
      </c>
      <c r="E483" s="648"/>
      <c r="F483" s="648"/>
      <c r="G483" s="648"/>
      <c r="H483" s="40" t="s">
        <v>102</v>
      </c>
      <c r="I483" s="874"/>
      <c r="J483" s="874">
        <f t="shared" si="89"/>
        <v>4000</v>
      </c>
      <c r="K483" s="874">
        <v>2000</v>
      </c>
      <c r="L483" s="874"/>
      <c r="M483" s="874"/>
      <c r="N483" s="874"/>
      <c r="O483" s="874"/>
      <c r="P483" s="874">
        <v>2000</v>
      </c>
      <c r="Q483" s="874"/>
      <c r="R483" s="874"/>
      <c r="S483" s="874"/>
      <c r="T483" s="874"/>
      <c r="U483" s="874"/>
      <c r="V483" s="874"/>
      <c r="W483" s="874"/>
      <c r="X483" s="874"/>
      <c r="Y483" s="550"/>
    </row>
    <row r="484" spans="1:25" ht="32.25" customHeight="1">
      <c r="A484" s="868">
        <v>11</v>
      </c>
      <c r="B484" s="37" t="s">
        <v>969</v>
      </c>
      <c r="C484" s="40">
        <v>60</v>
      </c>
      <c r="D484" s="1088" t="s">
        <v>1414</v>
      </c>
      <c r="E484" s="648"/>
      <c r="F484" s="648"/>
      <c r="G484" s="648"/>
      <c r="H484" s="40" t="s">
        <v>102</v>
      </c>
      <c r="I484" s="874"/>
      <c r="J484" s="874">
        <f t="shared" si="89"/>
        <v>4500</v>
      </c>
      <c r="K484" s="874">
        <v>2250</v>
      </c>
      <c r="L484" s="874"/>
      <c r="M484" s="874"/>
      <c r="N484" s="874"/>
      <c r="O484" s="874"/>
      <c r="P484" s="874">
        <v>2250</v>
      </c>
      <c r="Q484" s="874"/>
      <c r="R484" s="874"/>
      <c r="S484" s="874"/>
      <c r="T484" s="874"/>
      <c r="U484" s="874"/>
      <c r="V484" s="874"/>
      <c r="W484" s="874"/>
      <c r="X484" s="874"/>
      <c r="Y484" s="550"/>
    </row>
    <row r="485" spans="1:25" ht="32.25" customHeight="1">
      <c r="A485" s="868">
        <v>12</v>
      </c>
      <c r="B485" s="37" t="s">
        <v>970</v>
      </c>
      <c r="C485" s="40">
        <v>60</v>
      </c>
      <c r="D485" s="1088" t="s">
        <v>1414</v>
      </c>
      <c r="E485" s="648"/>
      <c r="F485" s="648"/>
      <c r="G485" s="648"/>
      <c r="H485" s="40" t="s">
        <v>102</v>
      </c>
      <c r="I485" s="874"/>
      <c r="J485" s="874">
        <f t="shared" si="89"/>
        <v>1600</v>
      </c>
      <c r="K485" s="874">
        <v>800</v>
      </c>
      <c r="L485" s="874"/>
      <c r="M485" s="874"/>
      <c r="N485" s="874"/>
      <c r="O485" s="874"/>
      <c r="P485" s="874">
        <v>800</v>
      </c>
      <c r="Q485" s="874"/>
      <c r="R485" s="874"/>
      <c r="S485" s="874"/>
      <c r="T485" s="874"/>
      <c r="U485" s="874"/>
      <c r="V485" s="874"/>
      <c r="W485" s="874"/>
      <c r="X485" s="874"/>
      <c r="Y485" s="550"/>
    </row>
    <row r="486" spans="1:25" ht="32.25" customHeight="1">
      <c r="A486" s="868">
        <v>13</v>
      </c>
      <c r="B486" s="37" t="s">
        <v>971</v>
      </c>
      <c r="C486" s="40">
        <v>50</v>
      </c>
      <c r="D486" s="1088" t="s">
        <v>1414</v>
      </c>
      <c r="E486" s="648"/>
      <c r="F486" s="648"/>
      <c r="G486" s="648"/>
      <c r="H486" s="40" t="s">
        <v>102</v>
      </c>
      <c r="I486" s="874"/>
      <c r="J486" s="874">
        <f t="shared" si="89"/>
        <v>3900</v>
      </c>
      <c r="K486" s="874">
        <v>1950</v>
      </c>
      <c r="L486" s="874"/>
      <c r="M486" s="874"/>
      <c r="N486" s="874"/>
      <c r="O486" s="874"/>
      <c r="P486" s="874">
        <v>1950</v>
      </c>
      <c r="Q486" s="874"/>
      <c r="R486" s="874"/>
      <c r="S486" s="874"/>
      <c r="T486" s="874"/>
      <c r="U486" s="874"/>
      <c r="V486" s="874"/>
      <c r="W486" s="874"/>
      <c r="X486" s="874"/>
      <c r="Y486" s="550"/>
    </row>
    <row r="487" spans="1:25" ht="32.25" customHeight="1">
      <c r="A487" s="868">
        <v>14</v>
      </c>
      <c r="B487" s="37" t="s">
        <v>972</v>
      </c>
      <c r="C487" s="40">
        <v>45</v>
      </c>
      <c r="D487" s="1088" t="s">
        <v>1414</v>
      </c>
      <c r="E487" s="648"/>
      <c r="F487" s="648"/>
      <c r="G487" s="648"/>
      <c r="H487" s="40" t="s">
        <v>102</v>
      </c>
      <c r="I487" s="874"/>
      <c r="J487" s="874">
        <f t="shared" si="89"/>
        <v>1400</v>
      </c>
      <c r="K487" s="874">
        <v>700</v>
      </c>
      <c r="L487" s="874"/>
      <c r="M487" s="874"/>
      <c r="N487" s="874"/>
      <c r="O487" s="874"/>
      <c r="P487" s="874">
        <v>700</v>
      </c>
      <c r="Q487" s="874"/>
      <c r="R487" s="874"/>
      <c r="S487" s="874"/>
      <c r="T487" s="874"/>
      <c r="U487" s="874"/>
      <c r="V487" s="874"/>
      <c r="W487" s="874"/>
      <c r="X487" s="874"/>
      <c r="Y487" s="550"/>
    </row>
    <row r="488" spans="1:25" ht="32.25" customHeight="1">
      <c r="A488" s="868">
        <v>15</v>
      </c>
      <c r="B488" s="37" t="s">
        <v>973</v>
      </c>
      <c r="C488" s="40">
        <v>120</v>
      </c>
      <c r="D488" s="1088" t="s">
        <v>1414</v>
      </c>
      <c r="E488" s="648"/>
      <c r="F488" s="648"/>
      <c r="G488" s="648"/>
      <c r="H488" s="40" t="s">
        <v>102</v>
      </c>
      <c r="I488" s="874"/>
      <c r="J488" s="874">
        <f t="shared" si="89"/>
        <v>0</v>
      </c>
      <c r="K488" s="874"/>
      <c r="L488" s="874"/>
      <c r="M488" s="874"/>
      <c r="N488" s="874"/>
      <c r="O488" s="874"/>
      <c r="P488" s="874"/>
      <c r="Q488" s="874"/>
      <c r="R488" s="874"/>
      <c r="S488" s="874"/>
      <c r="T488" s="874"/>
      <c r="U488" s="874"/>
      <c r="V488" s="874"/>
      <c r="W488" s="874"/>
      <c r="X488" s="874"/>
      <c r="Y488" s="550"/>
    </row>
    <row r="489" spans="1:25" ht="32.25" customHeight="1">
      <c r="A489" s="868">
        <v>16</v>
      </c>
      <c r="B489" s="37" t="s">
        <v>974</v>
      </c>
      <c r="C489" s="40">
        <v>145</v>
      </c>
      <c r="D489" s="1088" t="s">
        <v>1414</v>
      </c>
      <c r="E489" s="648"/>
      <c r="F489" s="648"/>
      <c r="G489" s="648"/>
      <c r="H489" s="40" t="s">
        <v>102</v>
      </c>
      <c r="I489" s="874"/>
      <c r="J489" s="874">
        <f t="shared" si="89"/>
        <v>16200</v>
      </c>
      <c r="K489" s="874">
        <v>8100</v>
      </c>
      <c r="L489" s="874"/>
      <c r="M489" s="874"/>
      <c r="N489" s="874"/>
      <c r="O489" s="874"/>
      <c r="P489" s="874">
        <v>8100</v>
      </c>
      <c r="Q489" s="874"/>
      <c r="R489" s="874"/>
      <c r="S489" s="874"/>
      <c r="T489" s="874"/>
      <c r="U489" s="874"/>
      <c r="V489" s="874"/>
      <c r="W489" s="874"/>
      <c r="X489" s="874"/>
      <c r="Y489" s="550"/>
    </row>
    <row r="490" spans="1:25" ht="32.25" customHeight="1">
      <c r="A490" s="868">
        <v>17</v>
      </c>
      <c r="B490" s="37" t="s">
        <v>975</v>
      </c>
      <c r="C490" s="40">
        <v>50</v>
      </c>
      <c r="D490" s="1088" t="s">
        <v>1414</v>
      </c>
      <c r="E490" s="648"/>
      <c r="F490" s="648"/>
      <c r="G490" s="648"/>
      <c r="H490" s="40" t="s">
        <v>102</v>
      </c>
      <c r="I490" s="874"/>
      <c r="J490" s="874">
        <f t="shared" si="89"/>
        <v>0</v>
      </c>
      <c r="K490" s="874"/>
      <c r="L490" s="874"/>
      <c r="M490" s="874"/>
      <c r="N490" s="874"/>
      <c r="O490" s="874"/>
      <c r="P490" s="874"/>
      <c r="Q490" s="874"/>
      <c r="R490" s="874"/>
      <c r="S490" s="874"/>
      <c r="T490" s="874"/>
      <c r="U490" s="874"/>
      <c r="V490" s="874"/>
      <c r="W490" s="874"/>
      <c r="X490" s="874"/>
      <c r="Y490" s="550"/>
    </row>
    <row r="491" spans="1:25" ht="32.25" customHeight="1">
      <c r="A491" s="868">
        <v>18</v>
      </c>
      <c r="B491" s="37" t="s">
        <v>976</v>
      </c>
      <c r="C491" s="40">
        <v>60</v>
      </c>
      <c r="D491" s="1088" t="s">
        <v>1414</v>
      </c>
      <c r="E491" s="648"/>
      <c r="F491" s="648"/>
      <c r="G491" s="648"/>
      <c r="H491" s="40" t="s">
        <v>102</v>
      </c>
      <c r="I491" s="874"/>
      <c r="J491" s="874">
        <f t="shared" si="89"/>
        <v>4300</v>
      </c>
      <c r="K491" s="874">
        <v>2150</v>
      </c>
      <c r="L491" s="874"/>
      <c r="M491" s="874"/>
      <c r="N491" s="874"/>
      <c r="O491" s="874"/>
      <c r="P491" s="874">
        <v>2150</v>
      </c>
      <c r="Q491" s="874"/>
      <c r="R491" s="874"/>
      <c r="S491" s="874"/>
      <c r="T491" s="874"/>
      <c r="U491" s="874"/>
      <c r="V491" s="874"/>
      <c r="W491" s="874"/>
      <c r="X491" s="874"/>
      <c r="Y491" s="550"/>
    </row>
    <row r="492" spans="1:25" ht="32.25" customHeight="1">
      <c r="A492" s="868">
        <v>19</v>
      </c>
      <c r="B492" s="37" t="s">
        <v>977</v>
      </c>
      <c r="C492" s="40">
        <v>50</v>
      </c>
      <c r="D492" s="1088" t="s">
        <v>1414</v>
      </c>
      <c r="E492" s="648"/>
      <c r="F492" s="648"/>
      <c r="G492" s="648"/>
      <c r="H492" s="40" t="s">
        <v>102</v>
      </c>
      <c r="I492" s="874"/>
      <c r="J492" s="874">
        <f t="shared" si="89"/>
        <v>4000</v>
      </c>
      <c r="K492" s="874">
        <v>2000</v>
      </c>
      <c r="L492" s="874"/>
      <c r="M492" s="874"/>
      <c r="N492" s="874"/>
      <c r="O492" s="874"/>
      <c r="P492" s="874">
        <v>2000</v>
      </c>
      <c r="Q492" s="874"/>
      <c r="R492" s="874"/>
      <c r="S492" s="874"/>
      <c r="T492" s="874"/>
      <c r="U492" s="874"/>
      <c r="V492" s="874"/>
      <c r="W492" s="874"/>
      <c r="X492" s="874"/>
      <c r="Y492" s="550"/>
    </row>
    <row r="493" spans="1:25" ht="32.25" customHeight="1">
      <c r="A493" s="868">
        <v>20</v>
      </c>
      <c r="B493" s="37" t="s">
        <v>978</v>
      </c>
      <c r="C493" s="40">
        <v>60</v>
      </c>
      <c r="D493" s="1088" t="s">
        <v>1414</v>
      </c>
      <c r="E493" s="648"/>
      <c r="F493" s="648"/>
      <c r="G493" s="648"/>
      <c r="H493" s="40" t="s">
        <v>102</v>
      </c>
      <c r="I493" s="874"/>
      <c r="J493" s="874">
        <f t="shared" si="89"/>
        <v>0</v>
      </c>
      <c r="K493" s="874"/>
      <c r="L493" s="874"/>
      <c r="M493" s="874"/>
      <c r="N493" s="874"/>
      <c r="O493" s="874"/>
      <c r="P493" s="874"/>
      <c r="Q493" s="874"/>
      <c r="R493" s="874"/>
      <c r="S493" s="874"/>
      <c r="T493" s="874"/>
      <c r="U493" s="874"/>
      <c r="V493" s="874"/>
      <c r="W493" s="874"/>
      <c r="X493" s="874"/>
      <c r="Y493" s="550"/>
    </row>
    <row r="494" spans="1:25" ht="32.25" customHeight="1">
      <c r="A494" s="868">
        <v>21</v>
      </c>
      <c r="B494" s="37" t="s">
        <v>979</v>
      </c>
      <c r="C494" s="40">
        <v>110</v>
      </c>
      <c r="D494" s="648" t="str">
        <f>$D$21</f>
        <v>капитальный ремонт</v>
      </c>
      <c r="E494" s="648"/>
      <c r="F494" s="648"/>
      <c r="G494" s="648"/>
      <c r="H494" s="40" t="s">
        <v>102</v>
      </c>
      <c r="I494" s="874"/>
      <c r="J494" s="874">
        <f t="shared" si="89"/>
        <v>0</v>
      </c>
      <c r="K494" s="874"/>
      <c r="L494" s="874"/>
      <c r="M494" s="874"/>
      <c r="N494" s="874"/>
      <c r="O494" s="874"/>
      <c r="P494" s="874"/>
      <c r="Q494" s="874"/>
      <c r="R494" s="874"/>
      <c r="S494" s="874"/>
      <c r="T494" s="874"/>
      <c r="U494" s="874"/>
      <c r="V494" s="874"/>
      <c r="W494" s="874"/>
      <c r="X494" s="874"/>
      <c r="Y494" s="550"/>
    </row>
    <row r="495" spans="1:25" ht="15.75" customHeight="1">
      <c r="A495" s="910">
        <v>22</v>
      </c>
      <c r="B495" s="912" t="s">
        <v>980</v>
      </c>
      <c r="C495" s="18">
        <v>373</v>
      </c>
      <c r="D495" s="873" t="str">
        <f t="shared" ref="D495:D500" si="90">$D$21</f>
        <v>капитальный ремонт</v>
      </c>
      <c r="E495" s="947"/>
      <c r="F495" s="947"/>
      <c r="G495" s="947"/>
      <c r="H495" s="157" t="s">
        <v>102</v>
      </c>
      <c r="I495" s="158"/>
      <c r="J495" s="874">
        <f t="shared" si="89"/>
        <v>2500</v>
      </c>
      <c r="K495" s="874">
        <v>1250</v>
      </c>
      <c r="L495" s="874"/>
      <c r="M495" s="874"/>
      <c r="N495" s="874"/>
      <c r="O495" s="874"/>
      <c r="P495" s="874">
        <v>1250</v>
      </c>
      <c r="Q495" s="874"/>
      <c r="R495" s="874"/>
      <c r="S495" s="874"/>
      <c r="T495" s="874"/>
      <c r="U495" s="874"/>
      <c r="V495" s="874"/>
      <c r="W495" s="874"/>
      <c r="X495" s="874"/>
      <c r="Y495" s="550"/>
    </row>
    <row r="496" spans="1:25" ht="42" customHeight="1">
      <c r="A496" s="868">
        <v>23</v>
      </c>
      <c r="B496" s="37" t="s">
        <v>981</v>
      </c>
      <c r="C496" s="40">
        <v>460</v>
      </c>
      <c r="D496" s="648" t="str">
        <f t="shared" si="90"/>
        <v>капитальный ремонт</v>
      </c>
      <c r="E496" s="648"/>
      <c r="F496" s="648"/>
      <c r="G496" s="648"/>
      <c r="H496" s="40" t="s">
        <v>102</v>
      </c>
      <c r="I496" s="874"/>
      <c r="J496" s="874">
        <f t="shared" si="89"/>
        <v>5000</v>
      </c>
      <c r="K496" s="874">
        <v>2500</v>
      </c>
      <c r="L496" s="874"/>
      <c r="M496" s="874"/>
      <c r="N496" s="874"/>
      <c r="O496" s="874"/>
      <c r="P496" s="874">
        <v>2500</v>
      </c>
      <c r="Q496" s="874"/>
      <c r="R496" s="874"/>
      <c r="S496" s="874"/>
      <c r="T496" s="874"/>
      <c r="U496" s="874"/>
      <c r="V496" s="874"/>
      <c r="W496" s="874"/>
      <c r="X496" s="874"/>
      <c r="Y496" s="513"/>
    </row>
    <row r="497" spans="1:25" ht="42" customHeight="1">
      <c r="A497" s="868">
        <v>24</v>
      </c>
      <c r="B497" s="37" t="s">
        <v>982</v>
      </c>
      <c r="C497" s="40">
        <v>544</v>
      </c>
      <c r="D497" s="648" t="str">
        <f t="shared" si="90"/>
        <v>капитальный ремонт</v>
      </c>
      <c r="E497" s="648"/>
      <c r="F497" s="648"/>
      <c r="G497" s="648"/>
      <c r="H497" s="40" t="s">
        <v>102</v>
      </c>
      <c r="I497" s="874"/>
      <c r="J497" s="874">
        <f t="shared" si="89"/>
        <v>5450</v>
      </c>
      <c r="K497" s="874">
        <v>2725</v>
      </c>
      <c r="L497" s="874"/>
      <c r="M497" s="874"/>
      <c r="N497" s="874"/>
      <c r="O497" s="874"/>
      <c r="P497" s="874">
        <v>2725</v>
      </c>
      <c r="Q497" s="874"/>
      <c r="R497" s="874"/>
      <c r="S497" s="874"/>
      <c r="T497" s="874"/>
      <c r="U497" s="874"/>
      <c r="V497" s="874"/>
      <c r="W497" s="874"/>
      <c r="X497" s="874"/>
      <c r="Y497" s="513"/>
    </row>
    <row r="498" spans="1:25" ht="42" customHeight="1">
      <c r="A498" s="868">
        <v>25</v>
      </c>
      <c r="B498" s="37" t="s">
        <v>983</v>
      </c>
      <c r="C498" s="40">
        <v>337</v>
      </c>
      <c r="D498" s="648" t="str">
        <f t="shared" si="90"/>
        <v>капитальный ремонт</v>
      </c>
      <c r="E498" s="648"/>
      <c r="F498" s="648"/>
      <c r="G498" s="648"/>
      <c r="H498" s="40" t="s">
        <v>102</v>
      </c>
      <c r="I498" s="874"/>
      <c r="J498" s="874">
        <f t="shared" si="89"/>
        <v>3000</v>
      </c>
      <c r="K498" s="874">
        <v>1500</v>
      </c>
      <c r="L498" s="874"/>
      <c r="M498" s="874"/>
      <c r="N498" s="874"/>
      <c r="O498" s="874"/>
      <c r="P498" s="874">
        <v>1500</v>
      </c>
      <c r="Q498" s="874"/>
      <c r="R498" s="874"/>
      <c r="S498" s="874"/>
      <c r="T498" s="874"/>
      <c r="U498" s="874"/>
      <c r="V498" s="874"/>
      <c r="W498" s="874"/>
      <c r="X498" s="874"/>
      <c r="Y498" s="513"/>
    </row>
    <row r="499" spans="1:25" ht="42" customHeight="1">
      <c r="A499" s="868">
        <v>26</v>
      </c>
      <c r="B499" s="37" t="s">
        <v>984</v>
      </c>
      <c r="C499" s="40">
        <v>286</v>
      </c>
      <c r="D499" s="648" t="str">
        <f t="shared" si="90"/>
        <v>капитальный ремонт</v>
      </c>
      <c r="E499" s="648"/>
      <c r="F499" s="648"/>
      <c r="G499" s="648"/>
      <c r="H499" s="40" t="s">
        <v>102</v>
      </c>
      <c r="I499" s="874"/>
      <c r="J499" s="874">
        <f t="shared" si="89"/>
        <v>3900</v>
      </c>
      <c r="K499" s="874">
        <v>1950</v>
      </c>
      <c r="L499" s="874"/>
      <c r="M499" s="874"/>
      <c r="N499" s="874"/>
      <c r="O499" s="874"/>
      <c r="P499" s="874">
        <v>1950</v>
      </c>
      <c r="Q499" s="874"/>
      <c r="R499" s="874"/>
      <c r="S499" s="874"/>
      <c r="T499" s="874"/>
      <c r="U499" s="874"/>
      <c r="V499" s="874"/>
      <c r="W499" s="874"/>
      <c r="X499" s="874"/>
      <c r="Y499" s="513"/>
    </row>
    <row r="500" spans="1:25" ht="42" customHeight="1">
      <c r="A500" s="868">
        <v>27</v>
      </c>
      <c r="B500" s="37" t="s">
        <v>985</v>
      </c>
      <c r="C500" s="40">
        <v>440</v>
      </c>
      <c r="D500" s="648" t="str">
        <f t="shared" si="90"/>
        <v>капитальный ремонт</v>
      </c>
      <c r="E500" s="648"/>
      <c r="F500" s="648"/>
      <c r="G500" s="648"/>
      <c r="H500" s="40" t="s">
        <v>102</v>
      </c>
      <c r="I500" s="874"/>
      <c r="J500" s="874">
        <f t="shared" si="89"/>
        <v>3400</v>
      </c>
      <c r="K500" s="874">
        <v>1700</v>
      </c>
      <c r="L500" s="874"/>
      <c r="M500" s="874"/>
      <c r="N500" s="874"/>
      <c r="O500" s="874"/>
      <c r="P500" s="874">
        <v>1700</v>
      </c>
      <c r="Q500" s="874"/>
      <c r="R500" s="874"/>
      <c r="S500" s="874"/>
      <c r="T500" s="874"/>
      <c r="U500" s="874"/>
      <c r="V500" s="874"/>
      <c r="W500" s="874"/>
      <c r="X500" s="874"/>
      <c r="Y500" s="513"/>
    </row>
    <row r="501" spans="1:25" ht="42" customHeight="1">
      <c r="A501" s="868">
        <v>28</v>
      </c>
      <c r="B501" s="37" t="s">
        <v>986</v>
      </c>
      <c r="C501" s="40">
        <v>210</v>
      </c>
      <c r="D501" s="648" t="str">
        <f>$D$21</f>
        <v>капитальный ремонт</v>
      </c>
      <c r="E501" s="648"/>
      <c r="F501" s="648"/>
      <c r="G501" s="648"/>
      <c r="H501" s="40" t="s">
        <v>102</v>
      </c>
      <c r="I501" s="874"/>
      <c r="J501" s="874">
        <f t="shared" si="89"/>
        <v>4850</v>
      </c>
      <c r="K501" s="874">
        <v>2425</v>
      </c>
      <c r="L501" s="874"/>
      <c r="M501" s="874"/>
      <c r="N501" s="874"/>
      <c r="O501" s="874"/>
      <c r="P501" s="874">
        <v>2425</v>
      </c>
      <c r="Q501" s="874"/>
      <c r="R501" s="874"/>
      <c r="S501" s="874"/>
      <c r="T501" s="874"/>
      <c r="U501" s="874"/>
      <c r="V501" s="874"/>
      <c r="W501" s="874"/>
      <c r="X501" s="874"/>
      <c r="Y501" s="513"/>
    </row>
    <row r="502" spans="1:25" ht="42" customHeight="1">
      <c r="A502" s="910">
        <v>29</v>
      </c>
      <c r="B502" s="912" t="s">
        <v>987</v>
      </c>
      <c r="C502" s="18">
        <v>80</v>
      </c>
      <c r="D502" s="873" t="str">
        <f>$D$21</f>
        <v>капитальный ремонт</v>
      </c>
      <c r="E502" s="947"/>
      <c r="F502" s="947"/>
      <c r="G502" s="947"/>
      <c r="H502" s="157" t="s">
        <v>102</v>
      </c>
      <c r="I502" s="158"/>
      <c r="J502" s="874">
        <f t="shared" si="89"/>
        <v>5000</v>
      </c>
      <c r="K502" s="874">
        <v>2500</v>
      </c>
      <c r="L502" s="874"/>
      <c r="M502" s="874"/>
      <c r="N502" s="874"/>
      <c r="O502" s="874"/>
      <c r="P502" s="874">
        <v>2500</v>
      </c>
      <c r="Q502" s="874"/>
      <c r="R502" s="874"/>
      <c r="S502" s="874"/>
      <c r="T502" s="874"/>
      <c r="U502" s="874"/>
      <c r="V502" s="874"/>
      <c r="W502" s="874"/>
      <c r="X502" s="874"/>
      <c r="Y502" s="513"/>
    </row>
    <row r="503" spans="1:25" ht="42" customHeight="1">
      <c r="A503" s="868">
        <v>30</v>
      </c>
      <c r="B503" s="37" t="s">
        <v>988</v>
      </c>
      <c r="C503" s="40">
        <v>50</v>
      </c>
      <c r="D503" s="648" t="str">
        <f>$D$21</f>
        <v>капитальный ремонт</v>
      </c>
      <c r="E503" s="648"/>
      <c r="F503" s="648"/>
      <c r="G503" s="648"/>
      <c r="H503" s="40" t="s">
        <v>102</v>
      </c>
      <c r="I503" s="874"/>
      <c r="J503" s="874">
        <f t="shared" si="89"/>
        <v>0</v>
      </c>
      <c r="K503" s="874"/>
      <c r="L503" s="874"/>
      <c r="M503" s="874"/>
      <c r="N503" s="874"/>
      <c r="O503" s="874"/>
      <c r="P503" s="874"/>
      <c r="Q503" s="874"/>
      <c r="R503" s="874"/>
      <c r="S503" s="874"/>
      <c r="T503" s="874"/>
      <c r="U503" s="874"/>
      <c r="V503" s="874"/>
      <c r="W503" s="874"/>
      <c r="X503" s="874"/>
      <c r="Y503" s="513"/>
    </row>
    <row r="504" spans="1:25">
      <c r="A504" s="715"/>
      <c r="B504" s="728" t="s">
        <v>693</v>
      </c>
      <c r="C504" s="716"/>
      <c r="D504" s="717"/>
      <c r="E504" s="717"/>
      <c r="F504" s="717"/>
      <c r="G504" s="717"/>
      <c r="H504" s="716"/>
      <c r="I504" s="716"/>
      <c r="J504" s="718">
        <f t="shared" ref="J504:Y504" si="91">SUM(J474:J503)</f>
        <v>78700</v>
      </c>
      <c r="K504" s="719">
        <f t="shared" si="91"/>
        <v>39350</v>
      </c>
      <c r="L504" s="719">
        <f t="shared" si="91"/>
        <v>0</v>
      </c>
      <c r="M504" s="719">
        <f t="shared" si="91"/>
        <v>0</v>
      </c>
      <c r="N504" s="719">
        <f t="shared" si="91"/>
        <v>0</v>
      </c>
      <c r="O504" s="719">
        <f t="shared" si="91"/>
        <v>0</v>
      </c>
      <c r="P504" s="726">
        <f t="shared" si="91"/>
        <v>39350</v>
      </c>
      <c r="Q504" s="719">
        <f t="shared" si="91"/>
        <v>0</v>
      </c>
      <c r="R504" s="719">
        <f t="shared" si="91"/>
        <v>0</v>
      </c>
      <c r="S504" s="719">
        <f t="shared" si="91"/>
        <v>0</v>
      </c>
      <c r="T504" s="719">
        <f t="shared" si="91"/>
        <v>0</v>
      </c>
      <c r="U504" s="719">
        <f t="shared" si="91"/>
        <v>0</v>
      </c>
      <c r="V504" s="719">
        <f t="shared" si="91"/>
        <v>0</v>
      </c>
      <c r="W504" s="719">
        <f t="shared" si="91"/>
        <v>0</v>
      </c>
      <c r="X504" s="719">
        <f t="shared" si="91"/>
        <v>0</v>
      </c>
      <c r="Y504" s="720">
        <f t="shared" si="91"/>
        <v>0</v>
      </c>
    </row>
    <row r="505" spans="1:25" ht="13.5" thickBot="1">
      <c r="A505" s="548"/>
      <c r="B505" s="367" t="s">
        <v>1373</v>
      </c>
      <c r="C505" s="340"/>
      <c r="D505" s="1105" t="s">
        <v>1414</v>
      </c>
      <c r="E505" s="1105"/>
      <c r="F505" s="1105"/>
      <c r="G505" s="1105"/>
      <c r="H505" s="1105"/>
      <c r="I505" s="1105"/>
      <c r="J505" s="299">
        <f t="shared" ref="J505:Y505" si="92">SUM(J474:J495,J496:J502,J503)</f>
        <v>78700</v>
      </c>
      <c r="K505" s="345">
        <f t="shared" si="92"/>
        <v>39350</v>
      </c>
      <c r="L505" s="345">
        <f t="shared" si="92"/>
        <v>0</v>
      </c>
      <c r="M505" s="345">
        <f t="shared" si="92"/>
        <v>0</v>
      </c>
      <c r="N505" s="345">
        <f t="shared" si="92"/>
        <v>0</v>
      </c>
      <c r="O505" s="345">
        <f t="shared" si="92"/>
        <v>0</v>
      </c>
      <c r="P505" s="345">
        <f t="shared" si="92"/>
        <v>39350</v>
      </c>
      <c r="Q505" s="345">
        <f t="shared" si="92"/>
        <v>0</v>
      </c>
      <c r="R505" s="345">
        <f t="shared" si="92"/>
        <v>0</v>
      </c>
      <c r="S505" s="345">
        <f t="shared" si="92"/>
        <v>0</v>
      </c>
      <c r="T505" s="345">
        <f t="shared" si="92"/>
        <v>0</v>
      </c>
      <c r="U505" s="345">
        <f t="shared" si="92"/>
        <v>0</v>
      </c>
      <c r="V505" s="345">
        <f t="shared" si="92"/>
        <v>0</v>
      </c>
      <c r="W505" s="345">
        <f t="shared" si="92"/>
        <v>0</v>
      </c>
      <c r="X505" s="345">
        <f t="shared" si="92"/>
        <v>0</v>
      </c>
      <c r="Y505" s="518">
        <f t="shared" si="92"/>
        <v>0</v>
      </c>
    </row>
    <row r="506" spans="1:25" ht="15.75" thickBot="1">
      <c r="A506" s="1120" t="s">
        <v>320</v>
      </c>
      <c r="B506" s="1121"/>
      <c r="C506" s="608"/>
      <c r="D506" s="624"/>
      <c r="E506" s="624"/>
      <c r="F506" s="624"/>
      <c r="G506" s="624"/>
      <c r="H506" s="608"/>
      <c r="I506" s="608"/>
      <c r="J506" s="608"/>
      <c r="K506" s="608"/>
      <c r="L506" s="608"/>
      <c r="M506" s="608"/>
      <c r="N506" s="608"/>
      <c r="O506" s="608"/>
      <c r="P506" s="608"/>
      <c r="Q506" s="608"/>
      <c r="R506" s="608"/>
      <c r="S506" s="608"/>
      <c r="T506" s="608"/>
      <c r="U506" s="608"/>
      <c r="V506" s="608"/>
      <c r="W506" s="608"/>
      <c r="X506" s="608"/>
      <c r="Y506" s="609"/>
    </row>
    <row r="507" spans="1:25" ht="69.75" customHeight="1" thickBot="1">
      <c r="A507" s="383"/>
      <c r="B507" s="788" t="s">
        <v>325</v>
      </c>
      <c r="C507" s="355" t="s">
        <v>327</v>
      </c>
      <c r="D507" s="648" t="str">
        <f>$D$21</f>
        <v>капитальный ремонт</v>
      </c>
      <c r="E507" s="639"/>
      <c r="F507" s="639"/>
      <c r="G507" s="639"/>
      <c r="H507" s="811" t="s">
        <v>321</v>
      </c>
      <c r="I507" s="384" t="s">
        <v>322</v>
      </c>
      <c r="J507" s="385">
        <f>SUM(K507:Y507)</f>
        <v>3000</v>
      </c>
      <c r="K507" s="867">
        <v>0</v>
      </c>
      <c r="L507" s="867">
        <v>0</v>
      </c>
      <c r="M507" s="867">
        <v>0</v>
      </c>
      <c r="N507" s="867"/>
      <c r="O507" s="867"/>
      <c r="P507" s="867">
        <v>3000</v>
      </c>
      <c r="Q507" s="867">
        <v>0</v>
      </c>
      <c r="R507" s="867">
        <v>0</v>
      </c>
      <c r="S507" s="867"/>
      <c r="T507" s="867"/>
      <c r="U507" s="867">
        <v>0</v>
      </c>
      <c r="V507" s="867">
        <v>0</v>
      </c>
      <c r="W507" s="867">
        <v>0</v>
      </c>
      <c r="X507" s="867"/>
      <c r="Y507" s="511"/>
    </row>
    <row r="508" spans="1:25" ht="69.75" customHeight="1">
      <c r="A508" s="569"/>
      <c r="B508" s="787" t="s">
        <v>326</v>
      </c>
      <c r="C508" s="100" t="s">
        <v>328</v>
      </c>
      <c r="D508" s="648" t="str">
        <f>$D$21</f>
        <v>капитальный ремонт</v>
      </c>
      <c r="E508" s="673"/>
      <c r="F508" s="673"/>
      <c r="G508" s="673"/>
      <c r="H508" s="810" t="s">
        <v>323</v>
      </c>
      <c r="I508" s="382" t="s">
        <v>324</v>
      </c>
      <c r="J508" s="381">
        <f>SUM(K508:Y508)</f>
        <v>8000</v>
      </c>
      <c r="K508" s="865">
        <v>3000</v>
      </c>
      <c r="L508" s="865">
        <v>0</v>
      </c>
      <c r="M508" s="865">
        <v>0</v>
      </c>
      <c r="N508" s="865"/>
      <c r="O508" s="865"/>
      <c r="P508" s="874">
        <v>3000</v>
      </c>
      <c r="Q508" s="865">
        <v>0</v>
      </c>
      <c r="R508" s="865">
        <v>0</v>
      </c>
      <c r="S508" s="865"/>
      <c r="T508" s="865"/>
      <c r="U508" s="865">
        <v>2000</v>
      </c>
      <c r="V508" s="865">
        <v>0</v>
      </c>
      <c r="W508" s="865">
        <v>0</v>
      </c>
      <c r="X508" s="874"/>
      <c r="Y508" s="513"/>
    </row>
    <row r="509" spans="1:25">
      <c r="A509" s="715"/>
      <c r="B509" s="728" t="s">
        <v>693</v>
      </c>
      <c r="C509" s="716"/>
      <c r="D509" s="717"/>
      <c r="E509" s="717"/>
      <c r="F509" s="717"/>
      <c r="G509" s="717"/>
      <c r="H509" s="716"/>
      <c r="I509" s="716"/>
      <c r="J509" s="718">
        <f>SUM(J507:J508)</f>
        <v>11000</v>
      </c>
      <c r="K509" s="719">
        <f t="shared" ref="K509:Y509" si="93">SUM(K507:K508)</f>
        <v>3000</v>
      </c>
      <c r="L509" s="719">
        <f t="shared" si="93"/>
        <v>0</v>
      </c>
      <c r="M509" s="719">
        <f t="shared" si="93"/>
        <v>0</v>
      </c>
      <c r="N509" s="719">
        <f t="shared" si="93"/>
        <v>0</v>
      </c>
      <c r="O509" s="719">
        <f t="shared" si="93"/>
        <v>0</v>
      </c>
      <c r="P509" s="726">
        <f t="shared" si="93"/>
        <v>6000</v>
      </c>
      <c r="Q509" s="719">
        <f t="shared" si="93"/>
        <v>0</v>
      </c>
      <c r="R509" s="719">
        <f t="shared" si="93"/>
        <v>0</v>
      </c>
      <c r="S509" s="719">
        <f t="shared" si="93"/>
        <v>0</v>
      </c>
      <c r="T509" s="719">
        <f t="shared" si="93"/>
        <v>0</v>
      </c>
      <c r="U509" s="719">
        <f t="shared" si="93"/>
        <v>2000</v>
      </c>
      <c r="V509" s="719">
        <f t="shared" si="93"/>
        <v>0</v>
      </c>
      <c r="W509" s="719">
        <f t="shared" si="93"/>
        <v>0</v>
      </c>
      <c r="X509" s="719">
        <f t="shared" si="93"/>
        <v>0</v>
      </c>
      <c r="Y509" s="720">
        <f t="shared" si="93"/>
        <v>0</v>
      </c>
    </row>
    <row r="510" spans="1:25" ht="13.5" thickBot="1">
      <c r="A510" s="548"/>
      <c r="B510" s="367" t="s">
        <v>1373</v>
      </c>
      <c r="C510" s="340"/>
      <c r="D510" s="1105" t="s">
        <v>1414</v>
      </c>
      <c r="E510" s="1105"/>
      <c r="F510" s="1105"/>
      <c r="G510" s="1105"/>
      <c r="H510" s="1105"/>
      <c r="I510" s="1105"/>
      <c r="J510" s="299">
        <f>SUM(J507:J508)</f>
        <v>11000</v>
      </c>
      <c r="K510" s="345">
        <f t="shared" ref="K510:Y510" si="94">SUM(K507:K508)</f>
        <v>3000</v>
      </c>
      <c r="L510" s="345">
        <f t="shared" si="94"/>
        <v>0</v>
      </c>
      <c r="M510" s="345">
        <f t="shared" si="94"/>
        <v>0</v>
      </c>
      <c r="N510" s="345">
        <f t="shared" si="94"/>
        <v>0</v>
      </c>
      <c r="O510" s="345">
        <f t="shared" si="94"/>
        <v>0</v>
      </c>
      <c r="P510" s="345">
        <f t="shared" si="94"/>
        <v>6000</v>
      </c>
      <c r="Q510" s="345">
        <f t="shared" si="94"/>
        <v>0</v>
      </c>
      <c r="R510" s="345">
        <f t="shared" si="94"/>
        <v>0</v>
      </c>
      <c r="S510" s="345">
        <f t="shared" si="94"/>
        <v>0</v>
      </c>
      <c r="T510" s="345">
        <f t="shared" si="94"/>
        <v>0</v>
      </c>
      <c r="U510" s="345">
        <f t="shared" si="94"/>
        <v>2000</v>
      </c>
      <c r="V510" s="345">
        <f t="shared" si="94"/>
        <v>0</v>
      </c>
      <c r="W510" s="345">
        <f t="shared" si="94"/>
        <v>0</v>
      </c>
      <c r="X510" s="345">
        <f t="shared" si="94"/>
        <v>0</v>
      </c>
      <c r="Y510" s="518">
        <f t="shared" si="94"/>
        <v>0</v>
      </c>
    </row>
    <row r="511" spans="1:25" ht="15.75" thickBot="1">
      <c r="A511" s="1120" t="s">
        <v>989</v>
      </c>
      <c r="B511" s="1121"/>
      <c r="C511" s="608"/>
      <c r="D511" s="624"/>
      <c r="E511" s="624"/>
      <c r="F511" s="624"/>
      <c r="G511" s="624"/>
      <c r="H511" s="608"/>
      <c r="I511" s="608"/>
      <c r="J511" s="608"/>
      <c r="K511" s="608"/>
      <c r="L511" s="608"/>
      <c r="M511" s="608"/>
      <c r="N511" s="608"/>
      <c r="O511" s="608"/>
      <c r="P511" s="608"/>
      <c r="Q511" s="608"/>
      <c r="R511" s="608"/>
      <c r="S511" s="608"/>
      <c r="T511" s="608"/>
      <c r="U511" s="608"/>
      <c r="V511" s="608"/>
      <c r="W511" s="608"/>
      <c r="X511" s="608"/>
      <c r="Y511" s="609"/>
    </row>
    <row r="512" spans="1:25">
      <c r="A512" s="715"/>
      <c r="B512" s="728" t="s">
        <v>693</v>
      </c>
      <c r="C512" s="716"/>
      <c r="D512" s="717"/>
      <c r="E512" s="717"/>
      <c r="F512" s="717"/>
      <c r="G512" s="717"/>
      <c r="H512" s="716"/>
      <c r="I512" s="716"/>
      <c r="J512" s="718">
        <v>0</v>
      </c>
      <c r="K512" s="719">
        <v>0</v>
      </c>
      <c r="L512" s="719">
        <v>0</v>
      </c>
      <c r="M512" s="719">
        <v>0</v>
      </c>
      <c r="N512" s="719">
        <v>0</v>
      </c>
      <c r="O512" s="719">
        <v>0</v>
      </c>
      <c r="P512" s="726">
        <v>0</v>
      </c>
      <c r="Q512" s="719">
        <v>0</v>
      </c>
      <c r="R512" s="719">
        <v>0</v>
      </c>
      <c r="S512" s="719">
        <v>0</v>
      </c>
      <c r="T512" s="719">
        <v>0</v>
      </c>
      <c r="U512" s="719">
        <v>0</v>
      </c>
      <c r="V512" s="719">
        <v>0</v>
      </c>
      <c r="W512" s="719">
        <v>0</v>
      </c>
      <c r="X512" s="719">
        <v>0</v>
      </c>
      <c r="Y512" s="720">
        <v>0</v>
      </c>
    </row>
    <row r="513" spans="1:25" ht="13.5" thickBot="1">
      <c r="A513" s="548"/>
      <c r="B513" s="367" t="s">
        <v>1373</v>
      </c>
      <c r="C513" s="340"/>
      <c r="D513" s="1105" t="s">
        <v>1414</v>
      </c>
      <c r="E513" s="1105"/>
      <c r="F513" s="1105"/>
      <c r="G513" s="1105"/>
      <c r="H513" s="1105"/>
      <c r="I513" s="1105"/>
      <c r="J513" s="299">
        <v>0</v>
      </c>
      <c r="K513" s="345">
        <v>0</v>
      </c>
      <c r="L513" s="345">
        <v>0</v>
      </c>
      <c r="M513" s="345">
        <v>0</v>
      </c>
      <c r="N513" s="345">
        <v>0</v>
      </c>
      <c r="O513" s="345">
        <v>0</v>
      </c>
      <c r="P513" s="345">
        <v>0</v>
      </c>
      <c r="Q513" s="345">
        <v>0</v>
      </c>
      <c r="R513" s="345">
        <v>0</v>
      </c>
      <c r="S513" s="345">
        <v>0</v>
      </c>
      <c r="T513" s="345">
        <v>0</v>
      </c>
      <c r="U513" s="345">
        <v>0</v>
      </c>
      <c r="V513" s="345">
        <v>0</v>
      </c>
      <c r="W513" s="345">
        <v>0</v>
      </c>
      <c r="X513" s="345">
        <v>0</v>
      </c>
      <c r="Y513" s="518">
        <v>0</v>
      </c>
    </row>
    <row r="514" spans="1:25" ht="15.75" thickBot="1">
      <c r="A514" s="1120" t="s">
        <v>235</v>
      </c>
      <c r="B514" s="1121"/>
      <c r="C514" s="608"/>
      <c r="D514" s="624"/>
      <c r="E514" s="624"/>
      <c r="F514" s="624"/>
      <c r="G514" s="624"/>
      <c r="H514" s="608"/>
      <c r="I514" s="608"/>
      <c r="J514" s="608"/>
      <c r="K514" s="608"/>
      <c r="L514" s="608"/>
      <c r="M514" s="608"/>
      <c r="N514" s="608"/>
      <c r="O514" s="608"/>
      <c r="P514" s="608"/>
      <c r="Q514" s="608"/>
      <c r="R514" s="608"/>
      <c r="S514" s="608"/>
      <c r="T514" s="608"/>
      <c r="U514" s="608"/>
      <c r="V514" s="608"/>
      <c r="W514" s="608"/>
      <c r="X514" s="608"/>
      <c r="Y514" s="609"/>
    </row>
    <row r="515" spans="1:25">
      <c r="A515" s="715"/>
      <c r="B515" s="728" t="s">
        <v>693</v>
      </c>
      <c r="C515" s="716"/>
      <c r="D515" s="717"/>
      <c r="E515" s="717"/>
      <c r="F515" s="717"/>
      <c r="G515" s="717"/>
      <c r="H515" s="716"/>
      <c r="I515" s="716"/>
      <c r="J515" s="718">
        <v>0</v>
      </c>
      <c r="K515" s="719">
        <v>0</v>
      </c>
      <c r="L515" s="719">
        <v>0</v>
      </c>
      <c r="M515" s="719">
        <v>0</v>
      </c>
      <c r="N515" s="719">
        <v>0</v>
      </c>
      <c r="O515" s="719">
        <v>0</v>
      </c>
      <c r="P515" s="726">
        <v>0</v>
      </c>
      <c r="Q515" s="719">
        <v>0</v>
      </c>
      <c r="R515" s="719">
        <v>0</v>
      </c>
      <c r="S515" s="719">
        <v>0</v>
      </c>
      <c r="T515" s="719">
        <v>0</v>
      </c>
      <c r="U515" s="719">
        <v>0</v>
      </c>
      <c r="V515" s="719">
        <v>0</v>
      </c>
      <c r="W515" s="719">
        <v>0</v>
      </c>
      <c r="X515" s="719">
        <v>0</v>
      </c>
      <c r="Y515" s="720">
        <v>0</v>
      </c>
    </row>
    <row r="516" spans="1:25" ht="13.5" thickBot="1">
      <c r="A516" s="548"/>
      <c r="B516" s="367" t="s">
        <v>1373</v>
      </c>
      <c r="C516" s="340"/>
      <c r="D516" s="1105" t="s">
        <v>1414</v>
      </c>
      <c r="E516" s="1105"/>
      <c r="F516" s="1105"/>
      <c r="G516" s="1105"/>
      <c r="H516" s="1105"/>
      <c r="I516" s="1105"/>
      <c r="J516" s="299">
        <v>0</v>
      </c>
      <c r="K516" s="345">
        <v>0</v>
      </c>
      <c r="L516" s="345">
        <v>0</v>
      </c>
      <c r="M516" s="345">
        <v>0</v>
      </c>
      <c r="N516" s="345">
        <v>0</v>
      </c>
      <c r="O516" s="345">
        <v>0</v>
      </c>
      <c r="P516" s="345">
        <v>0</v>
      </c>
      <c r="Q516" s="345">
        <v>0</v>
      </c>
      <c r="R516" s="345">
        <v>0</v>
      </c>
      <c r="S516" s="345">
        <v>0</v>
      </c>
      <c r="T516" s="345">
        <v>0</v>
      </c>
      <c r="U516" s="345">
        <v>0</v>
      </c>
      <c r="V516" s="345">
        <v>0</v>
      </c>
      <c r="W516" s="345">
        <v>0</v>
      </c>
      <c r="X516" s="345">
        <v>0</v>
      </c>
      <c r="Y516" s="518">
        <v>0</v>
      </c>
    </row>
    <row r="517" spans="1:25" ht="15.75" thickBot="1">
      <c r="A517" s="1120" t="s">
        <v>234</v>
      </c>
      <c r="B517" s="1121"/>
      <c r="C517" s="608"/>
      <c r="D517" s="624"/>
      <c r="E517" s="624"/>
      <c r="F517" s="624"/>
      <c r="G517" s="624"/>
      <c r="H517" s="608"/>
      <c r="I517" s="608"/>
      <c r="J517" s="608"/>
      <c r="K517" s="608"/>
      <c r="L517" s="608"/>
      <c r="M517" s="608"/>
      <c r="N517" s="608"/>
      <c r="O517" s="608"/>
      <c r="P517" s="608"/>
      <c r="Q517" s="608"/>
      <c r="R517" s="608"/>
      <c r="S517" s="608"/>
      <c r="T517" s="608"/>
      <c r="U517" s="608"/>
      <c r="V517" s="608"/>
      <c r="W517" s="608"/>
      <c r="X517" s="608"/>
      <c r="Y517" s="609"/>
    </row>
    <row r="518" spans="1:25">
      <c r="A518" s="564">
        <v>1</v>
      </c>
      <c r="B518" s="336" t="s">
        <v>102</v>
      </c>
      <c r="C518" s="336" t="s">
        <v>102</v>
      </c>
      <c r="D518" s="674" t="s">
        <v>102</v>
      </c>
      <c r="E518" s="674"/>
      <c r="F518" s="674"/>
      <c r="G518" s="674"/>
      <c r="H518" s="336" t="s">
        <v>102</v>
      </c>
      <c r="I518" s="336" t="s">
        <v>102</v>
      </c>
      <c r="J518" s="336" t="s">
        <v>102</v>
      </c>
      <c r="K518" s="336" t="s">
        <v>102</v>
      </c>
      <c r="L518" s="336" t="s">
        <v>102</v>
      </c>
      <c r="M518" s="336" t="s">
        <v>102</v>
      </c>
      <c r="N518" s="336"/>
      <c r="O518" s="336"/>
      <c r="P518" s="336" t="s">
        <v>102</v>
      </c>
      <c r="Q518" s="336" t="s">
        <v>102</v>
      </c>
      <c r="R518" s="336" t="s">
        <v>102</v>
      </c>
      <c r="S518" s="336"/>
      <c r="T518" s="336"/>
      <c r="U518" s="336" t="s">
        <v>102</v>
      </c>
      <c r="V518" s="336" t="s">
        <v>102</v>
      </c>
      <c r="W518" s="336" t="s">
        <v>102</v>
      </c>
      <c r="X518" s="336"/>
      <c r="Y518" s="511"/>
    </row>
    <row r="519" spans="1:25" ht="15">
      <c r="A519" s="1132" t="s">
        <v>991</v>
      </c>
      <c r="B519" s="1133"/>
      <c r="C519" s="616"/>
      <c r="D519" s="675"/>
      <c r="E519" s="675"/>
      <c r="F519" s="675"/>
      <c r="G519" s="675"/>
      <c r="H519" s="616"/>
      <c r="I519" s="616"/>
      <c r="J519" s="616"/>
      <c r="K519" s="616"/>
      <c r="L519" s="616"/>
      <c r="M519" s="616"/>
      <c r="N519" s="616"/>
      <c r="O519" s="616"/>
      <c r="P519" s="616"/>
      <c r="Q519" s="616"/>
      <c r="R519" s="616"/>
      <c r="S519" s="616"/>
      <c r="T519" s="616"/>
      <c r="U519" s="616"/>
      <c r="V519" s="616"/>
      <c r="W519" s="616"/>
      <c r="X519" s="616"/>
      <c r="Y519" s="617"/>
    </row>
    <row r="520" spans="1:25" ht="42" customHeight="1">
      <c r="A520" s="514">
        <v>4</v>
      </c>
      <c r="B520" s="37" t="s">
        <v>1385</v>
      </c>
      <c r="C520" s="840">
        <v>325</v>
      </c>
      <c r="D520" s="648" t="str">
        <f>$D$21</f>
        <v>капитальный ремонт</v>
      </c>
      <c r="E520" s="972"/>
      <c r="F520" s="972"/>
      <c r="G520" s="972"/>
      <c r="H520" s="840" t="s">
        <v>992</v>
      </c>
      <c r="I520" s="55">
        <v>3071.5</v>
      </c>
      <c r="J520" s="55">
        <f t="shared" ref="J520:J533" si="95">SUM(K520:Y520)</f>
        <v>3071.5</v>
      </c>
      <c r="K520" s="311"/>
      <c r="L520" s="311"/>
      <c r="M520" s="55"/>
      <c r="N520" s="55"/>
      <c r="O520" s="55"/>
      <c r="P520" s="55">
        <v>3071.5</v>
      </c>
      <c r="Q520" s="55"/>
      <c r="R520" s="55"/>
      <c r="S520" s="55"/>
      <c r="T520" s="311"/>
      <c r="U520" s="311"/>
      <c r="V520" s="311"/>
      <c r="W520" s="311"/>
      <c r="X520" s="311"/>
      <c r="Y520" s="570"/>
    </row>
    <row r="521" spans="1:25" ht="57" customHeight="1">
      <c r="A521" s="514">
        <v>5</v>
      </c>
      <c r="B521" s="37" t="s">
        <v>1386</v>
      </c>
      <c r="C521" s="840">
        <v>450</v>
      </c>
      <c r="D521" s="648" t="str">
        <f t="shared" ref="D521:D533" si="96">$D$21</f>
        <v>капитальный ремонт</v>
      </c>
      <c r="E521" s="972"/>
      <c r="F521" s="972"/>
      <c r="G521" s="972"/>
      <c r="H521" s="840" t="s">
        <v>993</v>
      </c>
      <c r="I521" s="55">
        <f t="shared" ref="I521:I533" si="97">SUM(J521)</f>
        <v>33989.199999999997</v>
      </c>
      <c r="J521" s="55">
        <f t="shared" si="95"/>
        <v>33989.199999999997</v>
      </c>
      <c r="K521" s="311">
        <v>6000</v>
      </c>
      <c r="L521" s="311">
        <v>5594.6</v>
      </c>
      <c r="M521" s="55">
        <v>900</v>
      </c>
      <c r="N521" s="55">
        <v>3000</v>
      </c>
      <c r="O521" s="55">
        <v>1500</v>
      </c>
      <c r="P521" s="55">
        <f>-3071.5+6000</f>
        <v>2928.5</v>
      </c>
      <c r="Q521" s="55">
        <v>5594.6</v>
      </c>
      <c r="R521" s="55">
        <f>3071.5+900</f>
        <v>3971.5</v>
      </c>
      <c r="S521" s="55">
        <v>3000</v>
      </c>
      <c r="T521" s="311">
        <v>1500</v>
      </c>
      <c r="U521" s="311"/>
      <c r="V521" s="311"/>
      <c r="W521" s="311"/>
      <c r="X521" s="311"/>
      <c r="Y521" s="570"/>
    </row>
    <row r="522" spans="1:25" ht="52.5" customHeight="1">
      <c r="A522" s="571">
        <v>6</v>
      </c>
      <c r="B522" s="37" t="s">
        <v>1387</v>
      </c>
      <c r="C522" s="840">
        <v>70</v>
      </c>
      <c r="D522" s="648" t="str">
        <f t="shared" si="96"/>
        <v>капитальный ремонт</v>
      </c>
      <c r="E522" s="972"/>
      <c r="F522" s="972"/>
      <c r="G522" s="972"/>
      <c r="H522" s="840" t="s">
        <v>993</v>
      </c>
      <c r="I522" s="55">
        <f t="shared" si="97"/>
        <v>8400</v>
      </c>
      <c r="J522" s="55">
        <f t="shared" si="95"/>
        <v>8400</v>
      </c>
      <c r="K522" s="311">
        <v>4200</v>
      </c>
      <c r="L522" s="311"/>
      <c r="M522" s="55"/>
      <c r="N522" s="55"/>
      <c r="O522" s="55"/>
      <c r="P522" s="55">
        <v>4200</v>
      </c>
      <c r="Q522" s="55"/>
      <c r="R522" s="55"/>
      <c r="S522" s="55"/>
      <c r="T522" s="311"/>
      <c r="U522" s="311"/>
      <c r="V522" s="311"/>
      <c r="W522" s="311"/>
      <c r="X522" s="311"/>
      <c r="Y522" s="570"/>
    </row>
    <row r="523" spans="1:25" ht="44.25" customHeight="1">
      <c r="A523" s="514">
        <v>7</v>
      </c>
      <c r="B523" s="37" t="s">
        <v>1388</v>
      </c>
      <c r="C523" s="840">
        <v>305</v>
      </c>
      <c r="D523" s="648" t="str">
        <f t="shared" si="96"/>
        <v>капитальный ремонт</v>
      </c>
      <c r="E523" s="972"/>
      <c r="F523" s="972"/>
      <c r="G523" s="972"/>
      <c r="H523" s="840" t="s">
        <v>993</v>
      </c>
      <c r="I523" s="55">
        <f t="shared" si="97"/>
        <v>14800</v>
      </c>
      <c r="J523" s="55">
        <f t="shared" si="95"/>
        <v>14800</v>
      </c>
      <c r="K523" s="311">
        <v>3150</v>
      </c>
      <c r="L523" s="311">
        <v>2250</v>
      </c>
      <c r="M523" s="55">
        <v>1000</v>
      </c>
      <c r="N523" s="55">
        <v>1000</v>
      </c>
      <c r="O523" s="55"/>
      <c r="P523" s="55">
        <v>3150</v>
      </c>
      <c r="Q523" s="55">
        <v>2250</v>
      </c>
      <c r="R523" s="55">
        <v>1000</v>
      </c>
      <c r="S523" s="55">
        <v>1000</v>
      </c>
      <c r="T523" s="311"/>
      <c r="U523" s="311"/>
      <c r="V523" s="311"/>
      <c r="W523" s="311"/>
      <c r="X523" s="311"/>
      <c r="Y523" s="570"/>
    </row>
    <row r="524" spans="1:25" ht="18" customHeight="1">
      <c r="A524" s="510">
        <v>8</v>
      </c>
      <c r="B524" s="37" t="s">
        <v>1389</v>
      </c>
      <c r="C524" s="840">
        <v>260</v>
      </c>
      <c r="D524" s="648" t="str">
        <f t="shared" si="96"/>
        <v>капитальный ремонт</v>
      </c>
      <c r="E524" s="972"/>
      <c r="F524" s="972"/>
      <c r="G524" s="972"/>
      <c r="H524" s="840" t="s">
        <v>993</v>
      </c>
      <c r="I524" s="55">
        <f t="shared" si="97"/>
        <v>7000</v>
      </c>
      <c r="J524" s="55">
        <f t="shared" si="95"/>
        <v>7000</v>
      </c>
      <c r="K524" s="311">
        <v>1500</v>
      </c>
      <c r="L524" s="311"/>
      <c r="M524" s="55">
        <v>1000</v>
      </c>
      <c r="N524" s="55">
        <v>1000</v>
      </c>
      <c r="O524" s="55"/>
      <c r="P524" s="55">
        <v>1500</v>
      </c>
      <c r="Q524" s="55"/>
      <c r="R524" s="55">
        <v>1000</v>
      </c>
      <c r="S524" s="55">
        <v>1000</v>
      </c>
      <c r="T524" s="311"/>
      <c r="U524" s="311"/>
      <c r="V524" s="311"/>
      <c r="W524" s="311"/>
      <c r="X524" s="311"/>
      <c r="Y524" s="570"/>
    </row>
    <row r="525" spans="1:25" ht="45.75" customHeight="1">
      <c r="A525" s="510">
        <v>9</v>
      </c>
      <c r="B525" s="37" t="s">
        <v>1390</v>
      </c>
      <c r="C525" s="840">
        <v>475</v>
      </c>
      <c r="D525" s="648" t="str">
        <f t="shared" si="96"/>
        <v>капитальный ремонт</v>
      </c>
      <c r="E525" s="972"/>
      <c r="F525" s="972"/>
      <c r="G525" s="972"/>
      <c r="H525" s="840" t="s">
        <v>993</v>
      </c>
      <c r="I525" s="55">
        <f t="shared" si="97"/>
        <v>19500</v>
      </c>
      <c r="J525" s="55">
        <f t="shared" si="95"/>
        <v>19500</v>
      </c>
      <c r="K525" s="311">
        <v>1000</v>
      </c>
      <c r="L525" s="311">
        <v>4000</v>
      </c>
      <c r="M525" s="55">
        <v>2500</v>
      </c>
      <c r="N525" s="55">
        <v>2250</v>
      </c>
      <c r="O525" s="55"/>
      <c r="P525" s="55">
        <v>1000</v>
      </c>
      <c r="Q525" s="55">
        <v>4000</v>
      </c>
      <c r="R525" s="55">
        <v>2500</v>
      </c>
      <c r="S525" s="55">
        <v>2250</v>
      </c>
      <c r="T525" s="311"/>
      <c r="U525" s="311"/>
      <c r="V525" s="311"/>
      <c r="W525" s="311"/>
      <c r="X525" s="311"/>
      <c r="Y525" s="570"/>
    </row>
    <row r="526" spans="1:25" ht="47.25" customHeight="1">
      <c r="A526" s="510">
        <v>10</v>
      </c>
      <c r="B526" s="37" t="s">
        <v>1391</v>
      </c>
      <c r="C526" s="840">
        <v>505</v>
      </c>
      <c r="D526" s="648" t="str">
        <f t="shared" si="96"/>
        <v>капитальный ремонт</v>
      </c>
      <c r="E526" s="972"/>
      <c r="F526" s="972"/>
      <c r="G526" s="972"/>
      <c r="H526" s="840" t="s">
        <v>993</v>
      </c>
      <c r="I526" s="55">
        <f t="shared" si="97"/>
        <v>22000</v>
      </c>
      <c r="J526" s="55">
        <f t="shared" si="95"/>
        <v>22000</v>
      </c>
      <c r="K526" s="311"/>
      <c r="L526" s="311">
        <v>6000</v>
      </c>
      <c r="M526" s="55">
        <v>1800</v>
      </c>
      <c r="N526" s="55">
        <v>1600</v>
      </c>
      <c r="O526" s="55">
        <v>1600</v>
      </c>
      <c r="P526" s="55"/>
      <c r="Q526" s="55">
        <v>6000</v>
      </c>
      <c r="R526" s="55">
        <v>1800</v>
      </c>
      <c r="S526" s="55">
        <v>1600</v>
      </c>
      <c r="T526" s="311">
        <v>1600</v>
      </c>
      <c r="U526" s="311"/>
      <c r="V526" s="311"/>
      <c r="W526" s="311"/>
      <c r="X526" s="311"/>
      <c r="Y526" s="570"/>
    </row>
    <row r="527" spans="1:25" ht="36" customHeight="1">
      <c r="A527" s="510">
        <v>11</v>
      </c>
      <c r="B527" s="37" t="s">
        <v>1392</v>
      </c>
      <c r="C527" s="840">
        <v>310</v>
      </c>
      <c r="D527" s="648" t="str">
        <f t="shared" si="96"/>
        <v>капитальный ремонт</v>
      </c>
      <c r="E527" s="972"/>
      <c r="F527" s="972"/>
      <c r="G527" s="972"/>
      <c r="H527" s="840" t="s">
        <v>993</v>
      </c>
      <c r="I527" s="55">
        <f t="shared" si="97"/>
        <v>6600</v>
      </c>
      <c r="J527" s="55">
        <f t="shared" si="95"/>
        <v>6600</v>
      </c>
      <c r="K527" s="311"/>
      <c r="L527" s="311">
        <v>450</v>
      </c>
      <c r="M527" s="55">
        <v>1700</v>
      </c>
      <c r="N527" s="55">
        <v>1150</v>
      </c>
      <c r="O527" s="55"/>
      <c r="P527" s="55"/>
      <c r="Q527" s="55">
        <v>450</v>
      </c>
      <c r="R527" s="55">
        <v>1700</v>
      </c>
      <c r="S527" s="55">
        <v>1150</v>
      </c>
      <c r="T527" s="311"/>
      <c r="U527" s="311"/>
      <c r="V527" s="311"/>
      <c r="W527" s="311"/>
      <c r="X527" s="311"/>
      <c r="Y527" s="570"/>
    </row>
    <row r="528" spans="1:25" ht="43.5" customHeight="1">
      <c r="A528" s="510">
        <v>12</v>
      </c>
      <c r="B528" s="37" t="s">
        <v>1393</v>
      </c>
      <c r="C528" s="840">
        <v>100</v>
      </c>
      <c r="D528" s="648" t="str">
        <f t="shared" si="96"/>
        <v>капитальный ремонт</v>
      </c>
      <c r="E528" s="972"/>
      <c r="F528" s="972"/>
      <c r="G528" s="972"/>
      <c r="H528" s="840" t="s">
        <v>993</v>
      </c>
      <c r="I528" s="55">
        <f t="shared" si="97"/>
        <v>79400</v>
      </c>
      <c r="J528" s="55">
        <f t="shared" si="95"/>
        <v>79400</v>
      </c>
      <c r="K528" s="311">
        <v>1950</v>
      </c>
      <c r="L528" s="311">
        <v>2250</v>
      </c>
      <c r="M528" s="55">
        <v>9500</v>
      </c>
      <c r="N528" s="55">
        <v>13000</v>
      </c>
      <c r="O528" s="55">
        <v>13000</v>
      </c>
      <c r="P528" s="55">
        <v>1950</v>
      </c>
      <c r="Q528" s="55">
        <v>2250</v>
      </c>
      <c r="R528" s="55">
        <v>9500</v>
      </c>
      <c r="S528" s="55">
        <v>13000</v>
      </c>
      <c r="T528" s="311">
        <v>13000</v>
      </c>
      <c r="U528" s="311"/>
      <c r="V528" s="311"/>
      <c r="W528" s="311"/>
      <c r="X528" s="311"/>
      <c r="Y528" s="570"/>
    </row>
    <row r="529" spans="1:25" ht="30.75" customHeight="1">
      <c r="A529" s="510">
        <v>13</v>
      </c>
      <c r="B529" s="37" t="s">
        <v>1394</v>
      </c>
      <c r="C529" s="840">
        <v>30</v>
      </c>
      <c r="D529" s="648" t="str">
        <f t="shared" si="96"/>
        <v>капитальный ремонт</v>
      </c>
      <c r="E529" s="972"/>
      <c r="F529" s="972"/>
      <c r="G529" s="972"/>
      <c r="H529" s="840" t="s">
        <v>993</v>
      </c>
      <c r="I529" s="55">
        <f t="shared" si="97"/>
        <v>2300</v>
      </c>
      <c r="J529" s="55">
        <f t="shared" si="95"/>
        <v>2300</v>
      </c>
      <c r="K529" s="311"/>
      <c r="L529" s="311"/>
      <c r="M529" s="55">
        <v>1150</v>
      </c>
      <c r="N529" s="55"/>
      <c r="O529" s="55"/>
      <c r="P529" s="55"/>
      <c r="Q529" s="55"/>
      <c r="R529" s="55">
        <v>1150</v>
      </c>
      <c r="S529" s="55"/>
      <c r="T529" s="311"/>
      <c r="U529" s="311"/>
      <c r="V529" s="311"/>
      <c r="W529" s="311"/>
      <c r="X529" s="311"/>
      <c r="Y529" s="570"/>
    </row>
    <row r="530" spans="1:25" ht="33" customHeight="1">
      <c r="A530" s="510">
        <v>14</v>
      </c>
      <c r="B530" s="37" t="s">
        <v>1395</v>
      </c>
      <c r="C530" s="840">
        <v>305</v>
      </c>
      <c r="D530" s="648" t="str">
        <f t="shared" si="96"/>
        <v>капитальный ремонт</v>
      </c>
      <c r="E530" s="972"/>
      <c r="F530" s="972"/>
      <c r="G530" s="972"/>
      <c r="H530" s="840" t="s">
        <v>993</v>
      </c>
      <c r="I530" s="55">
        <f t="shared" si="97"/>
        <v>18000</v>
      </c>
      <c r="J530" s="55">
        <f t="shared" si="95"/>
        <v>18000</v>
      </c>
      <c r="K530" s="311"/>
      <c r="L530" s="311"/>
      <c r="M530" s="55">
        <v>3750</v>
      </c>
      <c r="N530" s="55">
        <v>2650</v>
      </c>
      <c r="O530" s="55">
        <v>2600</v>
      </c>
      <c r="P530" s="55"/>
      <c r="Q530" s="55"/>
      <c r="R530" s="55">
        <v>3750</v>
      </c>
      <c r="S530" s="55">
        <v>2650</v>
      </c>
      <c r="T530" s="311">
        <v>2600</v>
      </c>
      <c r="U530" s="311"/>
      <c r="V530" s="311"/>
      <c r="W530" s="311"/>
      <c r="X530" s="311"/>
      <c r="Y530" s="570"/>
    </row>
    <row r="531" spans="1:25" ht="34.5" customHeight="1">
      <c r="A531" s="510">
        <v>15</v>
      </c>
      <c r="B531" s="37" t="s">
        <v>1396</v>
      </c>
      <c r="C531" s="840">
        <v>325</v>
      </c>
      <c r="D531" s="648" t="str">
        <f t="shared" si="96"/>
        <v>капитальный ремонт</v>
      </c>
      <c r="E531" s="972"/>
      <c r="F531" s="972"/>
      <c r="G531" s="972"/>
      <c r="H531" s="840" t="s">
        <v>993</v>
      </c>
      <c r="I531" s="55">
        <f t="shared" si="97"/>
        <v>18200</v>
      </c>
      <c r="J531" s="55">
        <f t="shared" si="95"/>
        <v>18200</v>
      </c>
      <c r="K531" s="311">
        <v>1100</v>
      </c>
      <c r="L531" s="311"/>
      <c r="M531" s="55">
        <v>3050</v>
      </c>
      <c r="N531" s="55">
        <v>3750</v>
      </c>
      <c r="O531" s="55">
        <v>1200</v>
      </c>
      <c r="P531" s="55">
        <v>1100</v>
      </c>
      <c r="Q531" s="55"/>
      <c r="R531" s="55">
        <v>3050</v>
      </c>
      <c r="S531" s="55">
        <v>3750</v>
      </c>
      <c r="T531" s="311">
        <v>1200</v>
      </c>
      <c r="U531" s="311"/>
      <c r="V531" s="311"/>
      <c r="W531" s="311"/>
      <c r="X531" s="311"/>
      <c r="Y531" s="570"/>
    </row>
    <row r="532" spans="1:25" ht="69" customHeight="1">
      <c r="A532" s="510">
        <v>16</v>
      </c>
      <c r="B532" s="37" t="s">
        <v>1397</v>
      </c>
      <c r="C532" s="840">
        <v>193</v>
      </c>
      <c r="D532" s="648" t="str">
        <f t="shared" si="96"/>
        <v>капитальный ремонт</v>
      </c>
      <c r="E532" s="972"/>
      <c r="F532" s="972"/>
      <c r="G532" s="972"/>
      <c r="H532" s="840" t="s">
        <v>993</v>
      </c>
      <c r="I532" s="55">
        <f t="shared" si="97"/>
        <v>14700</v>
      </c>
      <c r="J532" s="55">
        <f t="shared" si="95"/>
        <v>14700</v>
      </c>
      <c r="K532" s="311">
        <v>1800</v>
      </c>
      <c r="L532" s="311"/>
      <c r="M532" s="55">
        <v>3600</v>
      </c>
      <c r="N532" s="55">
        <v>900</v>
      </c>
      <c r="O532" s="55">
        <v>1050</v>
      </c>
      <c r="P532" s="55">
        <v>1800</v>
      </c>
      <c r="Q532" s="55"/>
      <c r="R532" s="55">
        <v>3600</v>
      </c>
      <c r="S532" s="55">
        <v>900</v>
      </c>
      <c r="T532" s="311">
        <v>1050</v>
      </c>
      <c r="U532" s="311"/>
      <c r="V532" s="311"/>
      <c r="W532" s="311"/>
      <c r="X532" s="311"/>
      <c r="Y532" s="570"/>
    </row>
    <row r="533" spans="1:25" ht="38.25" customHeight="1">
      <c r="A533" s="510">
        <v>17</v>
      </c>
      <c r="B533" s="37" t="s">
        <v>1398</v>
      </c>
      <c r="C533" s="840">
        <v>77</v>
      </c>
      <c r="D533" s="648" t="str">
        <f t="shared" si="96"/>
        <v>капитальный ремонт</v>
      </c>
      <c r="E533" s="972"/>
      <c r="F533" s="972"/>
      <c r="G533" s="972"/>
      <c r="H533" s="840" t="s">
        <v>993</v>
      </c>
      <c r="I533" s="55">
        <f t="shared" si="97"/>
        <v>4100</v>
      </c>
      <c r="J533" s="55">
        <f t="shared" si="95"/>
        <v>4100</v>
      </c>
      <c r="K533" s="311">
        <v>1800</v>
      </c>
      <c r="L533" s="311">
        <v>250</v>
      </c>
      <c r="M533" s="55"/>
      <c r="N533" s="55"/>
      <c r="O533" s="55"/>
      <c r="P533" s="55">
        <v>1800</v>
      </c>
      <c r="Q533" s="55">
        <v>250</v>
      </c>
      <c r="R533" s="55"/>
      <c r="S533" s="55"/>
      <c r="T533" s="311"/>
      <c r="U533" s="311"/>
      <c r="V533" s="311"/>
      <c r="W533" s="311"/>
      <c r="X533" s="311"/>
      <c r="Y533" s="570"/>
    </row>
    <row r="534" spans="1:25">
      <c r="A534" s="715"/>
      <c r="B534" s="728" t="s">
        <v>693</v>
      </c>
      <c r="C534" s="716"/>
      <c r="D534" s="717"/>
      <c r="E534" s="717"/>
      <c r="F534" s="717"/>
      <c r="G534" s="717"/>
      <c r="H534" s="716"/>
      <c r="I534" s="716"/>
      <c r="J534" s="718">
        <f t="shared" ref="J534:Y534" si="98">SUM(J520:J533)</f>
        <v>252060.7</v>
      </c>
      <c r="K534" s="719">
        <f t="shared" si="98"/>
        <v>22500</v>
      </c>
      <c r="L534" s="719">
        <f t="shared" si="98"/>
        <v>20794.599999999999</v>
      </c>
      <c r="M534" s="719">
        <f t="shared" si="98"/>
        <v>29950</v>
      </c>
      <c r="N534" s="719">
        <f t="shared" si="98"/>
        <v>30300</v>
      </c>
      <c r="O534" s="719">
        <f t="shared" si="98"/>
        <v>20950</v>
      </c>
      <c r="P534" s="726">
        <f t="shared" si="98"/>
        <v>22500</v>
      </c>
      <c r="Q534" s="719">
        <f t="shared" si="98"/>
        <v>20794.599999999999</v>
      </c>
      <c r="R534" s="719">
        <f t="shared" si="98"/>
        <v>33021.5</v>
      </c>
      <c r="S534" s="719">
        <f t="shared" si="98"/>
        <v>30300</v>
      </c>
      <c r="T534" s="719">
        <f t="shared" si="98"/>
        <v>20950</v>
      </c>
      <c r="U534" s="719">
        <f t="shared" si="98"/>
        <v>0</v>
      </c>
      <c r="V534" s="719">
        <f t="shared" si="98"/>
        <v>0</v>
      </c>
      <c r="W534" s="719">
        <f t="shared" si="98"/>
        <v>0</v>
      </c>
      <c r="X534" s="719">
        <f t="shared" si="98"/>
        <v>0</v>
      </c>
      <c r="Y534" s="720">
        <f t="shared" si="98"/>
        <v>0</v>
      </c>
    </row>
    <row r="535" spans="1:25" ht="13.5" thickBot="1">
      <c r="A535" s="548"/>
      <c r="B535" s="367" t="s">
        <v>1373</v>
      </c>
      <c r="C535" s="340"/>
      <c r="D535" s="1105" t="s">
        <v>1414</v>
      </c>
      <c r="E535" s="1105"/>
      <c r="F535" s="1105"/>
      <c r="G535" s="1105"/>
      <c r="H535" s="1105"/>
      <c r="I535" s="1105"/>
      <c r="J535" s="299">
        <f>SUM(J520:J533)</f>
        <v>252060.7</v>
      </c>
      <c r="K535" s="345">
        <f t="shared" ref="K535:Y535" si="99">SUM(K520:K533)</f>
        <v>22500</v>
      </c>
      <c r="L535" s="345">
        <f t="shared" si="99"/>
        <v>20794.599999999999</v>
      </c>
      <c r="M535" s="345">
        <f t="shared" si="99"/>
        <v>29950</v>
      </c>
      <c r="N535" s="345">
        <f t="shared" si="99"/>
        <v>30300</v>
      </c>
      <c r="O535" s="345">
        <f t="shared" si="99"/>
        <v>20950</v>
      </c>
      <c r="P535" s="345">
        <f t="shared" si="99"/>
        <v>22500</v>
      </c>
      <c r="Q535" s="345">
        <f t="shared" si="99"/>
        <v>20794.599999999999</v>
      </c>
      <c r="R535" s="345">
        <f t="shared" si="99"/>
        <v>33021.5</v>
      </c>
      <c r="S535" s="345">
        <f t="shared" si="99"/>
        <v>30300</v>
      </c>
      <c r="T535" s="345">
        <f t="shared" si="99"/>
        <v>20950</v>
      </c>
      <c r="U535" s="345">
        <f t="shared" si="99"/>
        <v>0</v>
      </c>
      <c r="V535" s="345">
        <f t="shared" si="99"/>
        <v>0</v>
      </c>
      <c r="W535" s="345">
        <f t="shared" si="99"/>
        <v>0</v>
      </c>
      <c r="X535" s="345">
        <f t="shared" si="99"/>
        <v>0</v>
      </c>
      <c r="Y535" s="518">
        <f t="shared" si="99"/>
        <v>0</v>
      </c>
    </row>
    <row r="536" spans="1:25" ht="15.75" thickBot="1">
      <c r="A536" s="1120" t="s">
        <v>368</v>
      </c>
      <c r="B536" s="1121"/>
      <c r="C536" s="608"/>
      <c r="D536" s="624"/>
      <c r="E536" s="624"/>
      <c r="F536" s="624"/>
      <c r="G536" s="624"/>
      <c r="H536" s="608"/>
      <c r="I536" s="608"/>
      <c r="J536" s="608"/>
      <c r="K536" s="608"/>
      <c r="L536" s="608"/>
      <c r="M536" s="608"/>
      <c r="N536" s="608"/>
      <c r="O536" s="608"/>
      <c r="P536" s="608"/>
      <c r="Q536" s="608"/>
      <c r="R536" s="608"/>
      <c r="S536" s="608"/>
      <c r="T536" s="608"/>
      <c r="U536" s="608"/>
      <c r="V536" s="608"/>
      <c r="W536" s="608"/>
      <c r="X536" s="608"/>
      <c r="Y536" s="609"/>
    </row>
    <row r="537" spans="1:25" ht="15">
      <c r="A537" s="996"/>
      <c r="B537" s="997"/>
      <c r="C537" s="612"/>
      <c r="D537" s="650"/>
      <c r="E537" s="650"/>
      <c r="F537" s="650"/>
      <c r="G537" s="650"/>
      <c r="H537" s="612"/>
      <c r="I537" s="612"/>
      <c r="J537" s="612"/>
      <c r="K537" s="612"/>
      <c r="L537" s="612"/>
      <c r="M537" s="612"/>
      <c r="N537" s="612"/>
      <c r="O537" s="612"/>
      <c r="P537" s="612"/>
      <c r="Q537" s="612"/>
      <c r="R537" s="612"/>
      <c r="S537" s="612"/>
      <c r="T537" s="612"/>
      <c r="U537" s="612"/>
      <c r="V537" s="612"/>
      <c r="W537" s="612"/>
      <c r="X537" s="612"/>
      <c r="Y537" s="613"/>
    </row>
    <row r="538" spans="1:25" ht="15">
      <c r="A538" s="996"/>
      <c r="B538" s="997"/>
      <c r="C538" s="612"/>
      <c r="D538" s="650"/>
      <c r="E538" s="650"/>
      <c r="F538" s="650"/>
      <c r="G538" s="650"/>
      <c r="H538" s="612"/>
      <c r="I538" s="612"/>
      <c r="J538" s="612"/>
      <c r="K538" s="612"/>
      <c r="L538" s="612"/>
      <c r="M538" s="612"/>
      <c r="N538" s="612"/>
      <c r="O538" s="612"/>
      <c r="P538" s="612"/>
      <c r="Q538" s="612"/>
      <c r="R538" s="612"/>
      <c r="S538" s="612"/>
      <c r="T538" s="612"/>
      <c r="U538" s="612"/>
      <c r="V538" s="612"/>
      <c r="W538" s="612"/>
      <c r="X538" s="612"/>
      <c r="Y538" s="613"/>
    </row>
    <row r="539" spans="1:25" ht="15">
      <c r="A539" s="996"/>
      <c r="B539" s="997"/>
      <c r="C539" s="612"/>
      <c r="D539" s="650"/>
      <c r="E539" s="650"/>
      <c r="F539" s="650"/>
      <c r="G539" s="650"/>
      <c r="H539" s="612"/>
      <c r="I539" s="612"/>
      <c r="J539" s="612"/>
      <c r="K539" s="612"/>
      <c r="L539" s="612"/>
      <c r="M539" s="612"/>
      <c r="N539" s="612"/>
      <c r="O539" s="612"/>
      <c r="P539" s="612"/>
      <c r="Q539" s="612"/>
      <c r="R539" s="612"/>
      <c r="S539" s="612"/>
      <c r="T539" s="612"/>
      <c r="U539" s="612"/>
      <c r="V539" s="612"/>
      <c r="W539" s="612"/>
      <c r="X539" s="612"/>
      <c r="Y539" s="613"/>
    </row>
    <row r="540" spans="1:25">
      <c r="A540" s="715"/>
      <c r="B540" s="728" t="s">
        <v>693</v>
      </c>
      <c r="C540" s="716"/>
      <c r="D540" s="717"/>
      <c r="E540" s="717"/>
      <c r="F540" s="717"/>
      <c r="G540" s="717"/>
      <c r="H540" s="716"/>
      <c r="I540" s="716"/>
      <c r="J540" s="718">
        <v>0</v>
      </c>
      <c r="K540" s="719">
        <v>0</v>
      </c>
      <c r="L540" s="719">
        <v>0</v>
      </c>
      <c r="M540" s="719">
        <v>0</v>
      </c>
      <c r="N540" s="719">
        <v>0</v>
      </c>
      <c r="O540" s="719">
        <v>0</v>
      </c>
      <c r="P540" s="726">
        <v>0</v>
      </c>
      <c r="Q540" s="719">
        <v>0</v>
      </c>
      <c r="R540" s="719">
        <v>0</v>
      </c>
      <c r="S540" s="719">
        <v>0</v>
      </c>
      <c r="T540" s="719">
        <v>0</v>
      </c>
      <c r="U540" s="719">
        <v>0</v>
      </c>
      <c r="V540" s="719">
        <v>0</v>
      </c>
      <c r="W540" s="719">
        <v>0</v>
      </c>
      <c r="X540" s="719">
        <v>0</v>
      </c>
      <c r="Y540" s="720">
        <v>0</v>
      </c>
    </row>
    <row r="541" spans="1:25" ht="13.5" thickBot="1">
      <c r="A541" s="548"/>
      <c r="B541" s="367" t="s">
        <v>1373</v>
      </c>
      <c r="C541" s="340"/>
      <c r="D541" s="1105" t="s">
        <v>1414</v>
      </c>
      <c r="E541" s="1105"/>
      <c r="F541" s="1105"/>
      <c r="G541" s="1105"/>
      <c r="H541" s="1105"/>
      <c r="I541" s="1105"/>
      <c r="J541" s="299">
        <v>0</v>
      </c>
      <c r="K541" s="345">
        <v>0</v>
      </c>
      <c r="L541" s="345">
        <v>0</v>
      </c>
      <c r="M541" s="345">
        <v>0</v>
      </c>
      <c r="N541" s="345">
        <v>0</v>
      </c>
      <c r="O541" s="345">
        <v>0</v>
      </c>
      <c r="P541" s="345">
        <v>0</v>
      </c>
      <c r="Q541" s="345">
        <v>0</v>
      </c>
      <c r="R541" s="345">
        <v>0</v>
      </c>
      <c r="S541" s="345">
        <v>0</v>
      </c>
      <c r="T541" s="345">
        <v>0</v>
      </c>
      <c r="U541" s="345">
        <v>0</v>
      </c>
      <c r="V541" s="345">
        <v>0</v>
      </c>
      <c r="W541" s="345">
        <v>0</v>
      </c>
      <c r="X541" s="345">
        <v>0</v>
      </c>
      <c r="Y541" s="518">
        <v>0</v>
      </c>
    </row>
    <row r="542" spans="1:25" ht="15.75" thickBot="1">
      <c r="A542" s="1120" t="s">
        <v>220</v>
      </c>
      <c r="B542" s="1121"/>
      <c r="C542" s="608"/>
      <c r="D542" s="624"/>
      <c r="E542" s="624"/>
      <c r="F542" s="624"/>
      <c r="G542" s="624"/>
      <c r="H542" s="608"/>
      <c r="I542" s="608"/>
      <c r="J542" s="608"/>
      <c r="K542" s="608"/>
      <c r="L542" s="608"/>
      <c r="M542" s="608"/>
      <c r="N542" s="608"/>
      <c r="O542" s="608"/>
      <c r="P542" s="608"/>
      <c r="Q542" s="608"/>
      <c r="R542" s="608"/>
      <c r="S542" s="608"/>
      <c r="T542" s="608"/>
      <c r="U542" s="608"/>
      <c r="V542" s="608"/>
      <c r="W542" s="608"/>
      <c r="X542" s="608"/>
      <c r="Y542" s="609"/>
    </row>
    <row r="543" spans="1:25">
      <c r="A543" s="715"/>
      <c r="B543" s="728" t="s">
        <v>693</v>
      </c>
      <c r="C543" s="716"/>
      <c r="D543" s="717"/>
      <c r="E543" s="717"/>
      <c r="F543" s="717"/>
      <c r="G543" s="717"/>
      <c r="H543" s="716"/>
      <c r="I543" s="716"/>
      <c r="J543" s="718">
        <v>0</v>
      </c>
      <c r="K543" s="719">
        <v>0</v>
      </c>
      <c r="L543" s="719">
        <v>0</v>
      </c>
      <c r="M543" s="719">
        <v>0</v>
      </c>
      <c r="N543" s="719">
        <v>0</v>
      </c>
      <c r="O543" s="719">
        <v>0</v>
      </c>
      <c r="P543" s="726">
        <v>0</v>
      </c>
      <c r="Q543" s="719">
        <v>0</v>
      </c>
      <c r="R543" s="719">
        <v>0</v>
      </c>
      <c r="S543" s="719">
        <v>0</v>
      </c>
      <c r="T543" s="719">
        <v>0</v>
      </c>
      <c r="U543" s="719">
        <v>0</v>
      </c>
      <c r="V543" s="719">
        <v>0</v>
      </c>
      <c r="W543" s="719">
        <v>0</v>
      </c>
      <c r="X543" s="719">
        <v>0</v>
      </c>
      <c r="Y543" s="720">
        <v>0</v>
      </c>
    </row>
    <row r="544" spans="1:25" ht="13.5" thickBot="1">
      <c r="A544" s="548"/>
      <c r="B544" s="367" t="s">
        <v>1373</v>
      </c>
      <c r="C544" s="340"/>
      <c r="D544" s="1105" t="s">
        <v>1414</v>
      </c>
      <c r="E544" s="1105"/>
      <c r="F544" s="1105"/>
      <c r="G544" s="1105"/>
      <c r="H544" s="1105"/>
      <c r="I544" s="1105"/>
      <c r="J544" s="299">
        <v>0</v>
      </c>
      <c r="K544" s="345">
        <v>0</v>
      </c>
      <c r="L544" s="345">
        <v>0</v>
      </c>
      <c r="M544" s="345">
        <v>0</v>
      </c>
      <c r="N544" s="345">
        <v>0</v>
      </c>
      <c r="O544" s="345">
        <v>0</v>
      </c>
      <c r="P544" s="345">
        <v>0</v>
      </c>
      <c r="Q544" s="345">
        <v>0</v>
      </c>
      <c r="R544" s="345">
        <v>0</v>
      </c>
      <c r="S544" s="345">
        <v>0</v>
      </c>
      <c r="T544" s="345">
        <v>0</v>
      </c>
      <c r="U544" s="345">
        <v>0</v>
      </c>
      <c r="V544" s="345">
        <v>0</v>
      </c>
      <c r="W544" s="345">
        <v>0</v>
      </c>
      <c r="X544" s="345">
        <v>0</v>
      </c>
      <c r="Y544" s="518">
        <v>0</v>
      </c>
    </row>
    <row r="545" spans="1:25" ht="15.75" thickBot="1">
      <c r="A545" s="1120" t="s">
        <v>285</v>
      </c>
      <c r="B545" s="1121"/>
      <c r="C545" s="608"/>
      <c r="D545" s="624"/>
      <c r="E545" s="624"/>
      <c r="F545" s="624"/>
      <c r="G545" s="624"/>
      <c r="H545" s="608"/>
      <c r="I545" s="608"/>
      <c r="J545" s="608"/>
      <c r="K545" s="608"/>
      <c r="L545" s="608"/>
      <c r="M545" s="608"/>
      <c r="N545" s="608"/>
      <c r="O545" s="608"/>
      <c r="P545" s="608"/>
      <c r="Q545" s="608"/>
      <c r="R545" s="608"/>
      <c r="S545" s="608"/>
      <c r="T545" s="608"/>
      <c r="U545" s="608"/>
      <c r="V545" s="608"/>
      <c r="W545" s="608"/>
      <c r="X545" s="608"/>
      <c r="Y545" s="609"/>
    </row>
    <row r="546" spans="1:25" ht="25.5" customHeight="1">
      <c r="A546" s="868">
        <v>6</v>
      </c>
      <c r="B546" s="37" t="s">
        <v>264</v>
      </c>
      <c r="C546" s="19">
        <v>200</v>
      </c>
      <c r="D546" s="648" t="str">
        <f t="shared" ref="D546:D566" si="100">$D$21</f>
        <v>капитальный ремонт</v>
      </c>
      <c r="E546" s="676"/>
      <c r="F546" s="676"/>
      <c r="G546" s="676"/>
      <c r="H546" s="37"/>
      <c r="I546" s="90">
        <v>9110</v>
      </c>
      <c r="J546" s="839">
        <f t="shared" ref="J546:J566" si="101">SUM(K546:Y546)</f>
        <v>0</v>
      </c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513"/>
    </row>
    <row r="547" spans="1:25" ht="25.5" customHeight="1">
      <c r="A547" s="868">
        <v>7</v>
      </c>
      <c r="B547" s="37" t="s">
        <v>265</v>
      </c>
      <c r="C547" s="19">
        <v>432</v>
      </c>
      <c r="D547" s="648" t="str">
        <f t="shared" si="100"/>
        <v>капитальный ремонт</v>
      </c>
      <c r="E547" s="676"/>
      <c r="F547" s="676"/>
      <c r="G547" s="676"/>
      <c r="H547" s="37"/>
      <c r="I547" s="81">
        <v>5950</v>
      </c>
      <c r="J547" s="839">
        <f t="shared" si="101"/>
        <v>0</v>
      </c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513"/>
    </row>
    <row r="548" spans="1:25" ht="25.5" customHeight="1">
      <c r="A548" s="868">
        <v>8</v>
      </c>
      <c r="B548" s="37" t="s">
        <v>266</v>
      </c>
      <c r="C548" s="19">
        <v>575</v>
      </c>
      <c r="D548" s="648" t="str">
        <f t="shared" si="100"/>
        <v>капитальный ремонт</v>
      </c>
      <c r="E548" s="676"/>
      <c r="F548" s="676"/>
      <c r="G548" s="676"/>
      <c r="H548" s="37"/>
      <c r="I548" s="90">
        <v>34860</v>
      </c>
      <c r="J548" s="839">
        <f t="shared" si="101"/>
        <v>14380</v>
      </c>
      <c r="K548" s="81">
        <v>5510</v>
      </c>
      <c r="L548" s="81">
        <v>1690</v>
      </c>
      <c r="M548" s="81"/>
      <c r="N548" s="81"/>
      <c r="O548" s="81"/>
      <c r="P548" s="81">
        <v>5500</v>
      </c>
      <c r="Q548" s="81">
        <v>1680</v>
      </c>
      <c r="R548" s="81"/>
      <c r="S548" s="81"/>
      <c r="T548" s="81"/>
      <c r="U548" s="81"/>
      <c r="V548" s="81"/>
      <c r="W548" s="81"/>
      <c r="X548" s="81"/>
      <c r="Y548" s="513"/>
    </row>
    <row r="549" spans="1:25" ht="25.5" customHeight="1">
      <c r="A549" s="868">
        <v>9</v>
      </c>
      <c r="B549" s="37" t="s">
        <v>267</v>
      </c>
      <c r="C549" s="19">
        <v>230</v>
      </c>
      <c r="D549" s="648" t="str">
        <f t="shared" si="100"/>
        <v>капитальный ремонт</v>
      </c>
      <c r="E549" s="676"/>
      <c r="F549" s="676"/>
      <c r="G549" s="676"/>
      <c r="H549" s="37"/>
      <c r="I549" s="81">
        <v>14000</v>
      </c>
      <c r="J549" s="839">
        <f t="shared" si="101"/>
        <v>2640</v>
      </c>
      <c r="K549" s="81">
        <v>1320</v>
      </c>
      <c r="L549" s="81"/>
      <c r="M549" s="81"/>
      <c r="N549" s="81"/>
      <c r="O549" s="81"/>
      <c r="P549" s="81">
        <v>1320</v>
      </c>
      <c r="Q549" s="81"/>
      <c r="R549" s="81"/>
      <c r="S549" s="81"/>
      <c r="T549" s="81"/>
      <c r="U549" s="81"/>
      <c r="V549" s="81"/>
      <c r="W549" s="81"/>
      <c r="X549" s="81"/>
      <c r="Y549" s="513"/>
    </row>
    <row r="550" spans="1:25" ht="25.5" customHeight="1">
      <c r="A550" s="868">
        <v>10</v>
      </c>
      <c r="B550" s="37" t="s">
        <v>268</v>
      </c>
      <c r="C550" s="19">
        <v>260</v>
      </c>
      <c r="D550" s="648" t="str">
        <f t="shared" si="100"/>
        <v>капитальный ремонт</v>
      </c>
      <c r="E550" s="676"/>
      <c r="F550" s="676"/>
      <c r="G550" s="676"/>
      <c r="H550" s="37"/>
      <c r="I550" s="90">
        <v>50520</v>
      </c>
      <c r="J550" s="839">
        <f t="shared" si="101"/>
        <v>43840</v>
      </c>
      <c r="K550" s="81">
        <v>18340</v>
      </c>
      <c r="L550" s="81">
        <v>3580</v>
      </c>
      <c r="M550" s="81"/>
      <c r="N550" s="81"/>
      <c r="O550" s="81"/>
      <c r="P550" s="81">
        <v>18340</v>
      </c>
      <c r="Q550" s="81">
        <v>3580</v>
      </c>
      <c r="R550" s="81"/>
      <c r="S550" s="81"/>
      <c r="T550" s="81"/>
      <c r="U550" s="81"/>
      <c r="V550" s="81"/>
      <c r="W550" s="81"/>
      <c r="X550" s="81"/>
      <c r="Y550" s="513"/>
    </row>
    <row r="551" spans="1:25" ht="25.5" customHeight="1">
      <c r="A551" s="868">
        <v>11</v>
      </c>
      <c r="B551" s="37" t="s">
        <v>269</v>
      </c>
      <c r="C551" s="19">
        <v>103</v>
      </c>
      <c r="D551" s="648" t="str">
        <f t="shared" si="100"/>
        <v>капитальный ремонт</v>
      </c>
      <c r="E551" s="676"/>
      <c r="F551" s="676"/>
      <c r="G551" s="676"/>
      <c r="H551" s="37"/>
      <c r="I551" s="90">
        <v>6300</v>
      </c>
      <c r="J551" s="839">
        <f t="shared" si="101"/>
        <v>6120</v>
      </c>
      <c r="K551" s="81"/>
      <c r="L551" s="81">
        <v>3060</v>
      </c>
      <c r="M551" s="81"/>
      <c r="N551" s="81"/>
      <c r="O551" s="81"/>
      <c r="P551" s="81"/>
      <c r="Q551" s="81">
        <v>3060</v>
      </c>
      <c r="R551" s="81"/>
      <c r="S551" s="81"/>
      <c r="T551" s="81"/>
      <c r="U551" s="81"/>
      <c r="V551" s="81"/>
      <c r="W551" s="81"/>
      <c r="X551" s="81"/>
      <c r="Y551" s="513"/>
    </row>
    <row r="552" spans="1:25" ht="25.5" customHeight="1">
      <c r="A552" s="868">
        <v>12</v>
      </c>
      <c r="B552" s="37" t="s">
        <v>270</v>
      </c>
      <c r="C552" s="19">
        <v>292</v>
      </c>
      <c r="D552" s="648" t="str">
        <f t="shared" si="100"/>
        <v>капитальный ремонт</v>
      </c>
      <c r="E552" s="676"/>
      <c r="F552" s="676"/>
      <c r="G552" s="676"/>
      <c r="H552" s="37"/>
      <c r="I552" s="81">
        <v>6630</v>
      </c>
      <c r="J552" s="839">
        <f t="shared" si="101"/>
        <v>6630</v>
      </c>
      <c r="K552" s="81">
        <v>1410</v>
      </c>
      <c r="L552" s="81">
        <v>1910</v>
      </c>
      <c r="M552" s="81"/>
      <c r="N552" s="81"/>
      <c r="O552" s="81"/>
      <c r="P552" s="81">
        <v>1410</v>
      </c>
      <c r="Q552" s="81">
        <v>1900</v>
      </c>
      <c r="R552" s="81"/>
      <c r="S552" s="81"/>
      <c r="T552" s="81"/>
      <c r="U552" s="81"/>
      <c r="V552" s="81"/>
      <c r="W552" s="81"/>
      <c r="X552" s="81"/>
      <c r="Y552" s="513"/>
    </row>
    <row r="553" spans="1:25" ht="25.5" customHeight="1">
      <c r="A553" s="868">
        <v>13</v>
      </c>
      <c r="B553" s="37" t="s">
        <v>271</v>
      </c>
      <c r="C553" s="19">
        <v>200</v>
      </c>
      <c r="D553" s="648" t="str">
        <f t="shared" si="100"/>
        <v>капитальный ремонт</v>
      </c>
      <c r="E553" s="676"/>
      <c r="F553" s="676"/>
      <c r="G553" s="676"/>
      <c r="H553" s="37"/>
      <c r="I553" s="81">
        <v>7000</v>
      </c>
      <c r="J553" s="839">
        <f t="shared" si="101"/>
        <v>0</v>
      </c>
      <c r="K553" s="81"/>
      <c r="L553" s="81"/>
      <c r="M553" s="81"/>
      <c r="N553" s="81"/>
      <c r="O553" s="81"/>
      <c r="P553" s="81"/>
      <c r="Q553" s="81"/>
      <c r="R553" s="82"/>
      <c r="S553" s="82"/>
      <c r="T553" s="82"/>
      <c r="U553" s="81"/>
      <c r="V553" s="81"/>
      <c r="W553" s="81"/>
      <c r="X553" s="81"/>
      <c r="Y553" s="513"/>
    </row>
    <row r="554" spans="1:25" ht="25.5" customHeight="1">
      <c r="A554" s="868">
        <v>14</v>
      </c>
      <c r="B554" s="37" t="s">
        <v>272</v>
      </c>
      <c r="C554" s="19">
        <v>323</v>
      </c>
      <c r="D554" s="648" t="str">
        <f t="shared" si="100"/>
        <v>капитальный ремонт</v>
      </c>
      <c r="E554" s="676"/>
      <c r="F554" s="676"/>
      <c r="G554" s="676"/>
      <c r="H554" s="37"/>
      <c r="I554" s="90">
        <v>11100</v>
      </c>
      <c r="J554" s="839">
        <f t="shared" si="101"/>
        <v>0</v>
      </c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513"/>
    </row>
    <row r="555" spans="1:25" ht="25.5" customHeight="1">
      <c r="A555" s="868">
        <v>15</v>
      </c>
      <c r="B555" s="37" t="s">
        <v>273</v>
      </c>
      <c r="C555" s="19">
        <v>210</v>
      </c>
      <c r="D555" s="648" t="str">
        <f t="shared" si="100"/>
        <v>капитальный ремонт</v>
      </c>
      <c r="E555" s="676"/>
      <c r="F555" s="676"/>
      <c r="G555" s="676"/>
      <c r="H555" s="37"/>
      <c r="I555" s="164">
        <v>5130</v>
      </c>
      <c r="J555" s="839">
        <f t="shared" si="101"/>
        <v>1820</v>
      </c>
      <c r="K555" s="82">
        <v>880</v>
      </c>
      <c r="L555" s="82">
        <v>30</v>
      </c>
      <c r="M555" s="82"/>
      <c r="N555" s="82"/>
      <c r="O555" s="82"/>
      <c r="P555" s="82">
        <v>880</v>
      </c>
      <c r="Q555" s="82">
        <v>30</v>
      </c>
      <c r="R555" s="82"/>
      <c r="S555" s="82"/>
      <c r="T555" s="82"/>
      <c r="U555" s="82"/>
      <c r="V555" s="82"/>
      <c r="W555" s="82"/>
      <c r="X555" s="82"/>
      <c r="Y555" s="513"/>
    </row>
    <row r="556" spans="1:25" ht="25.5" customHeight="1">
      <c r="A556" s="868">
        <v>16</v>
      </c>
      <c r="B556" s="37" t="s">
        <v>274</v>
      </c>
      <c r="C556" s="19">
        <v>83</v>
      </c>
      <c r="D556" s="648" t="str">
        <f t="shared" si="100"/>
        <v>капитальный ремонт</v>
      </c>
      <c r="E556" s="676"/>
      <c r="F556" s="676"/>
      <c r="G556" s="676"/>
      <c r="H556" s="37"/>
      <c r="I556" s="90">
        <v>7250</v>
      </c>
      <c r="J556" s="839">
        <f t="shared" si="101"/>
        <v>4720</v>
      </c>
      <c r="K556" s="81">
        <v>1000</v>
      </c>
      <c r="L556" s="81">
        <v>1360</v>
      </c>
      <c r="M556" s="81"/>
      <c r="N556" s="81"/>
      <c r="O556" s="81"/>
      <c r="P556" s="81">
        <v>1000</v>
      </c>
      <c r="Q556" s="81">
        <v>1360</v>
      </c>
      <c r="R556" s="82"/>
      <c r="S556" s="82"/>
      <c r="T556" s="82"/>
      <c r="U556" s="82"/>
      <c r="V556" s="82"/>
      <c r="W556" s="82"/>
      <c r="X556" s="82"/>
      <c r="Y556" s="513"/>
    </row>
    <row r="557" spans="1:25" ht="25.5" customHeight="1">
      <c r="A557" s="868">
        <v>17</v>
      </c>
      <c r="B557" s="37" t="s">
        <v>275</v>
      </c>
      <c r="C557" s="19">
        <v>106</v>
      </c>
      <c r="D557" s="648" t="str">
        <f t="shared" si="100"/>
        <v>капитальный ремонт</v>
      </c>
      <c r="E557" s="676"/>
      <c r="F557" s="676"/>
      <c r="G557" s="676"/>
      <c r="H557" s="37"/>
      <c r="I557" s="81">
        <v>10360</v>
      </c>
      <c r="J557" s="839">
        <f t="shared" si="101"/>
        <v>8940</v>
      </c>
      <c r="K557" s="81">
        <v>4470</v>
      </c>
      <c r="L557" s="81"/>
      <c r="M557" s="81"/>
      <c r="N557" s="81"/>
      <c r="O557" s="81"/>
      <c r="P557" s="81">
        <v>4470</v>
      </c>
      <c r="Q557" s="81"/>
      <c r="R557" s="82"/>
      <c r="S557" s="82"/>
      <c r="T557" s="82"/>
      <c r="U557" s="82"/>
      <c r="V557" s="82"/>
      <c r="W557" s="82"/>
      <c r="X557" s="82"/>
      <c r="Y557" s="513"/>
    </row>
    <row r="558" spans="1:25" ht="25.5" customHeight="1">
      <c r="A558" s="868">
        <v>18</v>
      </c>
      <c r="B558" s="37" t="s">
        <v>276</v>
      </c>
      <c r="C558" s="19">
        <v>137</v>
      </c>
      <c r="D558" s="648" t="str">
        <f t="shared" si="100"/>
        <v>капитальный ремонт</v>
      </c>
      <c r="E558" s="676"/>
      <c r="F558" s="676"/>
      <c r="G558" s="676"/>
      <c r="H558" s="37"/>
      <c r="I558" s="81">
        <v>3550</v>
      </c>
      <c r="J558" s="839">
        <f t="shared" si="101"/>
        <v>0</v>
      </c>
      <c r="K558" s="81"/>
      <c r="L558" s="81"/>
      <c r="M558" s="81"/>
      <c r="N558" s="81"/>
      <c r="O558" s="81"/>
      <c r="P558" s="81"/>
      <c r="Q558" s="81"/>
      <c r="R558" s="82"/>
      <c r="S558" s="82"/>
      <c r="T558" s="82"/>
      <c r="U558" s="82"/>
      <c r="V558" s="82"/>
      <c r="W558" s="82"/>
      <c r="X558" s="82"/>
      <c r="Y558" s="513"/>
    </row>
    <row r="559" spans="1:25" ht="25.5" customHeight="1">
      <c r="A559" s="868">
        <v>19</v>
      </c>
      <c r="B559" s="37" t="s">
        <v>277</v>
      </c>
      <c r="C559" s="19">
        <v>413</v>
      </c>
      <c r="D559" s="648" t="str">
        <f t="shared" si="100"/>
        <v>капитальный ремонт</v>
      </c>
      <c r="E559" s="676"/>
      <c r="F559" s="676"/>
      <c r="G559" s="676"/>
      <c r="H559" s="37"/>
      <c r="I559" s="90">
        <v>24700</v>
      </c>
      <c r="J559" s="839">
        <f t="shared" si="101"/>
        <v>10800</v>
      </c>
      <c r="K559" s="81">
        <v>3000</v>
      </c>
      <c r="L559" s="81">
        <v>2400</v>
      </c>
      <c r="M559" s="81"/>
      <c r="N559" s="81"/>
      <c r="O559" s="81"/>
      <c r="P559" s="81">
        <v>3000</v>
      </c>
      <c r="Q559" s="81">
        <v>2400</v>
      </c>
      <c r="R559" s="82"/>
      <c r="S559" s="82"/>
      <c r="T559" s="82"/>
      <c r="U559" s="82"/>
      <c r="V559" s="82"/>
      <c r="W559" s="82"/>
      <c r="X559" s="82"/>
      <c r="Y559" s="513"/>
    </row>
    <row r="560" spans="1:25" ht="25.5" customHeight="1">
      <c r="A560" s="868">
        <v>20</v>
      </c>
      <c r="B560" s="37" t="s">
        <v>278</v>
      </c>
      <c r="C560" s="19">
        <v>155</v>
      </c>
      <c r="D560" s="648" t="str">
        <f t="shared" si="100"/>
        <v>капитальный ремонт</v>
      </c>
      <c r="E560" s="676"/>
      <c r="F560" s="676"/>
      <c r="G560" s="676"/>
      <c r="H560" s="37"/>
      <c r="I560" s="81">
        <v>19810</v>
      </c>
      <c r="J560" s="839">
        <f t="shared" si="101"/>
        <v>11330</v>
      </c>
      <c r="K560" s="81">
        <v>5670</v>
      </c>
      <c r="L560" s="81"/>
      <c r="M560" s="81"/>
      <c r="N560" s="81"/>
      <c r="O560" s="81"/>
      <c r="P560" s="81">
        <v>5660</v>
      </c>
      <c r="Q560" s="81"/>
      <c r="R560" s="82"/>
      <c r="S560" s="82"/>
      <c r="T560" s="82"/>
      <c r="U560" s="82"/>
      <c r="V560" s="82"/>
      <c r="W560" s="82"/>
      <c r="X560" s="82"/>
      <c r="Y560" s="513"/>
    </row>
    <row r="561" spans="1:25" ht="25.5" customHeight="1">
      <c r="A561" s="868">
        <v>21</v>
      </c>
      <c r="B561" s="37" t="s">
        <v>279</v>
      </c>
      <c r="C561" s="19">
        <v>35</v>
      </c>
      <c r="D561" s="648" t="str">
        <f t="shared" si="100"/>
        <v>капитальный ремонт</v>
      </c>
      <c r="E561" s="676"/>
      <c r="F561" s="676"/>
      <c r="G561" s="676"/>
      <c r="H561" s="37"/>
      <c r="I561" s="90">
        <v>3100</v>
      </c>
      <c r="J561" s="839">
        <f t="shared" si="101"/>
        <v>400</v>
      </c>
      <c r="K561" s="81">
        <v>200</v>
      </c>
      <c r="L561" s="81"/>
      <c r="M561" s="81"/>
      <c r="N561" s="81"/>
      <c r="O561" s="81"/>
      <c r="P561" s="81">
        <v>200</v>
      </c>
      <c r="Q561" s="81"/>
      <c r="R561" s="82"/>
      <c r="S561" s="82"/>
      <c r="T561" s="82"/>
      <c r="U561" s="82"/>
      <c r="V561" s="82"/>
      <c r="W561" s="82"/>
      <c r="X561" s="82"/>
      <c r="Y561" s="513"/>
    </row>
    <row r="562" spans="1:25" ht="25.5" customHeight="1">
      <c r="A562" s="868">
        <v>22</v>
      </c>
      <c r="B562" s="37" t="s">
        <v>280</v>
      </c>
      <c r="C562" s="19">
        <v>96</v>
      </c>
      <c r="D562" s="648" t="str">
        <f t="shared" si="100"/>
        <v>капитальный ремонт</v>
      </c>
      <c r="E562" s="676"/>
      <c r="F562" s="676"/>
      <c r="G562" s="676"/>
      <c r="H562" s="37"/>
      <c r="I562" s="90">
        <v>9050</v>
      </c>
      <c r="J562" s="839">
        <f t="shared" si="101"/>
        <v>4850</v>
      </c>
      <c r="K562" s="81">
        <v>2430</v>
      </c>
      <c r="L562" s="81"/>
      <c r="M562" s="81"/>
      <c r="N562" s="81"/>
      <c r="O562" s="81"/>
      <c r="P562" s="81">
        <v>2420</v>
      </c>
      <c r="Q562" s="81"/>
      <c r="R562" s="82"/>
      <c r="S562" s="82"/>
      <c r="T562" s="82"/>
      <c r="U562" s="82"/>
      <c r="V562" s="82"/>
      <c r="W562" s="82"/>
      <c r="X562" s="82"/>
      <c r="Y562" s="513"/>
    </row>
    <row r="563" spans="1:25" ht="25.5" customHeight="1">
      <c r="A563" s="868">
        <v>23</v>
      </c>
      <c r="B563" s="37" t="s">
        <v>281</v>
      </c>
      <c r="C563" s="19">
        <v>312</v>
      </c>
      <c r="D563" s="648" t="str">
        <f t="shared" si="100"/>
        <v>капитальный ремонт</v>
      </c>
      <c r="E563" s="676"/>
      <c r="F563" s="676"/>
      <c r="G563" s="676"/>
      <c r="H563" s="37"/>
      <c r="I563" s="81">
        <v>12400</v>
      </c>
      <c r="J563" s="839">
        <f t="shared" si="101"/>
        <v>8320</v>
      </c>
      <c r="K563" s="81">
        <v>1460</v>
      </c>
      <c r="L563" s="81">
        <v>2700</v>
      </c>
      <c r="M563" s="81"/>
      <c r="N563" s="81"/>
      <c r="O563" s="81"/>
      <c r="P563" s="81">
        <v>1460</v>
      </c>
      <c r="Q563" s="81">
        <v>2700</v>
      </c>
      <c r="R563" s="82"/>
      <c r="S563" s="82"/>
      <c r="T563" s="82"/>
      <c r="U563" s="82"/>
      <c r="V563" s="82"/>
      <c r="W563" s="82"/>
      <c r="X563" s="82"/>
      <c r="Y563" s="513"/>
    </row>
    <row r="564" spans="1:25" ht="25.5" customHeight="1">
      <c r="A564" s="868">
        <v>24</v>
      </c>
      <c r="B564" s="37" t="s">
        <v>282</v>
      </c>
      <c r="C564" s="19">
        <v>76</v>
      </c>
      <c r="D564" s="648" t="str">
        <f t="shared" si="100"/>
        <v>капитальный ремонт</v>
      </c>
      <c r="E564" s="676"/>
      <c r="F564" s="676"/>
      <c r="G564" s="676"/>
      <c r="H564" s="37"/>
      <c r="I564" s="81">
        <v>2430</v>
      </c>
      <c r="J564" s="839">
        <f t="shared" si="101"/>
        <v>1890</v>
      </c>
      <c r="K564" s="81">
        <v>830</v>
      </c>
      <c r="L564" s="81">
        <v>120</v>
      </c>
      <c r="M564" s="81"/>
      <c r="N564" s="81"/>
      <c r="O564" s="81"/>
      <c r="P564" s="81">
        <v>830</v>
      </c>
      <c r="Q564" s="81">
        <v>110</v>
      </c>
      <c r="R564" s="82"/>
      <c r="S564" s="82"/>
      <c r="T564" s="82"/>
      <c r="U564" s="82"/>
      <c r="V564" s="82"/>
      <c r="W564" s="82"/>
      <c r="X564" s="82"/>
      <c r="Y564" s="513"/>
    </row>
    <row r="565" spans="1:25" ht="25.5" customHeight="1">
      <c r="A565" s="868">
        <v>25</v>
      </c>
      <c r="B565" s="37" t="s">
        <v>283</v>
      </c>
      <c r="C565" s="19">
        <v>414</v>
      </c>
      <c r="D565" s="648" t="str">
        <f t="shared" si="100"/>
        <v>капитальный ремонт</v>
      </c>
      <c r="E565" s="676"/>
      <c r="F565" s="676"/>
      <c r="G565" s="676"/>
      <c r="H565" s="37"/>
      <c r="I565" s="81">
        <v>52880</v>
      </c>
      <c r="J565" s="839">
        <f t="shared" si="101"/>
        <v>9920</v>
      </c>
      <c r="K565" s="81">
        <v>1120</v>
      </c>
      <c r="L565" s="81">
        <v>3850</v>
      </c>
      <c r="M565" s="81"/>
      <c r="N565" s="81"/>
      <c r="O565" s="81"/>
      <c r="P565" s="81">
        <v>1110</v>
      </c>
      <c r="Q565" s="81">
        <v>3840</v>
      </c>
      <c r="R565" s="82"/>
      <c r="S565" s="82"/>
      <c r="T565" s="82"/>
      <c r="U565" s="82"/>
      <c r="V565" s="82"/>
      <c r="W565" s="82"/>
      <c r="X565" s="82"/>
      <c r="Y565" s="513"/>
    </row>
    <row r="566" spans="1:25" ht="25.5" customHeight="1">
      <c r="A566" s="568">
        <v>26</v>
      </c>
      <c r="B566" s="787" t="s">
        <v>284</v>
      </c>
      <c r="C566" s="32">
        <v>420</v>
      </c>
      <c r="D566" s="648" t="str">
        <f t="shared" si="100"/>
        <v>капитальный ремонт</v>
      </c>
      <c r="E566" s="677"/>
      <c r="F566" s="677"/>
      <c r="G566" s="677"/>
      <c r="H566" s="787"/>
      <c r="I566" s="163">
        <v>9650</v>
      </c>
      <c r="J566" s="839">
        <f t="shared" si="101"/>
        <v>770</v>
      </c>
      <c r="K566" s="169">
        <v>250</v>
      </c>
      <c r="L566" s="169">
        <v>140</v>
      </c>
      <c r="M566" s="169"/>
      <c r="N566" s="169"/>
      <c r="O566" s="169"/>
      <c r="P566" s="169">
        <v>250</v>
      </c>
      <c r="Q566" s="169">
        <v>130</v>
      </c>
      <c r="R566" s="170"/>
      <c r="S566" s="170"/>
      <c r="T566" s="170"/>
      <c r="U566" s="170"/>
      <c r="V566" s="170"/>
      <c r="W566" s="169"/>
      <c r="X566" s="81"/>
      <c r="Y566" s="513"/>
    </row>
    <row r="567" spans="1:25">
      <c r="A567" s="715"/>
      <c r="B567" s="728" t="s">
        <v>693</v>
      </c>
      <c r="C567" s="716"/>
      <c r="D567" s="717"/>
      <c r="E567" s="717"/>
      <c r="F567" s="717"/>
      <c r="G567" s="717"/>
      <c r="H567" s="716"/>
      <c r="I567" s="716"/>
      <c r="J567" s="718">
        <f t="shared" ref="J567:Y567" si="102">SUM(J546:J566)</f>
        <v>137370</v>
      </c>
      <c r="K567" s="719">
        <f t="shared" si="102"/>
        <v>47890</v>
      </c>
      <c r="L567" s="719">
        <f t="shared" si="102"/>
        <v>20840</v>
      </c>
      <c r="M567" s="719">
        <f t="shared" si="102"/>
        <v>0</v>
      </c>
      <c r="N567" s="719">
        <f t="shared" si="102"/>
        <v>0</v>
      </c>
      <c r="O567" s="719">
        <f t="shared" si="102"/>
        <v>0</v>
      </c>
      <c r="P567" s="726">
        <f t="shared" si="102"/>
        <v>47850</v>
      </c>
      <c r="Q567" s="719">
        <f t="shared" si="102"/>
        <v>20790</v>
      </c>
      <c r="R567" s="719">
        <f t="shared" si="102"/>
        <v>0</v>
      </c>
      <c r="S567" s="719">
        <f t="shared" si="102"/>
        <v>0</v>
      </c>
      <c r="T567" s="719">
        <f t="shared" si="102"/>
        <v>0</v>
      </c>
      <c r="U567" s="719">
        <f t="shared" si="102"/>
        <v>0</v>
      </c>
      <c r="V567" s="719">
        <f t="shared" si="102"/>
        <v>0</v>
      </c>
      <c r="W567" s="719">
        <f t="shared" si="102"/>
        <v>0</v>
      </c>
      <c r="X567" s="719">
        <f t="shared" si="102"/>
        <v>0</v>
      </c>
      <c r="Y567" s="720">
        <f t="shared" si="102"/>
        <v>0</v>
      </c>
    </row>
    <row r="568" spans="1:25" ht="13.5" thickBot="1">
      <c r="A568" s="548"/>
      <c r="B568" s="367" t="s">
        <v>1373</v>
      </c>
      <c r="C568" s="340"/>
      <c r="D568" s="1105" t="s">
        <v>1414</v>
      </c>
      <c r="E568" s="1105"/>
      <c r="F568" s="1105"/>
      <c r="G568" s="1105"/>
      <c r="H568" s="1105"/>
      <c r="I568" s="1105"/>
      <c r="J568" s="299">
        <f>SUM(J546:J566)</f>
        <v>137370</v>
      </c>
      <c r="K568" s="345">
        <f t="shared" ref="K568:Y568" si="103">SUM(K546:K566)</f>
        <v>47890</v>
      </c>
      <c r="L568" s="345">
        <f t="shared" si="103"/>
        <v>20840</v>
      </c>
      <c r="M568" s="345">
        <f t="shared" si="103"/>
        <v>0</v>
      </c>
      <c r="N568" s="345">
        <f t="shared" si="103"/>
        <v>0</v>
      </c>
      <c r="O568" s="345">
        <f t="shared" si="103"/>
        <v>0</v>
      </c>
      <c r="P568" s="345">
        <f t="shared" si="103"/>
        <v>47850</v>
      </c>
      <c r="Q568" s="345">
        <f t="shared" si="103"/>
        <v>20790</v>
      </c>
      <c r="R568" s="345">
        <f t="shared" si="103"/>
        <v>0</v>
      </c>
      <c r="S568" s="345">
        <f t="shared" si="103"/>
        <v>0</v>
      </c>
      <c r="T568" s="345">
        <f t="shared" si="103"/>
        <v>0</v>
      </c>
      <c r="U568" s="345">
        <f t="shared" si="103"/>
        <v>0</v>
      </c>
      <c r="V568" s="345">
        <f t="shared" si="103"/>
        <v>0</v>
      </c>
      <c r="W568" s="345">
        <f t="shared" si="103"/>
        <v>0</v>
      </c>
      <c r="X568" s="345">
        <f t="shared" si="103"/>
        <v>0</v>
      </c>
      <c r="Y568" s="518">
        <f t="shared" si="103"/>
        <v>0</v>
      </c>
    </row>
    <row r="569" spans="1:25" ht="15.75" thickBot="1">
      <c r="A569" s="1120" t="s">
        <v>383</v>
      </c>
      <c r="B569" s="1121"/>
      <c r="C569" s="608"/>
      <c r="D569" s="624"/>
      <c r="E569" s="624"/>
      <c r="F569" s="624"/>
      <c r="G569" s="624"/>
      <c r="H569" s="608"/>
      <c r="I569" s="608"/>
      <c r="J569" s="608"/>
      <c r="K569" s="608"/>
      <c r="L569" s="608"/>
      <c r="M569" s="608"/>
      <c r="N569" s="608"/>
      <c r="O569" s="608"/>
      <c r="P569" s="608"/>
      <c r="Q569" s="608"/>
      <c r="R569" s="608"/>
      <c r="S569" s="608"/>
      <c r="T569" s="608"/>
      <c r="U569" s="608"/>
      <c r="V569" s="608"/>
      <c r="W569" s="608"/>
      <c r="X569" s="608"/>
      <c r="Y569" s="609"/>
    </row>
    <row r="570" spans="1:25" ht="21.75" customHeight="1">
      <c r="A570" s="577">
        <v>3</v>
      </c>
      <c r="B570" s="832" t="s">
        <v>1053</v>
      </c>
      <c r="C570" s="139">
        <v>94</v>
      </c>
      <c r="D570" s="648" t="str">
        <f t="shared" ref="D570:D612" si="104">$D$21</f>
        <v>капитальный ремонт</v>
      </c>
      <c r="E570" s="946"/>
      <c r="F570" s="946"/>
      <c r="G570" s="946"/>
      <c r="H570" s="139"/>
      <c r="I570" s="176"/>
      <c r="J570" s="392">
        <f t="shared" ref="J570:J612" si="105">SUM(K570:Y570)</f>
        <v>0</v>
      </c>
      <c r="K570" s="177"/>
      <c r="L570" s="178"/>
      <c r="M570" s="178"/>
      <c r="N570" s="178"/>
      <c r="O570" s="178"/>
      <c r="P570" s="179"/>
      <c r="Q570" s="179"/>
      <c r="R570" s="179"/>
      <c r="S570" s="179"/>
      <c r="T570" s="179"/>
      <c r="U570" s="180"/>
      <c r="V570" s="180"/>
      <c r="W570" s="180"/>
      <c r="X570" s="180"/>
      <c r="Y570" s="513"/>
    </row>
    <row r="571" spans="1:25" ht="21.75" customHeight="1">
      <c r="A571" s="578">
        <v>4</v>
      </c>
      <c r="B571" s="832" t="s">
        <v>1054</v>
      </c>
      <c r="C571" s="180">
        <v>305</v>
      </c>
      <c r="D571" s="648" t="str">
        <f t="shared" si="104"/>
        <v>капитальный ремонт</v>
      </c>
      <c r="E571" s="946"/>
      <c r="F571" s="946"/>
      <c r="G571" s="946"/>
      <c r="H571" s="180"/>
      <c r="I571" s="179"/>
      <c r="J571" s="392">
        <f t="shared" si="105"/>
        <v>2925</v>
      </c>
      <c r="K571" s="177"/>
      <c r="L571" s="178"/>
      <c r="M571" s="178"/>
      <c r="N571" s="178"/>
      <c r="O571" s="178"/>
      <c r="P571" s="179"/>
      <c r="Q571" s="179"/>
      <c r="R571" s="179"/>
      <c r="S571" s="179"/>
      <c r="T571" s="179"/>
      <c r="U571" s="393">
        <v>950</v>
      </c>
      <c r="V571" s="393">
        <v>725</v>
      </c>
      <c r="W571" s="393">
        <v>1250</v>
      </c>
      <c r="X571" s="180"/>
      <c r="Y571" s="513"/>
    </row>
    <row r="572" spans="1:25" ht="21.75" customHeight="1">
      <c r="A572" s="577">
        <v>5</v>
      </c>
      <c r="B572" s="832" t="s">
        <v>1055</v>
      </c>
      <c r="C572" s="180">
        <v>467</v>
      </c>
      <c r="D572" s="648" t="str">
        <f t="shared" si="104"/>
        <v>капитальный ремонт</v>
      </c>
      <c r="E572" s="946"/>
      <c r="F572" s="946"/>
      <c r="G572" s="946"/>
      <c r="H572" s="180"/>
      <c r="I572" s="179"/>
      <c r="J572" s="392">
        <f t="shared" si="105"/>
        <v>5500</v>
      </c>
      <c r="K572" s="177"/>
      <c r="L572" s="178"/>
      <c r="M572" s="178"/>
      <c r="N572" s="178"/>
      <c r="O572" s="178"/>
      <c r="P572" s="179"/>
      <c r="Q572" s="179"/>
      <c r="R572" s="179"/>
      <c r="S572" s="179"/>
      <c r="T572" s="179"/>
      <c r="U572" s="393">
        <v>1500</v>
      </c>
      <c r="V572" s="393">
        <v>2000</v>
      </c>
      <c r="W572" s="393">
        <v>2000</v>
      </c>
      <c r="X572" s="180"/>
      <c r="Y572" s="513"/>
    </row>
    <row r="573" spans="1:25" ht="21.75" customHeight="1">
      <c r="A573" s="577">
        <v>6</v>
      </c>
      <c r="B573" s="832" t="s">
        <v>1056</v>
      </c>
      <c r="C573" s="180">
        <v>455</v>
      </c>
      <c r="D573" s="648" t="str">
        <f t="shared" si="104"/>
        <v>капитальный ремонт</v>
      </c>
      <c r="E573" s="946"/>
      <c r="F573" s="946"/>
      <c r="G573" s="946"/>
      <c r="H573" s="180"/>
      <c r="I573" s="179"/>
      <c r="J573" s="392">
        <f t="shared" si="105"/>
        <v>45050</v>
      </c>
      <c r="K573" s="177"/>
      <c r="L573" s="178"/>
      <c r="M573" s="178"/>
      <c r="N573" s="178"/>
      <c r="O573" s="178"/>
      <c r="P573" s="179">
        <v>12500</v>
      </c>
      <c r="Q573" s="179">
        <v>10800</v>
      </c>
      <c r="R573" s="179">
        <v>21450</v>
      </c>
      <c r="S573" s="179"/>
      <c r="T573" s="179"/>
      <c r="U573" s="393">
        <v>300</v>
      </c>
      <c r="V573" s="393"/>
      <c r="W573" s="393"/>
      <c r="X573" s="180"/>
      <c r="Y573" s="513"/>
    </row>
    <row r="574" spans="1:25" ht="21.75" customHeight="1">
      <c r="A574" s="577">
        <v>7</v>
      </c>
      <c r="B574" s="832" t="s">
        <v>1057</v>
      </c>
      <c r="C574" s="181">
        <v>53</v>
      </c>
      <c r="D574" s="648" t="str">
        <f t="shared" si="104"/>
        <v>капитальный ремонт</v>
      </c>
      <c r="E574" s="946"/>
      <c r="F574" s="946"/>
      <c r="G574" s="946"/>
      <c r="H574" s="180"/>
      <c r="I574" s="179"/>
      <c r="J574" s="392">
        <f t="shared" si="105"/>
        <v>1119.06</v>
      </c>
      <c r="K574" s="177"/>
      <c r="L574" s="178"/>
      <c r="M574" s="178"/>
      <c r="N574" s="178"/>
      <c r="O574" s="178"/>
      <c r="P574" s="182"/>
      <c r="Q574" s="182"/>
      <c r="R574" s="182"/>
      <c r="S574" s="182"/>
      <c r="T574" s="182"/>
      <c r="U574" s="181">
        <v>548.29</v>
      </c>
      <c r="V574" s="181">
        <v>570.77</v>
      </c>
      <c r="W574" s="181"/>
      <c r="X574" s="181"/>
      <c r="Y574" s="513"/>
    </row>
    <row r="575" spans="1:25" ht="21.75" customHeight="1">
      <c r="A575" s="578">
        <v>8</v>
      </c>
      <c r="B575" s="832" t="s">
        <v>1058</v>
      </c>
      <c r="C575" s="181">
        <v>80</v>
      </c>
      <c r="D575" s="648" t="str">
        <f t="shared" si="104"/>
        <v>капитальный ремонт</v>
      </c>
      <c r="E575" s="946"/>
      <c r="F575" s="946"/>
      <c r="G575" s="946"/>
      <c r="H575" s="180"/>
      <c r="I575" s="179"/>
      <c r="J575" s="392">
        <f t="shared" si="105"/>
        <v>8650</v>
      </c>
      <c r="K575" s="177"/>
      <c r="L575" s="178"/>
      <c r="M575" s="178"/>
      <c r="N575" s="178"/>
      <c r="O575" s="178"/>
      <c r="P575" s="182">
        <v>1400</v>
      </c>
      <c r="Q575" s="182">
        <v>400</v>
      </c>
      <c r="R575" s="182">
        <v>850</v>
      </c>
      <c r="S575" s="182"/>
      <c r="T575" s="182"/>
      <c r="U575" s="182">
        <v>2000</v>
      </c>
      <c r="V575" s="182">
        <v>2000</v>
      </c>
      <c r="W575" s="182">
        <v>2000</v>
      </c>
      <c r="X575" s="181"/>
      <c r="Y575" s="513"/>
    </row>
    <row r="576" spans="1:25" ht="21.75" customHeight="1">
      <c r="A576" s="577">
        <v>9</v>
      </c>
      <c r="B576" s="832" t="s">
        <v>1059</v>
      </c>
      <c r="C576" s="181">
        <v>168</v>
      </c>
      <c r="D576" s="648" t="str">
        <f t="shared" si="104"/>
        <v>капитальный ремонт</v>
      </c>
      <c r="E576" s="946"/>
      <c r="F576" s="946"/>
      <c r="G576" s="946"/>
      <c r="H576" s="180"/>
      <c r="I576" s="179"/>
      <c r="J576" s="392">
        <f t="shared" si="105"/>
        <v>5132.4400000000005</v>
      </c>
      <c r="K576" s="177"/>
      <c r="L576" s="178"/>
      <c r="M576" s="178"/>
      <c r="N576" s="178"/>
      <c r="O576" s="178"/>
      <c r="P576" s="182">
        <v>932.44</v>
      </c>
      <c r="Q576" s="182"/>
      <c r="R576" s="182"/>
      <c r="S576" s="182"/>
      <c r="T576" s="182"/>
      <c r="U576" s="182">
        <v>1200</v>
      </c>
      <c r="V576" s="182">
        <v>500</v>
      </c>
      <c r="W576" s="182">
        <v>2500</v>
      </c>
      <c r="X576" s="181"/>
      <c r="Y576" s="513"/>
    </row>
    <row r="577" spans="1:25" ht="21.75" customHeight="1">
      <c r="A577" s="577">
        <v>10</v>
      </c>
      <c r="B577" s="832" t="s">
        <v>1060</v>
      </c>
      <c r="C577" s="181">
        <v>210</v>
      </c>
      <c r="D577" s="648" t="str">
        <f t="shared" si="104"/>
        <v>капитальный ремонт</v>
      </c>
      <c r="E577" s="946"/>
      <c r="F577" s="946"/>
      <c r="G577" s="946"/>
      <c r="H577" s="180"/>
      <c r="I577" s="179"/>
      <c r="J577" s="392">
        <f t="shared" si="105"/>
        <v>3500</v>
      </c>
      <c r="K577" s="177"/>
      <c r="L577" s="178"/>
      <c r="M577" s="178"/>
      <c r="N577" s="178"/>
      <c r="O577" s="178"/>
      <c r="P577" s="182">
        <v>2000</v>
      </c>
      <c r="Q577" s="182"/>
      <c r="R577" s="182">
        <v>1000</v>
      </c>
      <c r="S577" s="182"/>
      <c r="T577" s="182"/>
      <c r="U577" s="182">
        <v>500</v>
      </c>
      <c r="V577" s="182"/>
      <c r="W577" s="182"/>
      <c r="X577" s="181"/>
      <c r="Y577" s="513"/>
    </row>
    <row r="578" spans="1:25" ht="21.75" customHeight="1">
      <c r="A578" s="577">
        <v>11</v>
      </c>
      <c r="B578" s="832" t="s">
        <v>1061</v>
      </c>
      <c r="C578" s="181">
        <v>253</v>
      </c>
      <c r="D578" s="648" t="str">
        <f t="shared" si="104"/>
        <v>капитальный ремонт</v>
      </c>
      <c r="E578" s="946"/>
      <c r="F578" s="946"/>
      <c r="G578" s="946"/>
      <c r="H578" s="180"/>
      <c r="I578" s="179"/>
      <c r="J578" s="392">
        <f t="shared" si="105"/>
        <v>15681.64</v>
      </c>
      <c r="K578" s="177"/>
      <c r="L578" s="178"/>
      <c r="M578" s="178"/>
      <c r="N578" s="178"/>
      <c r="O578" s="178"/>
      <c r="P578" s="182">
        <v>5000</v>
      </c>
      <c r="Q578" s="182">
        <v>5232</v>
      </c>
      <c r="R578" s="182">
        <v>5449.64</v>
      </c>
      <c r="S578" s="182"/>
      <c r="T578" s="182"/>
      <c r="U578" s="181"/>
      <c r="V578" s="181"/>
      <c r="W578" s="181"/>
      <c r="X578" s="181"/>
      <c r="Y578" s="513"/>
    </row>
    <row r="579" spans="1:25" ht="21.75" customHeight="1">
      <c r="A579" s="578">
        <v>12</v>
      </c>
      <c r="B579" s="832" t="s">
        <v>1062</v>
      </c>
      <c r="C579" s="181">
        <v>40</v>
      </c>
      <c r="D579" s="648" t="str">
        <f t="shared" si="104"/>
        <v>капитальный ремонт</v>
      </c>
      <c r="E579" s="946"/>
      <c r="F579" s="946"/>
      <c r="G579" s="946"/>
      <c r="H579" s="180"/>
      <c r="I579" s="179"/>
      <c r="J579" s="392">
        <f t="shared" si="105"/>
        <v>5000</v>
      </c>
      <c r="K579" s="177"/>
      <c r="L579" s="178"/>
      <c r="M579" s="178"/>
      <c r="N579" s="178"/>
      <c r="O579" s="178"/>
      <c r="P579" s="182"/>
      <c r="Q579" s="182">
        <v>2000</v>
      </c>
      <c r="R579" s="182">
        <v>3000</v>
      </c>
      <c r="S579" s="182"/>
      <c r="T579" s="182"/>
      <c r="U579" s="181"/>
      <c r="V579" s="181"/>
      <c r="W579" s="181"/>
      <c r="X579" s="181"/>
      <c r="Y579" s="513"/>
    </row>
    <row r="580" spans="1:25" ht="21.75" customHeight="1">
      <c r="A580" s="577">
        <v>13</v>
      </c>
      <c r="B580" s="832" t="s">
        <v>1063</v>
      </c>
      <c r="C580" s="181">
        <v>155</v>
      </c>
      <c r="D580" s="648" t="str">
        <f t="shared" si="104"/>
        <v>капитальный ремонт</v>
      </c>
      <c r="E580" s="946"/>
      <c r="F580" s="946"/>
      <c r="G580" s="946"/>
      <c r="H580" s="180"/>
      <c r="I580" s="179"/>
      <c r="J580" s="392">
        <f t="shared" si="105"/>
        <v>11800</v>
      </c>
      <c r="K580" s="177"/>
      <c r="L580" s="178"/>
      <c r="M580" s="178"/>
      <c r="N580" s="178"/>
      <c r="O580" s="178"/>
      <c r="P580" s="182">
        <v>5000</v>
      </c>
      <c r="Q580" s="182">
        <v>1800</v>
      </c>
      <c r="R580" s="182">
        <v>5000</v>
      </c>
      <c r="S580" s="182"/>
      <c r="T580" s="182"/>
      <c r="U580" s="181"/>
      <c r="V580" s="181"/>
      <c r="W580" s="181"/>
      <c r="X580" s="181"/>
      <c r="Y580" s="513"/>
    </row>
    <row r="581" spans="1:25" ht="21.75" customHeight="1">
      <c r="A581" s="577">
        <v>14</v>
      </c>
      <c r="B581" s="832" t="s">
        <v>1064</v>
      </c>
      <c r="C581" s="181">
        <v>690</v>
      </c>
      <c r="D581" s="648" t="str">
        <f t="shared" si="104"/>
        <v>капитальный ремонт</v>
      </c>
      <c r="E581" s="946"/>
      <c r="F581" s="946"/>
      <c r="G581" s="946"/>
      <c r="H581" s="180"/>
      <c r="I581" s="179"/>
      <c r="J581" s="392">
        <f t="shared" si="105"/>
        <v>14200</v>
      </c>
      <c r="K581" s="177"/>
      <c r="L581" s="178"/>
      <c r="M581" s="178"/>
      <c r="N581" s="178"/>
      <c r="O581" s="178"/>
      <c r="P581" s="182">
        <v>1750</v>
      </c>
      <c r="Q581" s="182">
        <v>4750</v>
      </c>
      <c r="R581" s="182">
        <v>2500</v>
      </c>
      <c r="S581" s="182"/>
      <c r="T581" s="182"/>
      <c r="U581" s="394">
        <v>1200</v>
      </c>
      <c r="V581" s="394">
        <v>1500</v>
      </c>
      <c r="W581" s="394">
        <v>2500</v>
      </c>
      <c r="X581" s="394"/>
      <c r="Y581" s="579"/>
    </row>
    <row r="582" spans="1:25" ht="21.75" customHeight="1">
      <c r="A582" s="577">
        <v>15</v>
      </c>
      <c r="B582" s="832" t="s">
        <v>1065</v>
      </c>
      <c r="C582" s="181">
        <v>185</v>
      </c>
      <c r="D582" s="648" t="str">
        <f t="shared" si="104"/>
        <v>капитальный ремонт</v>
      </c>
      <c r="E582" s="946"/>
      <c r="F582" s="946"/>
      <c r="G582" s="946"/>
      <c r="H582" s="180"/>
      <c r="I582" s="179"/>
      <c r="J582" s="392">
        <f t="shared" si="105"/>
        <v>5825.8</v>
      </c>
      <c r="K582" s="183"/>
      <c r="L582" s="184"/>
      <c r="M582" s="184"/>
      <c r="N582" s="184"/>
      <c r="O582" s="184"/>
      <c r="P582" s="181">
        <v>1668</v>
      </c>
      <c r="Q582" s="181">
        <v>2900</v>
      </c>
      <c r="R582" s="181">
        <v>257.8</v>
      </c>
      <c r="S582" s="181"/>
      <c r="T582" s="181"/>
      <c r="U582" s="394">
        <v>1000</v>
      </c>
      <c r="V582" s="394"/>
      <c r="W582" s="394"/>
      <c r="X582" s="394"/>
      <c r="Y582" s="579"/>
    </row>
    <row r="583" spans="1:25" ht="21.75" customHeight="1">
      <c r="A583" s="578">
        <v>16</v>
      </c>
      <c r="B583" s="832" t="s">
        <v>1066</v>
      </c>
      <c r="C583" s="181">
        <v>103</v>
      </c>
      <c r="D583" s="648" t="str">
        <f t="shared" si="104"/>
        <v>капитальный ремонт</v>
      </c>
      <c r="E583" s="946"/>
      <c r="F583" s="946"/>
      <c r="G583" s="946"/>
      <c r="H583" s="180"/>
      <c r="I583" s="179"/>
      <c r="J583" s="392">
        <f t="shared" si="105"/>
        <v>4730</v>
      </c>
      <c r="K583" s="183"/>
      <c r="L583" s="184"/>
      <c r="M583" s="184"/>
      <c r="N583" s="184"/>
      <c r="O583" s="184"/>
      <c r="P583" s="181">
        <v>1200</v>
      </c>
      <c r="Q583" s="181">
        <v>2000</v>
      </c>
      <c r="R583" s="181">
        <v>900</v>
      </c>
      <c r="S583" s="181"/>
      <c r="T583" s="181"/>
      <c r="U583" s="394">
        <v>250</v>
      </c>
      <c r="V583" s="394">
        <v>380</v>
      </c>
      <c r="W583" s="394"/>
      <c r="X583" s="394"/>
      <c r="Y583" s="579"/>
    </row>
    <row r="584" spans="1:25" ht="21.75" customHeight="1">
      <c r="A584" s="577">
        <v>17</v>
      </c>
      <c r="B584" s="832" t="s">
        <v>1067</v>
      </c>
      <c r="C584" s="181">
        <v>112</v>
      </c>
      <c r="D584" s="648" t="str">
        <f t="shared" si="104"/>
        <v>капитальный ремонт</v>
      </c>
      <c r="E584" s="946"/>
      <c r="F584" s="946"/>
      <c r="G584" s="946"/>
      <c r="H584" s="180"/>
      <c r="I584" s="179"/>
      <c r="J584" s="392">
        <f t="shared" si="105"/>
        <v>6433</v>
      </c>
      <c r="K584" s="183"/>
      <c r="L584" s="184"/>
      <c r="M584" s="184"/>
      <c r="N584" s="184"/>
      <c r="O584" s="184"/>
      <c r="P584" s="183">
        <v>3900</v>
      </c>
      <c r="Q584" s="183">
        <v>633</v>
      </c>
      <c r="R584" s="184">
        <v>1900</v>
      </c>
      <c r="S584" s="184"/>
      <c r="T584" s="184"/>
      <c r="U584" s="394"/>
      <c r="V584" s="394"/>
      <c r="W584" s="394"/>
      <c r="X584" s="394"/>
      <c r="Y584" s="579"/>
    </row>
    <row r="585" spans="1:25" ht="21.75" customHeight="1">
      <c r="A585" s="577">
        <v>18</v>
      </c>
      <c r="B585" s="832" t="s">
        <v>1068</v>
      </c>
      <c r="C585" s="181">
        <v>132</v>
      </c>
      <c r="D585" s="648" t="str">
        <f t="shared" si="104"/>
        <v>капитальный ремонт</v>
      </c>
      <c r="E585" s="946"/>
      <c r="F585" s="946"/>
      <c r="G585" s="946"/>
      <c r="H585" s="180"/>
      <c r="I585" s="179"/>
      <c r="J585" s="392">
        <f t="shared" si="105"/>
        <v>16500</v>
      </c>
      <c r="K585" s="183"/>
      <c r="L585" s="184"/>
      <c r="M585" s="184"/>
      <c r="N585" s="184"/>
      <c r="O585" s="184"/>
      <c r="P585" s="183">
        <v>3000</v>
      </c>
      <c r="Q585" s="183">
        <v>4000</v>
      </c>
      <c r="R585" s="184">
        <v>4000</v>
      </c>
      <c r="S585" s="184"/>
      <c r="T585" s="184"/>
      <c r="U585" s="394">
        <v>2000</v>
      </c>
      <c r="V585" s="394">
        <v>1500</v>
      </c>
      <c r="W585" s="394">
        <v>2000</v>
      </c>
      <c r="X585" s="394"/>
      <c r="Y585" s="579"/>
    </row>
    <row r="586" spans="1:25" ht="21.75" customHeight="1">
      <c r="A586" s="577">
        <v>19</v>
      </c>
      <c r="B586" s="832" t="s">
        <v>1069</v>
      </c>
      <c r="C586" s="181">
        <v>565</v>
      </c>
      <c r="D586" s="648" t="str">
        <f t="shared" si="104"/>
        <v>капитальный ремонт</v>
      </c>
      <c r="E586" s="946"/>
      <c r="F586" s="946"/>
      <c r="G586" s="946"/>
      <c r="H586" s="180"/>
      <c r="I586" s="179"/>
      <c r="J586" s="392">
        <f t="shared" si="105"/>
        <v>27550</v>
      </c>
      <c r="K586" s="183"/>
      <c r="L586" s="184"/>
      <c r="M586" s="184"/>
      <c r="N586" s="184"/>
      <c r="O586" s="184"/>
      <c r="P586" s="183">
        <v>11250</v>
      </c>
      <c r="Q586" s="183">
        <v>10300</v>
      </c>
      <c r="R586" s="184">
        <v>6000</v>
      </c>
      <c r="S586" s="184"/>
      <c r="T586" s="184"/>
      <c r="U586" s="394"/>
      <c r="V586" s="394"/>
      <c r="W586" s="394"/>
      <c r="X586" s="394"/>
      <c r="Y586" s="579"/>
    </row>
    <row r="587" spans="1:25" ht="21.75" customHeight="1">
      <c r="A587" s="578">
        <v>20</v>
      </c>
      <c r="B587" s="832" t="s">
        <v>1070</v>
      </c>
      <c r="C587" s="181">
        <v>235</v>
      </c>
      <c r="D587" s="648" t="str">
        <f t="shared" si="104"/>
        <v>капитальный ремонт</v>
      </c>
      <c r="E587" s="946"/>
      <c r="F587" s="946"/>
      <c r="G587" s="946"/>
      <c r="H587" s="180"/>
      <c r="I587" s="179"/>
      <c r="J587" s="392">
        <f t="shared" si="105"/>
        <v>4577.55</v>
      </c>
      <c r="K587" s="183"/>
      <c r="L587" s="184"/>
      <c r="M587" s="184"/>
      <c r="N587" s="184"/>
      <c r="O587" s="184"/>
      <c r="P587" s="183">
        <v>1650</v>
      </c>
      <c r="Q587" s="183">
        <v>1727.55</v>
      </c>
      <c r="R587" s="184">
        <v>1200</v>
      </c>
      <c r="S587" s="184"/>
      <c r="T587" s="184"/>
      <c r="U587" s="394"/>
      <c r="V587" s="394"/>
      <c r="W587" s="394"/>
      <c r="X587" s="394"/>
      <c r="Y587" s="579"/>
    </row>
    <row r="588" spans="1:25" ht="21.75" customHeight="1">
      <c r="A588" s="577">
        <v>21</v>
      </c>
      <c r="B588" s="832" t="s">
        <v>1071</v>
      </c>
      <c r="C588" s="181">
        <v>254</v>
      </c>
      <c r="D588" s="648" t="str">
        <f t="shared" si="104"/>
        <v>капитальный ремонт</v>
      </c>
      <c r="E588" s="946"/>
      <c r="F588" s="946"/>
      <c r="G588" s="946"/>
      <c r="H588" s="180"/>
      <c r="I588" s="179"/>
      <c r="J588" s="392">
        <f t="shared" si="105"/>
        <v>9800</v>
      </c>
      <c r="K588" s="183"/>
      <c r="L588" s="184"/>
      <c r="M588" s="184"/>
      <c r="N588" s="184"/>
      <c r="O588" s="184"/>
      <c r="P588" s="183">
        <v>2500</v>
      </c>
      <c r="Q588" s="183">
        <v>3200</v>
      </c>
      <c r="R588" s="184">
        <v>600</v>
      </c>
      <c r="S588" s="184"/>
      <c r="T588" s="184"/>
      <c r="U588" s="394"/>
      <c r="V588" s="394">
        <v>1500</v>
      </c>
      <c r="W588" s="394">
        <v>2000</v>
      </c>
      <c r="X588" s="394"/>
      <c r="Y588" s="579"/>
    </row>
    <row r="589" spans="1:25" ht="21.75" customHeight="1">
      <c r="A589" s="577">
        <v>22</v>
      </c>
      <c r="B589" s="832" t="s">
        <v>1072</v>
      </c>
      <c r="C589" s="181">
        <v>76</v>
      </c>
      <c r="D589" s="648" t="str">
        <f t="shared" si="104"/>
        <v>капитальный ремонт</v>
      </c>
      <c r="E589" s="946"/>
      <c r="F589" s="946"/>
      <c r="G589" s="946"/>
      <c r="H589" s="180"/>
      <c r="I589" s="179"/>
      <c r="J589" s="392">
        <f t="shared" si="105"/>
        <v>6000</v>
      </c>
      <c r="K589" s="183"/>
      <c r="L589" s="184"/>
      <c r="M589" s="184"/>
      <c r="N589" s="184"/>
      <c r="O589" s="184"/>
      <c r="P589" s="183">
        <v>4500</v>
      </c>
      <c r="Q589" s="183">
        <v>350</v>
      </c>
      <c r="R589" s="184">
        <v>700</v>
      </c>
      <c r="S589" s="184"/>
      <c r="T589" s="184"/>
      <c r="U589" s="394">
        <v>450</v>
      </c>
      <c r="V589" s="394"/>
      <c r="W589" s="394"/>
      <c r="X589" s="394"/>
      <c r="Y589" s="579"/>
    </row>
    <row r="590" spans="1:25" ht="21.75" customHeight="1">
      <c r="A590" s="577">
        <v>23</v>
      </c>
      <c r="B590" s="832" t="s">
        <v>1073</v>
      </c>
      <c r="C590" s="181">
        <v>258</v>
      </c>
      <c r="D590" s="648" t="str">
        <f t="shared" si="104"/>
        <v>капитальный ремонт</v>
      </c>
      <c r="E590" s="946"/>
      <c r="F590" s="946"/>
      <c r="G590" s="946"/>
      <c r="H590" s="180"/>
      <c r="I590" s="179"/>
      <c r="J590" s="392">
        <f t="shared" si="105"/>
        <v>13500</v>
      </c>
      <c r="K590" s="183"/>
      <c r="L590" s="184"/>
      <c r="M590" s="184"/>
      <c r="N590" s="184"/>
      <c r="O590" s="184"/>
      <c r="P590" s="183">
        <v>4000</v>
      </c>
      <c r="Q590" s="183">
        <v>2500</v>
      </c>
      <c r="R590" s="184">
        <v>2500</v>
      </c>
      <c r="S590" s="184"/>
      <c r="T590" s="184"/>
      <c r="U590" s="394"/>
      <c r="V590" s="394">
        <v>2000</v>
      </c>
      <c r="W590" s="394">
        <v>2500</v>
      </c>
      <c r="X590" s="394"/>
      <c r="Y590" s="579"/>
    </row>
    <row r="591" spans="1:25" ht="21.75" customHeight="1">
      <c r="A591" s="578">
        <v>24</v>
      </c>
      <c r="B591" s="832" t="s">
        <v>1074</v>
      </c>
      <c r="C591" s="181">
        <v>70</v>
      </c>
      <c r="D591" s="648" t="str">
        <f t="shared" si="104"/>
        <v>капитальный ремонт</v>
      </c>
      <c r="E591" s="946"/>
      <c r="F591" s="946"/>
      <c r="G591" s="946"/>
      <c r="H591" s="180"/>
      <c r="I591" s="179"/>
      <c r="J591" s="392">
        <f t="shared" si="105"/>
        <v>450</v>
      </c>
      <c r="K591" s="183"/>
      <c r="L591" s="184"/>
      <c r="M591" s="184"/>
      <c r="N591" s="184"/>
      <c r="O591" s="184"/>
      <c r="P591" s="183"/>
      <c r="Q591" s="183"/>
      <c r="R591" s="184"/>
      <c r="S591" s="184"/>
      <c r="T591" s="184"/>
      <c r="U591" s="394">
        <v>300</v>
      </c>
      <c r="V591" s="394">
        <v>150</v>
      </c>
      <c r="W591" s="394"/>
      <c r="X591" s="394"/>
      <c r="Y591" s="579"/>
    </row>
    <row r="592" spans="1:25" ht="21.75" customHeight="1">
      <c r="A592" s="577">
        <v>25</v>
      </c>
      <c r="B592" s="832" t="s">
        <v>1075</v>
      </c>
      <c r="C592" s="181">
        <v>110</v>
      </c>
      <c r="D592" s="648" t="str">
        <f t="shared" si="104"/>
        <v>капитальный ремонт</v>
      </c>
      <c r="E592" s="946"/>
      <c r="F592" s="946"/>
      <c r="G592" s="946"/>
      <c r="H592" s="180"/>
      <c r="I592" s="179"/>
      <c r="J592" s="392">
        <f t="shared" si="105"/>
        <v>20000</v>
      </c>
      <c r="K592" s="183"/>
      <c r="L592" s="184"/>
      <c r="M592" s="184"/>
      <c r="N592" s="184"/>
      <c r="O592" s="184"/>
      <c r="P592" s="183"/>
      <c r="Q592" s="183"/>
      <c r="R592" s="184">
        <v>20000</v>
      </c>
      <c r="S592" s="184"/>
      <c r="T592" s="184"/>
      <c r="U592" s="394"/>
      <c r="V592" s="394"/>
      <c r="W592" s="394"/>
      <c r="X592" s="394"/>
      <c r="Y592" s="579"/>
    </row>
    <row r="593" spans="1:25" ht="21.75" customHeight="1">
      <c r="A593" s="577">
        <v>26</v>
      </c>
      <c r="B593" s="832" t="s">
        <v>1076</v>
      </c>
      <c r="C593" s="181">
        <v>90</v>
      </c>
      <c r="D593" s="648" t="str">
        <f t="shared" si="104"/>
        <v>капитальный ремонт</v>
      </c>
      <c r="E593" s="946"/>
      <c r="F593" s="946"/>
      <c r="G593" s="946"/>
      <c r="H593" s="180"/>
      <c r="I593" s="179"/>
      <c r="J593" s="392">
        <f t="shared" si="105"/>
        <v>12000</v>
      </c>
      <c r="K593" s="183">
        <v>12000</v>
      </c>
      <c r="L593" s="184"/>
      <c r="M593" s="184"/>
      <c r="N593" s="184"/>
      <c r="O593" s="184"/>
      <c r="P593" s="183"/>
      <c r="Q593" s="183"/>
      <c r="R593" s="184"/>
      <c r="S593" s="184"/>
      <c r="T593" s="184"/>
      <c r="U593" s="394"/>
      <c r="V593" s="394"/>
      <c r="W593" s="394"/>
      <c r="X593" s="394"/>
      <c r="Y593" s="579"/>
    </row>
    <row r="594" spans="1:25" ht="21.75" customHeight="1">
      <c r="A594" s="577">
        <v>27</v>
      </c>
      <c r="B594" s="832" t="s">
        <v>1077</v>
      </c>
      <c r="C594" s="181">
        <v>120</v>
      </c>
      <c r="D594" s="648" t="str">
        <f t="shared" si="104"/>
        <v>капитальный ремонт</v>
      </c>
      <c r="E594" s="946"/>
      <c r="F594" s="946"/>
      <c r="G594" s="946"/>
      <c r="H594" s="180"/>
      <c r="I594" s="179"/>
      <c r="J594" s="392">
        <f t="shared" si="105"/>
        <v>0</v>
      </c>
      <c r="K594" s="183"/>
      <c r="L594" s="184"/>
      <c r="M594" s="184"/>
      <c r="N594" s="184"/>
      <c r="O594" s="184"/>
      <c r="P594" s="183"/>
      <c r="Q594" s="183"/>
      <c r="R594" s="184"/>
      <c r="S594" s="184"/>
      <c r="T594" s="184"/>
      <c r="U594" s="394"/>
      <c r="V594" s="394"/>
      <c r="W594" s="394"/>
      <c r="X594" s="394"/>
      <c r="Y594" s="579"/>
    </row>
    <row r="595" spans="1:25" ht="21.75" customHeight="1">
      <c r="A595" s="578">
        <v>28</v>
      </c>
      <c r="B595" s="832" t="s">
        <v>1078</v>
      </c>
      <c r="C595" s="181">
        <v>20</v>
      </c>
      <c r="D595" s="648" t="str">
        <f t="shared" si="104"/>
        <v>капитальный ремонт</v>
      </c>
      <c r="E595" s="679"/>
      <c r="F595" s="679"/>
      <c r="G595" s="679"/>
      <c r="H595" s="180"/>
      <c r="I595" s="179"/>
      <c r="J595" s="392">
        <f t="shared" si="105"/>
        <v>0</v>
      </c>
      <c r="K595" s="183"/>
      <c r="L595" s="184"/>
      <c r="M595" s="184"/>
      <c r="N595" s="184"/>
      <c r="O595" s="184"/>
      <c r="P595" s="183"/>
      <c r="Q595" s="183"/>
      <c r="R595" s="184"/>
      <c r="S595" s="184"/>
      <c r="T595" s="184"/>
      <c r="U595" s="394"/>
      <c r="V595" s="394"/>
      <c r="W595" s="394"/>
      <c r="X595" s="394"/>
      <c r="Y595" s="579"/>
    </row>
    <row r="596" spans="1:25" ht="21.75" customHeight="1">
      <c r="A596" s="577">
        <v>29</v>
      </c>
      <c r="B596" s="832" t="s">
        <v>1079</v>
      </c>
      <c r="C596" s="181">
        <v>25</v>
      </c>
      <c r="D596" s="648" t="str">
        <f t="shared" si="104"/>
        <v>капитальный ремонт</v>
      </c>
      <c r="E596" s="946"/>
      <c r="F596" s="946"/>
      <c r="G596" s="946"/>
      <c r="H596" s="180"/>
      <c r="I596" s="179"/>
      <c r="J596" s="392">
        <f t="shared" si="105"/>
        <v>0</v>
      </c>
      <c r="K596" s="183"/>
      <c r="L596" s="184"/>
      <c r="M596" s="184"/>
      <c r="N596" s="184"/>
      <c r="O596" s="184"/>
      <c r="P596" s="183"/>
      <c r="Q596" s="183"/>
      <c r="R596" s="184"/>
      <c r="S596" s="184"/>
      <c r="T596" s="184"/>
      <c r="U596" s="394"/>
      <c r="V596" s="394"/>
      <c r="W596" s="394"/>
      <c r="X596" s="394"/>
      <c r="Y596" s="579"/>
    </row>
    <row r="597" spans="1:25" ht="21.75" customHeight="1">
      <c r="A597" s="577">
        <v>30</v>
      </c>
      <c r="B597" s="832" t="s">
        <v>1080</v>
      </c>
      <c r="C597" s="181">
        <v>25</v>
      </c>
      <c r="D597" s="648" t="str">
        <f t="shared" si="104"/>
        <v>капитальный ремонт</v>
      </c>
      <c r="E597" s="946"/>
      <c r="F597" s="946"/>
      <c r="G597" s="946"/>
      <c r="H597" s="180"/>
      <c r="I597" s="179"/>
      <c r="J597" s="392">
        <f t="shared" si="105"/>
        <v>0</v>
      </c>
      <c r="K597" s="183"/>
      <c r="L597" s="184"/>
      <c r="M597" s="184"/>
      <c r="N597" s="184"/>
      <c r="O597" s="184"/>
      <c r="P597" s="183"/>
      <c r="Q597" s="183"/>
      <c r="R597" s="184"/>
      <c r="S597" s="184"/>
      <c r="T597" s="184"/>
      <c r="U597" s="394"/>
      <c r="V597" s="394"/>
      <c r="W597" s="394"/>
      <c r="X597" s="394"/>
      <c r="Y597" s="579"/>
    </row>
    <row r="598" spans="1:25" ht="21.75" customHeight="1">
      <c r="A598" s="577">
        <v>33</v>
      </c>
      <c r="B598" s="832" t="s">
        <v>1083</v>
      </c>
      <c r="C598" s="181">
        <v>51</v>
      </c>
      <c r="D598" s="648" t="str">
        <f t="shared" si="104"/>
        <v>капитальный ремонт</v>
      </c>
      <c r="E598" s="946"/>
      <c r="F598" s="946"/>
      <c r="G598" s="946"/>
      <c r="H598" s="180"/>
      <c r="I598" s="179"/>
      <c r="J598" s="392">
        <f t="shared" si="105"/>
        <v>27210</v>
      </c>
      <c r="K598" s="183"/>
      <c r="L598" s="184"/>
      <c r="M598" s="184"/>
      <c r="N598" s="184"/>
      <c r="O598" s="184"/>
      <c r="P598" s="183">
        <v>7410</v>
      </c>
      <c r="Q598" s="183">
        <v>6000</v>
      </c>
      <c r="R598" s="184">
        <v>13800</v>
      </c>
      <c r="S598" s="184"/>
      <c r="T598" s="184"/>
      <c r="U598" s="394"/>
      <c r="V598" s="394"/>
      <c r="W598" s="394"/>
      <c r="X598" s="394"/>
      <c r="Y598" s="579"/>
    </row>
    <row r="599" spans="1:25" ht="21.75" customHeight="1">
      <c r="A599" s="577">
        <v>34</v>
      </c>
      <c r="B599" s="832" t="s">
        <v>1084</v>
      </c>
      <c r="C599" s="181">
        <v>30</v>
      </c>
      <c r="D599" s="648" t="str">
        <f t="shared" si="104"/>
        <v>капитальный ремонт</v>
      </c>
      <c r="E599" s="946"/>
      <c r="F599" s="946"/>
      <c r="G599" s="946"/>
      <c r="H599" s="180"/>
      <c r="I599" s="179"/>
      <c r="J599" s="392">
        <f t="shared" si="105"/>
        <v>3750</v>
      </c>
      <c r="K599" s="183"/>
      <c r="L599" s="184"/>
      <c r="M599" s="184"/>
      <c r="N599" s="184"/>
      <c r="O599" s="184"/>
      <c r="P599" s="183">
        <v>1800</v>
      </c>
      <c r="Q599" s="183">
        <v>450</v>
      </c>
      <c r="R599" s="184">
        <v>1500</v>
      </c>
      <c r="S599" s="184"/>
      <c r="T599" s="184"/>
      <c r="U599" s="394"/>
      <c r="V599" s="394"/>
      <c r="W599" s="394"/>
      <c r="X599" s="394"/>
      <c r="Y599" s="579"/>
    </row>
    <row r="600" spans="1:25" ht="21.75" customHeight="1">
      <c r="A600" s="577">
        <v>35</v>
      </c>
      <c r="B600" s="832" t="s">
        <v>1085</v>
      </c>
      <c r="C600" s="181">
        <v>69</v>
      </c>
      <c r="D600" s="648" t="str">
        <f t="shared" si="104"/>
        <v>капитальный ремонт</v>
      </c>
      <c r="E600" s="946"/>
      <c r="F600" s="946"/>
      <c r="G600" s="946"/>
      <c r="H600" s="180"/>
      <c r="I600" s="179"/>
      <c r="J600" s="392">
        <f t="shared" si="105"/>
        <v>18900</v>
      </c>
      <c r="K600" s="183"/>
      <c r="L600" s="184"/>
      <c r="M600" s="184"/>
      <c r="N600" s="184"/>
      <c r="O600" s="184"/>
      <c r="P600" s="183">
        <v>2900</v>
      </c>
      <c r="Q600" s="183">
        <v>1000</v>
      </c>
      <c r="R600" s="184">
        <v>15000</v>
      </c>
      <c r="S600" s="184"/>
      <c r="T600" s="184"/>
      <c r="U600" s="394"/>
      <c r="V600" s="394"/>
      <c r="W600" s="394"/>
      <c r="X600" s="394"/>
      <c r="Y600" s="579"/>
    </row>
    <row r="601" spans="1:25" ht="21.75" customHeight="1">
      <c r="A601" s="578">
        <v>36</v>
      </c>
      <c r="B601" s="894" t="s">
        <v>1086</v>
      </c>
      <c r="C601" s="181">
        <v>30</v>
      </c>
      <c r="D601" s="648" t="str">
        <f t="shared" si="104"/>
        <v>капитальный ремонт</v>
      </c>
      <c r="E601" s="946"/>
      <c r="F601" s="946"/>
      <c r="G601" s="946"/>
      <c r="H601" s="180"/>
      <c r="I601" s="179"/>
      <c r="J601" s="392">
        <f t="shared" si="105"/>
        <v>3787.8</v>
      </c>
      <c r="K601" s="183"/>
      <c r="L601" s="184"/>
      <c r="M601" s="184"/>
      <c r="N601" s="184"/>
      <c r="O601" s="184"/>
      <c r="P601" s="183">
        <v>946.8</v>
      </c>
      <c r="Q601" s="183">
        <v>1731</v>
      </c>
      <c r="R601" s="184">
        <v>1110</v>
      </c>
      <c r="S601" s="184"/>
      <c r="T601" s="184"/>
      <c r="U601" s="394"/>
      <c r="V601" s="394"/>
      <c r="W601" s="394"/>
      <c r="X601" s="394"/>
      <c r="Y601" s="579"/>
    </row>
    <row r="602" spans="1:25" ht="21.75" customHeight="1">
      <c r="A602" s="577">
        <v>37</v>
      </c>
      <c r="B602" s="832" t="s">
        <v>1087</v>
      </c>
      <c r="C602" s="181">
        <v>70</v>
      </c>
      <c r="D602" s="648" t="str">
        <f t="shared" si="104"/>
        <v>капитальный ремонт</v>
      </c>
      <c r="E602" s="946"/>
      <c r="F602" s="946"/>
      <c r="G602" s="946"/>
      <c r="H602" s="180"/>
      <c r="I602" s="179"/>
      <c r="J602" s="392">
        <f t="shared" si="105"/>
        <v>4023.81</v>
      </c>
      <c r="K602" s="183"/>
      <c r="L602" s="184"/>
      <c r="M602" s="184"/>
      <c r="N602" s="184"/>
      <c r="O602" s="184"/>
      <c r="P602" s="183">
        <v>165.77</v>
      </c>
      <c r="Q602" s="183">
        <v>488.32</v>
      </c>
      <c r="R602" s="184">
        <v>3369.72</v>
      </c>
      <c r="S602" s="184"/>
      <c r="T602" s="184"/>
      <c r="U602" s="394"/>
      <c r="V602" s="394"/>
      <c r="W602" s="394"/>
      <c r="X602" s="394"/>
      <c r="Y602" s="579"/>
    </row>
    <row r="603" spans="1:25" ht="21.75" customHeight="1">
      <c r="A603" s="577">
        <v>38</v>
      </c>
      <c r="B603" s="173" t="s">
        <v>423</v>
      </c>
      <c r="C603" s="181">
        <v>40</v>
      </c>
      <c r="D603" s="648" t="str">
        <f t="shared" si="104"/>
        <v>капитальный ремонт</v>
      </c>
      <c r="E603" s="946"/>
      <c r="F603" s="946"/>
      <c r="G603" s="946"/>
      <c r="H603" s="180"/>
      <c r="I603" s="179"/>
      <c r="J603" s="392">
        <f t="shared" si="105"/>
        <v>3100</v>
      </c>
      <c r="K603" s="183"/>
      <c r="L603" s="184"/>
      <c r="M603" s="184"/>
      <c r="N603" s="184"/>
      <c r="O603" s="184"/>
      <c r="P603" s="183">
        <v>700</v>
      </c>
      <c r="Q603" s="183">
        <v>1600</v>
      </c>
      <c r="R603" s="184">
        <v>800</v>
      </c>
      <c r="S603" s="184"/>
      <c r="T603" s="184"/>
      <c r="U603" s="394"/>
      <c r="V603" s="394"/>
      <c r="W603" s="394"/>
      <c r="X603" s="394"/>
      <c r="Y603" s="579"/>
    </row>
    <row r="604" spans="1:25" ht="21.75" customHeight="1">
      <c r="A604" s="577">
        <v>39</v>
      </c>
      <c r="B604" s="174" t="s">
        <v>424</v>
      </c>
      <c r="C604" s="181">
        <v>63</v>
      </c>
      <c r="D604" s="648" t="str">
        <f t="shared" si="104"/>
        <v>капитальный ремонт</v>
      </c>
      <c r="E604" s="946"/>
      <c r="F604" s="946"/>
      <c r="G604" s="946"/>
      <c r="H604" s="181">
        <v>2017</v>
      </c>
      <c r="I604" s="181"/>
      <c r="J604" s="392">
        <f t="shared" si="105"/>
        <v>0</v>
      </c>
      <c r="K604" s="181"/>
      <c r="L604" s="181"/>
      <c r="M604" s="181"/>
      <c r="N604" s="181"/>
      <c r="O604" s="181"/>
      <c r="P604" s="181"/>
      <c r="Q604" s="181"/>
      <c r="R604" s="181"/>
      <c r="S604" s="181"/>
      <c r="T604" s="181"/>
      <c r="U604" s="394"/>
      <c r="V604" s="394"/>
      <c r="W604" s="394"/>
      <c r="X604" s="394"/>
      <c r="Y604" s="579"/>
    </row>
    <row r="605" spans="1:25" ht="21.75" customHeight="1">
      <c r="A605" s="578">
        <v>40</v>
      </c>
      <c r="B605" s="173" t="s">
        <v>425</v>
      </c>
      <c r="C605" s="181">
        <v>52</v>
      </c>
      <c r="D605" s="648" t="str">
        <f t="shared" si="104"/>
        <v>капитальный ремонт</v>
      </c>
      <c r="E605" s="946"/>
      <c r="F605" s="946"/>
      <c r="G605" s="946"/>
      <c r="H605" s="180"/>
      <c r="I605" s="179"/>
      <c r="J605" s="392">
        <f t="shared" si="105"/>
        <v>6100</v>
      </c>
      <c r="K605" s="183"/>
      <c r="L605" s="184"/>
      <c r="M605" s="184"/>
      <c r="N605" s="184"/>
      <c r="O605" s="184"/>
      <c r="P605" s="183">
        <v>3200</v>
      </c>
      <c r="Q605" s="183">
        <v>2000</v>
      </c>
      <c r="R605" s="184">
        <v>900</v>
      </c>
      <c r="S605" s="184"/>
      <c r="T605" s="184"/>
      <c r="U605" s="394"/>
      <c r="V605" s="394"/>
      <c r="W605" s="394"/>
      <c r="X605" s="394"/>
      <c r="Y605" s="579"/>
    </row>
    <row r="606" spans="1:25" ht="21.75" customHeight="1">
      <c r="A606" s="577">
        <v>41</v>
      </c>
      <c r="B606" s="173" t="s">
        <v>426</v>
      </c>
      <c r="C606" s="181">
        <v>50</v>
      </c>
      <c r="D606" s="648" t="str">
        <f t="shared" si="104"/>
        <v>капитальный ремонт</v>
      </c>
      <c r="E606" s="946"/>
      <c r="F606" s="946"/>
      <c r="G606" s="946"/>
      <c r="H606" s="180"/>
      <c r="I606" s="179"/>
      <c r="J606" s="392">
        <f t="shared" si="105"/>
        <v>9900</v>
      </c>
      <c r="K606" s="183"/>
      <c r="L606" s="184"/>
      <c r="M606" s="184"/>
      <c r="N606" s="184"/>
      <c r="O606" s="184"/>
      <c r="P606" s="183">
        <v>4200</v>
      </c>
      <c r="Q606" s="183">
        <v>2900</v>
      </c>
      <c r="R606" s="184">
        <v>2800</v>
      </c>
      <c r="S606" s="184"/>
      <c r="T606" s="184"/>
      <c r="U606" s="394"/>
      <c r="V606" s="394"/>
      <c r="W606" s="394"/>
      <c r="X606" s="394"/>
      <c r="Y606" s="579"/>
    </row>
    <row r="607" spans="1:25" ht="21.75" customHeight="1">
      <c r="A607" s="577">
        <v>42</v>
      </c>
      <c r="B607" s="173" t="s">
        <v>427</v>
      </c>
      <c r="C607" s="181">
        <v>140</v>
      </c>
      <c r="D607" s="648" t="str">
        <f t="shared" si="104"/>
        <v>капитальный ремонт</v>
      </c>
      <c r="E607" s="946"/>
      <c r="F607" s="946"/>
      <c r="G607" s="946"/>
      <c r="H607" s="180"/>
      <c r="I607" s="179"/>
      <c r="J607" s="392">
        <f t="shared" si="105"/>
        <v>12600</v>
      </c>
      <c r="K607" s="183"/>
      <c r="L607" s="184"/>
      <c r="M607" s="184"/>
      <c r="N607" s="184"/>
      <c r="O607" s="184"/>
      <c r="P607" s="183">
        <v>9100</v>
      </c>
      <c r="Q607" s="183">
        <v>2300</v>
      </c>
      <c r="R607" s="184">
        <v>1200</v>
      </c>
      <c r="S607" s="184"/>
      <c r="T607" s="184"/>
      <c r="U607" s="394"/>
      <c r="V607" s="394"/>
      <c r="W607" s="394"/>
      <c r="X607" s="394"/>
      <c r="Y607" s="579"/>
    </row>
    <row r="608" spans="1:25" ht="21.75" customHeight="1">
      <c r="A608" s="577">
        <v>43</v>
      </c>
      <c r="B608" s="173" t="s">
        <v>428</v>
      </c>
      <c r="C608" s="181">
        <v>140</v>
      </c>
      <c r="D608" s="648" t="str">
        <f t="shared" si="104"/>
        <v>капитальный ремонт</v>
      </c>
      <c r="E608" s="946"/>
      <c r="F608" s="946"/>
      <c r="G608" s="946"/>
      <c r="H608" s="180"/>
      <c r="I608" s="179"/>
      <c r="J608" s="392">
        <f t="shared" si="105"/>
        <v>600</v>
      </c>
      <c r="K608" s="183"/>
      <c r="L608" s="184"/>
      <c r="M608" s="184"/>
      <c r="N608" s="184"/>
      <c r="O608" s="184"/>
      <c r="P608" s="183">
        <v>600</v>
      </c>
      <c r="Q608" s="183"/>
      <c r="R608" s="184"/>
      <c r="S608" s="184"/>
      <c r="T608" s="184"/>
      <c r="U608" s="394"/>
      <c r="V608" s="394"/>
      <c r="W608" s="394"/>
      <c r="X608" s="394"/>
      <c r="Y608" s="579"/>
    </row>
    <row r="609" spans="1:25" ht="21.75" customHeight="1">
      <c r="A609" s="578">
        <v>44</v>
      </c>
      <c r="B609" s="173" t="s">
        <v>429</v>
      </c>
      <c r="C609" s="181">
        <v>130</v>
      </c>
      <c r="D609" s="648" t="str">
        <f t="shared" si="104"/>
        <v>капитальный ремонт</v>
      </c>
      <c r="E609" s="946"/>
      <c r="F609" s="946"/>
      <c r="G609" s="946"/>
      <c r="H609" s="180"/>
      <c r="I609" s="179"/>
      <c r="J609" s="392">
        <f t="shared" si="105"/>
        <v>53000</v>
      </c>
      <c r="K609" s="183"/>
      <c r="L609" s="184"/>
      <c r="M609" s="184"/>
      <c r="N609" s="184"/>
      <c r="O609" s="184"/>
      <c r="P609" s="183">
        <v>27000</v>
      </c>
      <c r="Q609" s="183">
        <v>13000</v>
      </c>
      <c r="R609" s="184">
        <v>13000</v>
      </c>
      <c r="S609" s="184"/>
      <c r="T609" s="184"/>
      <c r="U609" s="394"/>
      <c r="V609" s="394"/>
      <c r="W609" s="394"/>
      <c r="X609" s="394"/>
      <c r="Y609" s="579"/>
    </row>
    <row r="610" spans="1:25" ht="21.75" customHeight="1">
      <c r="A610" s="577">
        <v>45</v>
      </c>
      <c r="B610" s="175" t="s">
        <v>430</v>
      </c>
      <c r="C610" s="181">
        <v>254</v>
      </c>
      <c r="D610" s="648" t="str">
        <f t="shared" si="104"/>
        <v>капитальный ремонт</v>
      </c>
      <c r="E610" s="946"/>
      <c r="F610" s="946"/>
      <c r="G610" s="946"/>
      <c r="H610" s="180"/>
      <c r="I610" s="179"/>
      <c r="J610" s="392">
        <f t="shared" si="105"/>
        <v>65500</v>
      </c>
      <c r="K610" s="183"/>
      <c r="L610" s="184"/>
      <c r="M610" s="184"/>
      <c r="N610" s="184"/>
      <c r="O610" s="184"/>
      <c r="P610" s="183">
        <v>6500</v>
      </c>
      <c r="Q610" s="183">
        <v>50000</v>
      </c>
      <c r="R610" s="184">
        <v>9000</v>
      </c>
      <c r="S610" s="184"/>
      <c r="T610" s="184"/>
      <c r="U610" s="394"/>
      <c r="V610" s="394"/>
      <c r="W610" s="394"/>
      <c r="X610" s="394"/>
      <c r="Y610" s="579"/>
    </row>
    <row r="611" spans="1:25" ht="21.75" customHeight="1">
      <c r="A611" s="577">
        <v>46</v>
      </c>
      <c r="B611" s="173" t="s">
        <v>807</v>
      </c>
      <c r="C611" s="181">
        <v>100</v>
      </c>
      <c r="D611" s="648" t="str">
        <f t="shared" si="104"/>
        <v>капитальный ремонт</v>
      </c>
      <c r="E611" s="946"/>
      <c r="F611" s="946"/>
      <c r="G611" s="946"/>
      <c r="H611" s="180"/>
      <c r="I611" s="179"/>
      <c r="J611" s="392">
        <f t="shared" si="105"/>
        <v>26387.32</v>
      </c>
      <c r="K611" s="183"/>
      <c r="L611" s="184"/>
      <c r="M611" s="184"/>
      <c r="N611" s="184"/>
      <c r="O611" s="184"/>
      <c r="P611" s="183">
        <v>1387.32</v>
      </c>
      <c r="Q611" s="183">
        <v>0</v>
      </c>
      <c r="R611" s="184">
        <v>25000</v>
      </c>
      <c r="S611" s="184"/>
      <c r="T611" s="184"/>
      <c r="U611" s="394"/>
      <c r="V611" s="394"/>
      <c r="W611" s="394"/>
      <c r="X611" s="394"/>
      <c r="Y611" s="579"/>
    </row>
    <row r="612" spans="1:25" ht="21.75" customHeight="1">
      <c r="A612" s="578">
        <v>48</v>
      </c>
      <c r="B612" s="173" t="s">
        <v>809</v>
      </c>
      <c r="C612" s="181">
        <v>300</v>
      </c>
      <c r="D612" s="648" t="str">
        <f t="shared" si="104"/>
        <v>капитальный ремонт</v>
      </c>
      <c r="E612" s="946"/>
      <c r="F612" s="946"/>
      <c r="G612" s="946"/>
      <c r="H612" s="180"/>
      <c r="I612" s="179"/>
      <c r="J612" s="392">
        <f t="shared" si="105"/>
        <v>4250</v>
      </c>
      <c r="K612" s="183"/>
      <c r="L612" s="184"/>
      <c r="M612" s="184"/>
      <c r="N612" s="184"/>
      <c r="O612" s="184"/>
      <c r="P612" s="183">
        <v>3000</v>
      </c>
      <c r="Q612" s="183">
        <v>850</v>
      </c>
      <c r="R612" s="184">
        <v>400</v>
      </c>
      <c r="S612" s="184"/>
      <c r="T612" s="184"/>
      <c r="U612" s="181"/>
      <c r="V612" s="181"/>
      <c r="W612" s="181"/>
      <c r="X612" s="181"/>
      <c r="Y612" s="513"/>
    </row>
    <row r="613" spans="1:25">
      <c r="A613" s="715"/>
      <c r="B613" s="728" t="s">
        <v>693</v>
      </c>
      <c r="C613" s="716"/>
      <c r="D613" s="717"/>
      <c r="E613" s="717"/>
      <c r="F613" s="717"/>
      <c r="G613" s="717"/>
      <c r="H613" s="716"/>
      <c r="I613" s="716"/>
      <c r="J613" s="718">
        <f t="shared" ref="J613:Y613" si="106">SUM(J570:J612)</f>
        <v>485033.42</v>
      </c>
      <c r="K613" s="719">
        <f t="shared" si="106"/>
        <v>12000</v>
      </c>
      <c r="L613" s="719">
        <f t="shared" si="106"/>
        <v>0</v>
      </c>
      <c r="M613" s="719">
        <f t="shared" si="106"/>
        <v>0</v>
      </c>
      <c r="N613" s="719">
        <f t="shared" si="106"/>
        <v>0</v>
      </c>
      <c r="O613" s="719">
        <f t="shared" si="106"/>
        <v>0</v>
      </c>
      <c r="P613" s="1042">
        <f t="shared" si="106"/>
        <v>131160.33000000002</v>
      </c>
      <c r="Q613" s="718">
        <f t="shared" si="106"/>
        <v>134911.87</v>
      </c>
      <c r="R613" s="718">
        <f t="shared" si="106"/>
        <v>165187.16</v>
      </c>
      <c r="S613" s="718">
        <f t="shared" si="106"/>
        <v>0</v>
      </c>
      <c r="T613" s="718">
        <f t="shared" si="106"/>
        <v>0</v>
      </c>
      <c r="U613" s="718">
        <f t="shared" si="106"/>
        <v>12198.29</v>
      </c>
      <c r="V613" s="718">
        <f t="shared" si="106"/>
        <v>12825.77</v>
      </c>
      <c r="W613" s="718">
        <f t="shared" si="106"/>
        <v>16750</v>
      </c>
      <c r="X613" s="718">
        <f t="shared" si="106"/>
        <v>0</v>
      </c>
      <c r="Y613" s="1009">
        <f t="shared" si="106"/>
        <v>0</v>
      </c>
    </row>
    <row r="614" spans="1:25">
      <c r="A614" s="548"/>
      <c r="B614" s="367" t="s">
        <v>1373</v>
      </c>
      <c r="C614" s="340"/>
      <c r="D614" s="1105" t="s">
        <v>1414</v>
      </c>
      <c r="E614" s="1105"/>
      <c r="F614" s="1105"/>
      <c r="G614" s="1105"/>
      <c r="H614" s="1105"/>
      <c r="I614" s="1105"/>
      <c r="J614" s="299">
        <f t="shared" ref="J614:Y614" si="107">SUM(J570:J611,J612)</f>
        <v>485033.42</v>
      </c>
      <c r="K614" s="345">
        <f t="shared" si="107"/>
        <v>12000</v>
      </c>
      <c r="L614" s="345">
        <f t="shared" si="107"/>
        <v>0</v>
      </c>
      <c r="M614" s="345">
        <f t="shared" si="107"/>
        <v>0</v>
      </c>
      <c r="N614" s="345">
        <f t="shared" si="107"/>
        <v>0</v>
      </c>
      <c r="O614" s="345">
        <f t="shared" si="107"/>
        <v>0</v>
      </c>
      <c r="P614" s="754">
        <f t="shared" si="107"/>
        <v>131160.33000000002</v>
      </c>
      <c r="Q614" s="754">
        <f t="shared" si="107"/>
        <v>134911.87</v>
      </c>
      <c r="R614" s="754">
        <f t="shared" si="107"/>
        <v>165187.16</v>
      </c>
      <c r="S614" s="754">
        <f t="shared" si="107"/>
        <v>0</v>
      </c>
      <c r="T614" s="754">
        <f t="shared" si="107"/>
        <v>0</v>
      </c>
      <c r="U614" s="754">
        <f t="shared" si="107"/>
        <v>12198.29</v>
      </c>
      <c r="V614" s="754">
        <f t="shared" si="107"/>
        <v>12825.77</v>
      </c>
      <c r="W614" s="754">
        <f t="shared" si="107"/>
        <v>16750</v>
      </c>
      <c r="X614" s="754">
        <f t="shared" si="107"/>
        <v>0</v>
      </c>
      <c r="Y614" s="1080">
        <f t="shared" si="107"/>
        <v>0</v>
      </c>
    </row>
    <row r="615" spans="1:25" ht="15">
      <c r="A615" s="1122" t="s">
        <v>810</v>
      </c>
      <c r="B615" s="1123"/>
      <c r="C615" s="618"/>
      <c r="D615" s="680"/>
      <c r="E615" s="680"/>
      <c r="F615" s="680"/>
      <c r="G615" s="680"/>
      <c r="H615" s="618"/>
      <c r="I615" s="618"/>
      <c r="J615" s="618"/>
      <c r="K615" s="618"/>
      <c r="L615" s="618"/>
      <c r="M615" s="618"/>
      <c r="N615" s="618"/>
      <c r="O615" s="618"/>
      <c r="P615" s="618"/>
      <c r="Q615" s="618"/>
      <c r="R615" s="618"/>
      <c r="S615" s="618"/>
      <c r="T615" s="618"/>
      <c r="U615" s="618"/>
      <c r="V615" s="618"/>
      <c r="W615" s="618"/>
      <c r="X615" s="618"/>
      <c r="Y615" s="619"/>
    </row>
    <row r="616" spans="1:25">
      <c r="A616" s="715"/>
      <c r="B616" s="728" t="s">
        <v>693</v>
      </c>
      <c r="C616" s="716"/>
      <c r="D616" s="717"/>
      <c r="E616" s="717"/>
      <c r="F616" s="717"/>
      <c r="G616" s="717"/>
      <c r="H616" s="716"/>
      <c r="I616" s="716"/>
      <c r="J616" s="718">
        <v>0</v>
      </c>
      <c r="K616" s="719">
        <v>0</v>
      </c>
      <c r="L616" s="719">
        <v>0</v>
      </c>
      <c r="M616" s="719">
        <v>0</v>
      </c>
      <c r="N616" s="719">
        <v>0</v>
      </c>
      <c r="O616" s="719">
        <v>0</v>
      </c>
      <c r="P616" s="726">
        <v>0</v>
      </c>
      <c r="Q616" s="719">
        <v>0</v>
      </c>
      <c r="R616" s="719">
        <v>0</v>
      </c>
      <c r="S616" s="719">
        <v>0</v>
      </c>
      <c r="T616" s="719">
        <v>0</v>
      </c>
      <c r="U616" s="719">
        <v>0</v>
      </c>
      <c r="V616" s="719">
        <v>0</v>
      </c>
      <c r="W616" s="719">
        <v>0</v>
      </c>
      <c r="X616" s="719">
        <v>0</v>
      </c>
      <c r="Y616" s="720">
        <v>0</v>
      </c>
    </row>
    <row r="617" spans="1:25" ht="13.5" thickBot="1">
      <c r="A617" s="548"/>
      <c r="B617" s="367" t="s">
        <v>1373</v>
      </c>
      <c r="C617" s="340"/>
      <c r="D617" s="1105" t="s">
        <v>1414</v>
      </c>
      <c r="E617" s="1105"/>
      <c r="F617" s="1105"/>
      <c r="G617" s="1105"/>
      <c r="H617" s="1105"/>
      <c r="I617" s="1105"/>
      <c r="J617" s="299">
        <v>0</v>
      </c>
      <c r="K617" s="345">
        <v>0</v>
      </c>
      <c r="L617" s="345">
        <v>0</v>
      </c>
      <c r="M617" s="345">
        <v>0</v>
      </c>
      <c r="N617" s="345">
        <v>0</v>
      </c>
      <c r="O617" s="345">
        <v>0</v>
      </c>
      <c r="P617" s="345">
        <v>0</v>
      </c>
      <c r="Q617" s="345">
        <v>0</v>
      </c>
      <c r="R617" s="345">
        <v>0</v>
      </c>
      <c r="S617" s="345">
        <v>0</v>
      </c>
      <c r="T617" s="345">
        <v>0</v>
      </c>
      <c r="U617" s="345">
        <v>0</v>
      </c>
      <c r="V617" s="345">
        <v>0</v>
      </c>
      <c r="W617" s="345">
        <v>0</v>
      </c>
      <c r="X617" s="345">
        <v>0</v>
      </c>
      <c r="Y617" s="518">
        <v>0</v>
      </c>
    </row>
    <row r="618" spans="1:25" ht="15.75" thickBot="1">
      <c r="A618" s="1204" t="s">
        <v>822</v>
      </c>
      <c r="B618" s="1205"/>
      <c r="C618" s="1205"/>
      <c r="D618" s="1205"/>
      <c r="E618" s="1205"/>
      <c r="F618" s="1205"/>
      <c r="G618" s="1205"/>
      <c r="H618" s="1205"/>
      <c r="I618" s="1257"/>
      <c r="J618" s="732">
        <f t="shared" ref="J618:Y618" si="108">SUM(J629,J632,J684,J698,J702,J705)</f>
        <v>179366.09999999998</v>
      </c>
      <c r="K618" s="732">
        <f t="shared" si="108"/>
        <v>34222.799999999996</v>
      </c>
      <c r="L618" s="732">
        <f t="shared" si="108"/>
        <v>39182.800000000003</v>
      </c>
      <c r="M618" s="732">
        <f t="shared" si="108"/>
        <v>28222.699999999997</v>
      </c>
      <c r="N618" s="732">
        <f t="shared" si="108"/>
        <v>0</v>
      </c>
      <c r="O618" s="732">
        <f t="shared" si="108"/>
        <v>0</v>
      </c>
      <c r="P618" s="732">
        <f t="shared" si="108"/>
        <v>8299.2999999999993</v>
      </c>
      <c r="Q618" s="732">
        <f t="shared" si="108"/>
        <v>9539.2999999999993</v>
      </c>
      <c r="R618" s="732">
        <f t="shared" si="108"/>
        <v>7299.2</v>
      </c>
      <c r="S618" s="732">
        <f t="shared" si="108"/>
        <v>0</v>
      </c>
      <c r="T618" s="732">
        <f t="shared" si="108"/>
        <v>0</v>
      </c>
      <c r="U618" s="732">
        <f t="shared" si="108"/>
        <v>19100</v>
      </c>
      <c r="V618" s="732">
        <f t="shared" si="108"/>
        <v>19900</v>
      </c>
      <c r="W618" s="732">
        <f t="shared" si="108"/>
        <v>13600</v>
      </c>
      <c r="X618" s="732">
        <f t="shared" si="108"/>
        <v>0</v>
      </c>
      <c r="Y618" s="732">
        <f t="shared" si="108"/>
        <v>0</v>
      </c>
    </row>
    <row r="619" spans="1:25">
      <c r="A619" s="551"/>
      <c r="B619" s="447" t="s">
        <v>1373</v>
      </c>
      <c r="C619" s="448"/>
      <c r="D619" s="1129" t="s">
        <v>1414</v>
      </c>
      <c r="E619" s="1129"/>
      <c r="F619" s="1129"/>
      <c r="G619" s="1129"/>
      <c r="H619" s="1129"/>
      <c r="I619" s="1129"/>
      <c r="J619" s="452">
        <f t="shared" ref="J619:Y619" si="109">SUM(J630,J633,J685,J699,J703,J706)</f>
        <v>179366.09999999998</v>
      </c>
      <c r="K619" s="452">
        <f t="shared" si="109"/>
        <v>34222.799999999996</v>
      </c>
      <c r="L619" s="452">
        <f t="shared" si="109"/>
        <v>39182.800000000003</v>
      </c>
      <c r="M619" s="452">
        <f t="shared" si="109"/>
        <v>28222.699999999997</v>
      </c>
      <c r="N619" s="452">
        <f t="shared" si="109"/>
        <v>0</v>
      </c>
      <c r="O619" s="452">
        <f t="shared" si="109"/>
        <v>0</v>
      </c>
      <c r="P619" s="452">
        <f t="shared" si="109"/>
        <v>8299.2999999999993</v>
      </c>
      <c r="Q619" s="452">
        <f t="shared" si="109"/>
        <v>9539.2999999999993</v>
      </c>
      <c r="R619" s="452">
        <f t="shared" si="109"/>
        <v>7299.2</v>
      </c>
      <c r="S619" s="452">
        <f t="shared" si="109"/>
        <v>0</v>
      </c>
      <c r="T619" s="452">
        <f t="shared" si="109"/>
        <v>0</v>
      </c>
      <c r="U619" s="452">
        <f t="shared" si="109"/>
        <v>19100</v>
      </c>
      <c r="V619" s="452">
        <f t="shared" si="109"/>
        <v>19900</v>
      </c>
      <c r="W619" s="452">
        <f t="shared" si="109"/>
        <v>13600</v>
      </c>
      <c r="X619" s="452">
        <f t="shared" si="109"/>
        <v>0</v>
      </c>
      <c r="Y619" s="545">
        <f t="shared" si="109"/>
        <v>0</v>
      </c>
    </row>
    <row r="620" spans="1:25" ht="15">
      <c r="A620" s="1124" t="s">
        <v>2</v>
      </c>
      <c r="B620" s="1125"/>
      <c r="C620" s="612"/>
      <c r="D620" s="650"/>
      <c r="E620" s="650"/>
      <c r="F620" s="650"/>
      <c r="G620" s="650"/>
      <c r="H620" s="612"/>
      <c r="I620" s="612"/>
      <c r="J620" s="612"/>
      <c r="K620" s="612"/>
      <c r="L620" s="612"/>
      <c r="M620" s="612"/>
      <c r="N620" s="612"/>
      <c r="O620" s="612"/>
      <c r="P620" s="612"/>
      <c r="Q620" s="612"/>
      <c r="R620" s="612"/>
      <c r="S620" s="612"/>
      <c r="T620" s="612"/>
      <c r="U620" s="612"/>
      <c r="V620" s="612"/>
      <c r="W620" s="612"/>
      <c r="X620" s="612"/>
      <c r="Y620" s="613"/>
    </row>
    <row r="621" spans="1:25" ht="23.25" customHeight="1">
      <c r="A621" s="510">
        <v>1</v>
      </c>
      <c r="B621" s="904" t="s">
        <v>82</v>
      </c>
      <c r="C621" s="326" t="s">
        <v>3</v>
      </c>
      <c r="D621" s="648" t="str">
        <f t="shared" ref="D621:D628" si="110">$D$21</f>
        <v>капитальный ремонт</v>
      </c>
      <c r="E621" s="681"/>
      <c r="F621" s="681"/>
      <c r="G621" s="681"/>
      <c r="H621" s="395">
        <v>2020</v>
      </c>
      <c r="I621" s="28">
        <v>17700</v>
      </c>
      <c r="J621" s="396">
        <f>SUM(K621:Y621)</f>
        <v>14000</v>
      </c>
      <c r="K621" s="186">
        <v>6000</v>
      </c>
      <c r="L621" s="186">
        <v>6000</v>
      </c>
      <c r="M621" s="186" t="s">
        <v>102</v>
      </c>
      <c r="N621" s="186"/>
      <c r="O621" s="186"/>
      <c r="P621" s="28">
        <v>1000</v>
      </c>
      <c r="Q621" s="28">
        <v>1000</v>
      </c>
      <c r="R621" s="28" t="s">
        <v>102</v>
      </c>
      <c r="S621" s="28"/>
      <c r="T621" s="28"/>
      <c r="U621" s="28" t="s">
        <v>102</v>
      </c>
      <c r="V621" s="28" t="s">
        <v>102</v>
      </c>
      <c r="W621" s="28" t="s">
        <v>102</v>
      </c>
      <c r="X621" s="26"/>
      <c r="Y621" s="579"/>
    </row>
    <row r="622" spans="1:25" ht="23.25" customHeight="1">
      <c r="A622" s="512">
        <v>2</v>
      </c>
      <c r="B622" s="904" t="s">
        <v>83</v>
      </c>
      <c r="C622" s="70">
        <v>410</v>
      </c>
      <c r="D622" s="648" t="str">
        <f t="shared" si="110"/>
        <v>капитальный ремонт</v>
      </c>
      <c r="E622" s="682"/>
      <c r="F622" s="682"/>
      <c r="G622" s="682"/>
      <c r="H622" s="15">
        <v>2020</v>
      </c>
      <c r="I622" s="28">
        <v>20728</v>
      </c>
      <c r="J622" s="396">
        <f t="shared" ref="J622:J628" si="111">SUM(K622:Y622)</f>
        <v>20728</v>
      </c>
      <c r="K622" s="69">
        <v>5332.7</v>
      </c>
      <c r="L622" s="69">
        <v>5332.7</v>
      </c>
      <c r="M622" s="69">
        <v>5332.6</v>
      </c>
      <c r="N622" s="69"/>
      <c r="O622" s="69"/>
      <c r="P622" s="26">
        <v>1576.7</v>
      </c>
      <c r="Q622" s="26">
        <v>1576.7</v>
      </c>
      <c r="R622" s="26">
        <v>1576.6</v>
      </c>
      <c r="S622" s="26"/>
      <c r="T622" s="26"/>
      <c r="U622" s="26" t="s">
        <v>102</v>
      </c>
      <c r="V622" s="26" t="s">
        <v>102</v>
      </c>
      <c r="W622" s="26" t="s">
        <v>102</v>
      </c>
      <c r="X622" s="26"/>
      <c r="Y622" s="579"/>
    </row>
    <row r="623" spans="1:25" ht="23.25" customHeight="1">
      <c r="A623" s="512">
        <v>3</v>
      </c>
      <c r="B623" s="904" t="s">
        <v>84</v>
      </c>
      <c r="C623" s="70">
        <v>401</v>
      </c>
      <c r="D623" s="648" t="str">
        <f t="shared" si="110"/>
        <v>капитальный ремонт</v>
      </c>
      <c r="E623" s="682"/>
      <c r="F623" s="682"/>
      <c r="G623" s="682"/>
      <c r="H623" s="15">
        <v>2020</v>
      </c>
      <c r="I623" s="28">
        <v>20206.2</v>
      </c>
      <c r="J623" s="396">
        <f t="shared" si="111"/>
        <v>20206.199999999997</v>
      </c>
      <c r="K623" s="26">
        <v>5388.3</v>
      </c>
      <c r="L623" s="69">
        <v>5388.3</v>
      </c>
      <c r="M623" s="69">
        <v>5388.3</v>
      </c>
      <c r="N623" s="69"/>
      <c r="O623" s="69"/>
      <c r="P623" s="26">
        <v>1347.1</v>
      </c>
      <c r="Q623" s="26">
        <v>1347.1</v>
      </c>
      <c r="R623" s="26">
        <v>1347.1</v>
      </c>
      <c r="S623" s="26"/>
      <c r="T623" s="26"/>
      <c r="U623" s="26" t="s">
        <v>102</v>
      </c>
      <c r="V623" s="26" t="s">
        <v>102</v>
      </c>
      <c r="W623" s="26" t="s">
        <v>102</v>
      </c>
      <c r="X623" s="26"/>
      <c r="Y623" s="513"/>
    </row>
    <row r="624" spans="1:25" ht="23.25" customHeight="1">
      <c r="A624" s="512">
        <v>4</v>
      </c>
      <c r="B624" s="904" t="s">
        <v>85</v>
      </c>
      <c r="C624" s="70">
        <v>158</v>
      </c>
      <c r="D624" s="648" t="str">
        <f t="shared" si="110"/>
        <v>капитальный ремонт</v>
      </c>
      <c r="E624" s="682"/>
      <c r="F624" s="682"/>
      <c r="G624" s="682"/>
      <c r="H624" s="15">
        <v>2020</v>
      </c>
      <c r="I624" s="28">
        <v>15900</v>
      </c>
      <c r="J624" s="396">
        <f t="shared" si="111"/>
        <v>15900</v>
      </c>
      <c r="K624" s="69">
        <v>4240</v>
      </c>
      <c r="L624" s="69">
        <v>4240</v>
      </c>
      <c r="M624" s="69">
        <v>4240</v>
      </c>
      <c r="N624" s="69"/>
      <c r="O624" s="69"/>
      <c r="P624" s="26">
        <v>1060</v>
      </c>
      <c r="Q624" s="26">
        <v>1060</v>
      </c>
      <c r="R624" s="26">
        <v>1060</v>
      </c>
      <c r="S624" s="26"/>
      <c r="T624" s="26"/>
      <c r="U624" s="26" t="s">
        <v>102</v>
      </c>
      <c r="V624" s="26" t="s">
        <v>102</v>
      </c>
      <c r="W624" s="26" t="s">
        <v>102</v>
      </c>
      <c r="X624" s="26"/>
      <c r="Y624" s="513"/>
    </row>
    <row r="625" spans="1:26" ht="23.25" customHeight="1">
      <c r="A625" s="512">
        <v>5</v>
      </c>
      <c r="B625" s="904" t="s">
        <v>86</v>
      </c>
      <c r="C625" s="70">
        <v>404</v>
      </c>
      <c r="D625" s="648" t="str">
        <f t="shared" si="110"/>
        <v>капитальный ремонт</v>
      </c>
      <c r="E625" s="683"/>
      <c r="F625" s="683"/>
      <c r="G625" s="683"/>
      <c r="H625" s="70">
        <v>2020</v>
      </c>
      <c r="I625" s="28">
        <v>14379.9</v>
      </c>
      <c r="J625" s="396">
        <f t="shared" si="111"/>
        <v>14379.900000000001</v>
      </c>
      <c r="K625" s="69">
        <v>3834.6</v>
      </c>
      <c r="L625" s="69">
        <v>3834.6</v>
      </c>
      <c r="M625" s="69">
        <v>3834.6</v>
      </c>
      <c r="N625" s="69"/>
      <c r="O625" s="69"/>
      <c r="P625" s="26">
        <v>958.7</v>
      </c>
      <c r="Q625" s="26">
        <v>958.7</v>
      </c>
      <c r="R625" s="26">
        <v>958.7</v>
      </c>
      <c r="S625" s="26"/>
      <c r="T625" s="26"/>
      <c r="U625" s="26" t="s">
        <v>102</v>
      </c>
      <c r="V625" s="26" t="s">
        <v>102</v>
      </c>
      <c r="W625" s="26" t="s">
        <v>102</v>
      </c>
      <c r="X625" s="26"/>
      <c r="Y625" s="513"/>
    </row>
    <row r="626" spans="1:26" ht="23.25" customHeight="1">
      <c r="A626" s="512">
        <v>6</v>
      </c>
      <c r="B626" s="904" t="s">
        <v>87</v>
      </c>
      <c r="C626" s="70">
        <v>101</v>
      </c>
      <c r="D626" s="648" t="str">
        <f t="shared" si="110"/>
        <v>капитальный ремонт</v>
      </c>
      <c r="E626" s="682"/>
      <c r="F626" s="682"/>
      <c r="G626" s="682"/>
      <c r="H626" s="15">
        <v>2019</v>
      </c>
      <c r="I626" s="28">
        <v>6200</v>
      </c>
      <c r="J626" s="396">
        <f t="shared" si="111"/>
        <v>6200</v>
      </c>
      <c r="K626" s="69" t="s">
        <v>102</v>
      </c>
      <c r="L626" s="69">
        <v>4960</v>
      </c>
      <c r="M626" s="69" t="s">
        <v>102</v>
      </c>
      <c r="N626" s="69"/>
      <c r="O626" s="69"/>
      <c r="P626" s="26" t="s">
        <v>102</v>
      </c>
      <c r="Q626" s="26">
        <v>1240</v>
      </c>
      <c r="R626" s="26" t="s">
        <v>102</v>
      </c>
      <c r="S626" s="26"/>
      <c r="T626" s="26"/>
      <c r="U626" s="26" t="s">
        <v>102</v>
      </c>
      <c r="V626" s="26" t="s">
        <v>102</v>
      </c>
      <c r="W626" s="26" t="s">
        <v>102</v>
      </c>
      <c r="X626" s="26"/>
      <c r="Y626" s="513"/>
    </row>
    <row r="627" spans="1:26" ht="23.25" customHeight="1">
      <c r="A627" s="512">
        <v>7</v>
      </c>
      <c r="B627" s="904" t="s">
        <v>88</v>
      </c>
      <c r="C627" s="70">
        <v>103</v>
      </c>
      <c r="D627" s="648" t="str">
        <f t="shared" si="110"/>
        <v>капитальный ремонт</v>
      </c>
      <c r="E627" s="682"/>
      <c r="F627" s="682"/>
      <c r="G627" s="682"/>
      <c r="H627" s="15">
        <v>2020</v>
      </c>
      <c r="I627" s="28">
        <v>14481.9</v>
      </c>
      <c r="J627" s="396">
        <f t="shared" si="111"/>
        <v>14481.900000000001</v>
      </c>
      <c r="K627" s="69">
        <v>3861.8</v>
      </c>
      <c r="L627" s="69">
        <v>3861.8</v>
      </c>
      <c r="M627" s="69">
        <v>3861.8</v>
      </c>
      <c r="N627" s="69"/>
      <c r="O627" s="69"/>
      <c r="P627" s="26">
        <v>965.5</v>
      </c>
      <c r="Q627" s="26">
        <v>965.5</v>
      </c>
      <c r="R627" s="26">
        <v>965.5</v>
      </c>
      <c r="S627" s="26"/>
      <c r="T627" s="26"/>
      <c r="U627" s="26" t="s">
        <v>102</v>
      </c>
      <c r="V627" s="26" t="s">
        <v>102</v>
      </c>
      <c r="W627" s="26" t="s">
        <v>102</v>
      </c>
      <c r="X627" s="26"/>
      <c r="Y627" s="513"/>
    </row>
    <row r="628" spans="1:26" ht="23.25" customHeight="1">
      <c r="A628" s="512">
        <v>8</v>
      </c>
      <c r="B628" s="904" t="s">
        <v>89</v>
      </c>
      <c r="C628" s="70">
        <v>318</v>
      </c>
      <c r="D628" s="648" t="str">
        <f t="shared" si="110"/>
        <v>капитальный ремонт</v>
      </c>
      <c r="E628" s="682"/>
      <c r="F628" s="682"/>
      <c r="G628" s="682"/>
      <c r="H628" s="15">
        <v>2020</v>
      </c>
      <c r="I628" s="28">
        <v>20870.099999999999</v>
      </c>
      <c r="J628" s="396">
        <f t="shared" si="111"/>
        <v>20870.099999999995</v>
      </c>
      <c r="K628" s="69">
        <v>5565.4</v>
      </c>
      <c r="L628" s="69">
        <v>5565.4</v>
      </c>
      <c r="M628" s="69">
        <v>5565.4</v>
      </c>
      <c r="N628" s="69"/>
      <c r="O628" s="69"/>
      <c r="P628" s="26">
        <v>1391.3</v>
      </c>
      <c r="Q628" s="26">
        <v>1391.3</v>
      </c>
      <c r="R628" s="26">
        <v>1391.3</v>
      </c>
      <c r="S628" s="26"/>
      <c r="T628" s="26"/>
      <c r="U628" s="26" t="s">
        <v>102</v>
      </c>
      <c r="V628" s="26" t="s">
        <v>102</v>
      </c>
      <c r="W628" s="26" t="s">
        <v>102</v>
      </c>
      <c r="X628" s="26"/>
      <c r="Y628" s="513"/>
    </row>
    <row r="629" spans="1:26">
      <c r="A629" s="715"/>
      <c r="B629" s="728" t="s">
        <v>693</v>
      </c>
      <c r="C629" s="716"/>
      <c r="D629" s="717"/>
      <c r="E629" s="717"/>
      <c r="F629" s="717"/>
      <c r="G629" s="717"/>
      <c r="H629" s="716"/>
      <c r="I629" s="716"/>
      <c r="J629" s="718">
        <f t="shared" ref="J629:Y629" si="112">SUM(J621:J628)</f>
        <v>126766.09999999999</v>
      </c>
      <c r="K629" s="719">
        <f t="shared" si="112"/>
        <v>34222.799999999996</v>
      </c>
      <c r="L629" s="719">
        <f t="shared" si="112"/>
        <v>39182.800000000003</v>
      </c>
      <c r="M629" s="719">
        <f t="shared" si="112"/>
        <v>28222.699999999997</v>
      </c>
      <c r="N629" s="719">
        <f t="shared" si="112"/>
        <v>0</v>
      </c>
      <c r="O629" s="719">
        <f t="shared" si="112"/>
        <v>0</v>
      </c>
      <c r="P629" s="726">
        <f t="shared" si="112"/>
        <v>8299.2999999999993</v>
      </c>
      <c r="Q629" s="719">
        <f t="shared" si="112"/>
        <v>9539.2999999999993</v>
      </c>
      <c r="R629" s="719">
        <f t="shared" si="112"/>
        <v>7299.2</v>
      </c>
      <c r="S629" s="719">
        <f t="shared" si="112"/>
        <v>0</v>
      </c>
      <c r="T629" s="719">
        <f t="shared" si="112"/>
        <v>0</v>
      </c>
      <c r="U629" s="719">
        <f t="shared" si="112"/>
        <v>0</v>
      </c>
      <c r="V629" s="719">
        <f t="shared" si="112"/>
        <v>0</v>
      </c>
      <c r="W629" s="719">
        <f t="shared" si="112"/>
        <v>0</v>
      </c>
      <c r="X629" s="719">
        <f t="shared" si="112"/>
        <v>0</v>
      </c>
      <c r="Y629" s="720">
        <f t="shared" si="112"/>
        <v>0</v>
      </c>
      <c r="Z629" s="89"/>
    </row>
    <row r="630" spans="1:26" ht="13.5" thickBot="1">
      <c r="A630" s="548"/>
      <c r="B630" s="367" t="s">
        <v>1373</v>
      </c>
      <c r="C630" s="340"/>
      <c r="D630" s="1105" t="s">
        <v>1414</v>
      </c>
      <c r="E630" s="1105"/>
      <c r="F630" s="1105"/>
      <c r="G630" s="1105"/>
      <c r="H630" s="1105"/>
      <c r="I630" s="1105"/>
      <c r="J630" s="299">
        <f>SUM(J621:J628)</f>
        <v>126766.09999999999</v>
      </c>
      <c r="K630" s="345">
        <f t="shared" ref="K630:Y630" si="113">SUM(K621:K628)</f>
        <v>34222.799999999996</v>
      </c>
      <c r="L630" s="345">
        <f t="shared" si="113"/>
        <v>39182.800000000003</v>
      </c>
      <c r="M630" s="345">
        <f t="shared" si="113"/>
        <v>28222.699999999997</v>
      </c>
      <c r="N630" s="345">
        <f t="shared" si="113"/>
        <v>0</v>
      </c>
      <c r="O630" s="345">
        <f t="shared" si="113"/>
        <v>0</v>
      </c>
      <c r="P630" s="345">
        <f t="shared" si="113"/>
        <v>8299.2999999999993</v>
      </c>
      <c r="Q630" s="345">
        <f t="shared" si="113"/>
        <v>9539.2999999999993</v>
      </c>
      <c r="R630" s="345">
        <f t="shared" si="113"/>
        <v>7299.2</v>
      </c>
      <c r="S630" s="345">
        <f t="shared" si="113"/>
        <v>0</v>
      </c>
      <c r="T630" s="345">
        <f t="shared" si="113"/>
        <v>0</v>
      </c>
      <c r="U630" s="345">
        <f t="shared" si="113"/>
        <v>0</v>
      </c>
      <c r="V630" s="345">
        <f t="shared" si="113"/>
        <v>0</v>
      </c>
      <c r="W630" s="345">
        <f t="shared" si="113"/>
        <v>0</v>
      </c>
      <c r="X630" s="345">
        <f t="shared" si="113"/>
        <v>0</v>
      </c>
      <c r="Y630" s="518">
        <f t="shared" si="113"/>
        <v>0</v>
      </c>
    </row>
    <row r="631" spans="1:26" ht="15.75" thickBot="1">
      <c r="A631" s="1120" t="s">
        <v>4</v>
      </c>
      <c r="B631" s="1121"/>
      <c r="C631" s="608"/>
      <c r="D631" s="624"/>
      <c r="E631" s="624"/>
      <c r="F631" s="624"/>
      <c r="G631" s="624"/>
      <c r="H631" s="608"/>
      <c r="I631" s="608"/>
      <c r="J631" s="608"/>
      <c r="K631" s="608"/>
      <c r="L631" s="608"/>
      <c r="M631" s="608"/>
      <c r="N631" s="608"/>
      <c r="O631" s="608"/>
      <c r="P631" s="608"/>
      <c r="Q631" s="608"/>
      <c r="R631" s="608"/>
      <c r="S631" s="608"/>
      <c r="T631" s="608"/>
      <c r="U631" s="608"/>
      <c r="V631" s="608"/>
      <c r="W631" s="608"/>
      <c r="X631" s="608"/>
      <c r="Y631" s="609"/>
    </row>
    <row r="632" spans="1:26">
      <c r="A632" s="715"/>
      <c r="B632" s="728" t="s">
        <v>693</v>
      </c>
      <c r="C632" s="716"/>
      <c r="D632" s="717"/>
      <c r="E632" s="717"/>
      <c r="F632" s="717"/>
      <c r="G632" s="717"/>
      <c r="H632" s="716"/>
      <c r="I632" s="716"/>
      <c r="J632" s="718">
        <v>0</v>
      </c>
      <c r="K632" s="719">
        <v>0</v>
      </c>
      <c r="L632" s="719">
        <v>0</v>
      </c>
      <c r="M632" s="719">
        <v>0</v>
      </c>
      <c r="N632" s="719">
        <v>0</v>
      </c>
      <c r="O632" s="719">
        <v>0</v>
      </c>
      <c r="P632" s="726">
        <v>0</v>
      </c>
      <c r="Q632" s="719">
        <v>0</v>
      </c>
      <c r="R632" s="719">
        <v>0</v>
      </c>
      <c r="S632" s="719">
        <v>0</v>
      </c>
      <c r="T632" s="719">
        <v>0</v>
      </c>
      <c r="U632" s="719">
        <v>0</v>
      </c>
      <c r="V632" s="719">
        <v>0</v>
      </c>
      <c r="W632" s="719">
        <v>0</v>
      </c>
      <c r="X632" s="719">
        <v>0</v>
      </c>
      <c r="Y632" s="720">
        <v>0</v>
      </c>
    </row>
    <row r="633" spans="1:26" ht="13.5" thickBot="1">
      <c r="A633" s="548"/>
      <c r="B633" s="367" t="s">
        <v>1373</v>
      </c>
      <c r="C633" s="340"/>
      <c r="D633" s="1105" t="s">
        <v>1414</v>
      </c>
      <c r="E633" s="1105"/>
      <c r="F633" s="1105"/>
      <c r="G633" s="1105"/>
      <c r="H633" s="1105"/>
      <c r="I633" s="1105"/>
      <c r="J633" s="299">
        <v>0</v>
      </c>
      <c r="K633" s="345">
        <v>0</v>
      </c>
      <c r="L633" s="345">
        <v>0</v>
      </c>
      <c r="M633" s="345">
        <v>0</v>
      </c>
      <c r="N633" s="345">
        <v>0</v>
      </c>
      <c r="O633" s="345">
        <v>0</v>
      </c>
      <c r="P633" s="345">
        <v>0</v>
      </c>
      <c r="Q633" s="345">
        <v>0</v>
      </c>
      <c r="R633" s="345">
        <v>0</v>
      </c>
      <c r="S633" s="345">
        <v>0</v>
      </c>
      <c r="T633" s="345">
        <v>0</v>
      </c>
      <c r="U633" s="345">
        <v>0</v>
      </c>
      <c r="V633" s="345">
        <v>0</v>
      </c>
      <c r="W633" s="345">
        <v>0</v>
      </c>
      <c r="X633" s="345">
        <v>0</v>
      </c>
      <c r="Y633" s="518">
        <v>0</v>
      </c>
    </row>
    <row r="634" spans="1:26" ht="15">
      <c r="A634" s="1116" t="s">
        <v>5</v>
      </c>
      <c r="B634" s="1117"/>
      <c r="C634" s="610"/>
      <c r="D634" s="630"/>
      <c r="E634" s="630"/>
      <c r="F634" s="630"/>
      <c r="G634" s="630"/>
      <c r="H634" s="610"/>
      <c r="I634" s="610"/>
      <c r="J634" s="610"/>
      <c r="K634" s="610"/>
      <c r="L634" s="610"/>
      <c r="M634" s="610"/>
      <c r="N634" s="610"/>
      <c r="O634" s="610"/>
      <c r="P634" s="610"/>
      <c r="Q634" s="610"/>
      <c r="R634" s="610"/>
      <c r="S634" s="610"/>
      <c r="T634" s="610"/>
      <c r="U634" s="610"/>
      <c r="V634" s="610"/>
      <c r="W634" s="610"/>
      <c r="X634" s="610"/>
      <c r="Y634" s="611"/>
    </row>
    <row r="635" spans="1:26" ht="22.5" customHeight="1">
      <c r="A635" s="1280">
        <v>1</v>
      </c>
      <c r="B635" s="398" t="s">
        <v>1088</v>
      </c>
      <c r="C635" s="399">
        <v>513</v>
      </c>
      <c r="D635" s="684"/>
      <c r="E635" s="684"/>
      <c r="F635" s="684"/>
      <c r="G635" s="684"/>
      <c r="H635" s="400"/>
      <c r="I635" s="401"/>
      <c r="J635" s="401"/>
      <c r="K635" s="401"/>
      <c r="L635" s="401"/>
      <c r="M635" s="401"/>
      <c r="N635" s="401"/>
      <c r="O635" s="401"/>
      <c r="P635" s="401"/>
      <c r="Q635" s="401"/>
      <c r="R635" s="401"/>
      <c r="S635" s="401"/>
      <c r="T635" s="401"/>
      <c r="U635" s="401"/>
      <c r="V635" s="401"/>
      <c r="W635" s="401"/>
      <c r="X635" s="189"/>
      <c r="Y635" s="513"/>
    </row>
    <row r="636" spans="1:26" ht="22.5" customHeight="1">
      <c r="A636" s="1234"/>
      <c r="B636" s="1049" t="s">
        <v>6</v>
      </c>
      <c r="C636" s="979"/>
      <c r="D636" s="648" t="str">
        <f t="shared" ref="D636:D638" si="114">$D$21</f>
        <v>капитальный ремонт</v>
      </c>
      <c r="E636" s="685"/>
      <c r="F636" s="685"/>
      <c r="G636" s="685"/>
      <c r="H636" s="187">
        <v>2016</v>
      </c>
      <c r="I636" s="185" t="s">
        <v>7</v>
      </c>
      <c r="J636" s="137">
        <v>0</v>
      </c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513"/>
    </row>
    <row r="637" spans="1:26" ht="22.5" customHeight="1">
      <c r="A637" s="1234"/>
      <c r="B637" s="1049" t="s">
        <v>8</v>
      </c>
      <c r="C637" s="979"/>
      <c r="D637" s="648" t="str">
        <f t="shared" si="114"/>
        <v>капитальный ремонт</v>
      </c>
      <c r="E637" s="685"/>
      <c r="F637" s="685"/>
      <c r="G637" s="685"/>
      <c r="H637" s="187">
        <v>2016</v>
      </c>
      <c r="I637" s="185" t="s">
        <v>7</v>
      </c>
      <c r="J637" s="137">
        <v>0</v>
      </c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  <c r="Y637" s="513"/>
    </row>
    <row r="638" spans="1:26" ht="22.5" customHeight="1">
      <c r="A638" s="1234"/>
      <c r="B638" s="1049" t="s">
        <v>9</v>
      </c>
      <c r="C638" s="979"/>
      <c r="D638" s="648" t="str">
        <f t="shared" si="114"/>
        <v>капитальный ремонт</v>
      </c>
      <c r="E638" s="685"/>
      <c r="F638" s="685"/>
      <c r="G638" s="685"/>
      <c r="H638" s="187">
        <v>2017</v>
      </c>
      <c r="I638" s="185" t="s">
        <v>7</v>
      </c>
      <c r="J638" s="137">
        <v>0</v>
      </c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  <c r="Y638" s="513"/>
    </row>
    <row r="639" spans="1:26" ht="24" customHeight="1">
      <c r="A639" s="1234">
        <v>2</v>
      </c>
      <c r="B639" s="831" t="s">
        <v>1089</v>
      </c>
      <c r="C639" s="187">
        <v>340</v>
      </c>
      <c r="D639" s="686"/>
      <c r="E639" s="686"/>
      <c r="F639" s="686"/>
      <c r="G639" s="686"/>
      <c r="H639" s="188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513"/>
    </row>
    <row r="640" spans="1:26" ht="27" customHeight="1">
      <c r="A640" s="1234"/>
      <c r="B640" s="1049" t="s">
        <v>1090</v>
      </c>
      <c r="C640" s="979"/>
      <c r="D640" s="648" t="str">
        <f t="shared" ref="D640:D641" si="115">$D$21</f>
        <v>капитальный ремонт</v>
      </c>
      <c r="E640" s="685"/>
      <c r="F640" s="685"/>
      <c r="G640" s="685"/>
      <c r="H640" s="187">
        <v>2017</v>
      </c>
      <c r="I640" s="137" t="s">
        <v>7</v>
      </c>
      <c r="J640" s="137">
        <v>0</v>
      </c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513"/>
    </row>
    <row r="641" spans="1:25" ht="33" customHeight="1">
      <c r="A641" s="1234"/>
      <c r="B641" s="1049" t="s">
        <v>10</v>
      </c>
      <c r="C641" s="979"/>
      <c r="D641" s="648" t="str">
        <f t="shared" si="115"/>
        <v>капитальный ремонт</v>
      </c>
      <c r="E641" s="685"/>
      <c r="F641" s="685"/>
      <c r="G641" s="685"/>
      <c r="H641" s="187"/>
      <c r="I641" s="137" t="s">
        <v>7</v>
      </c>
      <c r="J641" s="137" t="s">
        <v>7</v>
      </c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513"/>
    </row>
    <row r="642" spans="1:25" ht="23.25" customHeight="1">
      <c r="A642" s="1180">
        <v>3</v>
      </c>
      <c r="B642" s="831" t="s">
        <v>1091</v>
      </c>
      <c r="C642" s="187">
        <v>325</v>
      </c>
      <c r="D642" s="686"/>
      <c r="E642" s="686"/>
      <c r="F642" s="686"/>
      <c r="G642" s="686"/>
      <c r="H642" s="188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89"/>
      <c r="U642" s="189"/>
      <c r="V642" s="189"/>
      <c r="W642" s="189"/>
      <c r="X642" s="189"/>
      <c r="Y642" s="513"/>
    </row>
    <row r="643" spans="1:25" ht="23.25" customHeight="1">
      <c r="A643" s="1181"/>
      <c r="B643" s="1049" t="s">
        <v>11</v>
      </c>
      <c r="C643" s="979"/>
      <c r="D643" s="648" t="str">
        <f t="shared" ref="D643:D646" si="116">$D$21</f>
        <v>капитальный ремонт</v>
      </c>
      <c r="E643" s="685"/>
      <c r="F643" s="685"/>
      <c r="G643" s="685"/>
      <c r="H643" s="187">
        <v>2016</v>
      </c>
      <c r="I643" s="185" t="s">
        <v>7</v>
      </c>
      <c r="J643" s="137">
        <v>0</v>
      </c>
      <c r="K643" s="185"/>
      <c r="L643" s="185"/>
      <c r="M643" s="185"/>
      <c r="N643" s="185"/>
      <c r="O643" s="185"/>
      <c r="P643" s="137"/>
      <c r="Q643" s="185"/>
      <c r="R643" s="185"/>
      <c r="S643" s="185"/>
      <c r="T643" s="185"/>
      <c r="U643" s="185"/>
      <c r="V643" s="185"/>
      <c r="W643" s="185"/>
      <c r="X643" s="185"/>
      <c r="Y643" s="513"/>
    </row>
    <row r="644" spans="1:25" ht="23.25" customHeight="1">
      <c r="A644" s="1181"/>
      <c r="B644" s="1049" t="s">
        <v>12</v>
      </c>
      <c r="C644" s="979"/>
      <c r="D644" s="648" t="str">
        <f t="shared" si="116"/>
        <v>капитальный ремонт</v>
      </c>
      <c r="E644" s="685"/>
      <c r="F644" s="685"/>
      <c r="G644" s="685"/>
      <c r="H644" s="187">
        <v>2020</v>
      </c>
      <c r="I644" s="185" t="s">
        <v>7</v>
      </c>
      <c r="J644" s="137">
        <f>SUM(R644+W644)</f>
        <v>3000</v>
      </c>
      <c r="K644" s="185"/>
      <c r="L644" s="185"/>
      <c r="M644" s="185"/>
      <c r="N644" s="185"/>
      <c r="O644" s="185"/>
      <c r="P644" s="137"/>
      <c r="Q644" s="185"/>
      <c r="R644" s="137"/>
      <c r="S644" s="137"/>
      <c r="T644" s="137"/>
      <c r="U644" s="185"/>
      <c r="V644" s="185"/>
      <c r="W644" s="137">
        <v>3000</v>
      </c>
      <c r="X644" s="137"/>
      <c r="Y644" s="513"/>
    </row>
    <row r="645" spans="1:25" ht="23.25" customHeight="1">
      <c r="A645" s="1181"/>
      <c r="B645" s="1049" t="s">
        <v>13</v>
      </c>
      <c r="C645" s="979"/>
      <c r="D645" s="648" t="str">
        <f t="shared" si="116"/>
        <v>капитальный ремонт</v>
      </c>
      <c r="E645" s="685"/>
      <c r="F645" s="685"/>
      <c r="G645" s="685"/>
      <c r="H645" s="187">
        <v>2017</v>
      </c>
      <c r="I645" s="185" t="s">
        <v>7</v>
      </c>
      <c r="J645" s="137">
        <v>0</v>
      </c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  <c r="Y645" s="513"/>
    </row>
    <row r="646" spans="1:25" ht="23.25" customHeight="1">
      <c r="A646" s="1280"/>
      <c r="B646" s="1010" t="s">
        <v>14</v>
      </c>
      <c r="C646" s="980"/>
      <c r="D646" s="648" t="str">
        <f t="shared" si="116"/>
        <v>капитальный ремонт</v>
      </c>
      <c r="E646" s="685"/>
      <c r="F646" s="685"/>
      <c r="G646" s="685"/>
      <c r="H646" s="187"/>
      <c r="I646" s="185" t="s">
        <v>7</v>
      </c>
      <c r="J646" s="185" t="s">
        <v>7</v>
      </c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  <c r="Y646" s="513"/>
    </row>
    <row r="647" spans="1:25" ht="30.75" customHeight="1">
      <c r="A647" s="1180">
        <v>4</v>
      </c>
      <c r="B647" s="831" t="s">
        <v>1092</v>
      </c>
      <c r="C647" s="187">
        <v>62</v>
      </c>
      <c r="D647" s="686"/>
      <c r="E647" s="686"/>
      <c r="F647" s="686"/>
      <c r="G647" s="686"/>
      <c r="H647" s="188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89"/>
      <c r="U647" s="189"/>
      <c r="V647" s="189"/>
      <c r="W647" s="189"/>
      <c r="X647" s="189"/>
      <c r="Y647" s="513"/>
    </row>
    <row r="648" spans="1:25" ht="30.75" customHeight="1">
      <c r="A648" s="1280"/>
      <c r="B648" s="1049" t="s">
        <v>15</v>
      </c>
      <c r="C648" s="979"/>
      <c r="D648" s="648" t="str">
        <f t="shared" ref="D648" si="117">$D$21</f>
        <v>капитальный ремонт</v>
      </c>
      <c r="E648" s="685"/>
      <c r="F648" s="685"/>
      <c r="G648" s="685"/>
      <c r="H648" s="185"/>
      <c r="I648" s="185"/>
      <c r="J648" s="185" t="s">
        <v>7</v>
      </c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581"/>
    </row>
    <row r="649" spans="1:25" ht="27.75" customHeight="1">
      <c r="A649" s="1180">
        <v>5</v>
      </c>
      <c r="B649" s="831" t="s">
        <v>1093</v>
      </c>
      <c r="C649" s="187">
        <v>110</v>
      </c>
      <c r="D649" s="686"/>
      <c r="E649" s="686"/>
      <c r="F649" s="686"/>
      <c r="G649" s="686"/>
      <c r="H649" s="188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89"/>
      <c r="U649" s="189"/>
      <c r="V649" s="189"/>
      <c r="W649" s="189"/>
      <c r="X649" s="189"/>
      <c r="Y649" s="513"/>
    </row>
    <row r="650" spans="1:25" ht="21" customHeight="1">
      <c r="A650" s="1280"/>
      <c r="B650" s="1049" t="s">
        <v>16</v>
      </c>
      <c r="C650" s="979"/>
      <c r="D650" s="648" t="str">
        <f t="shared" ref="D650" si="118">$D$21</f>
        <v>капитальный ремонт</v>
      </c>
      <c r="E650" s="685"/>
      <c r="F650" s="685"/>
      <c r="G650" s="685"/>
      <c r="H650" s="187">
        <v>2017</v>
      </c>
      <c r="I650" s="185"/>
      <c r="J650" s="137">
        <v>0</v>
      </c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513"/>
    </row>
    <row r="651" spans="1:25" ht="28.5" customHeight="1">
      <c r="A651" s="1234">
        <v>6</v>
      </c>
      <c r="B651" s="831" t="s">
        <v>1094</v>
      </c>
      <c r="C651" s="187">
        <v>402</v>
      </c>
      <c r="D651" s="686"/>
      <c r="E651" s="686"/>
      <c r="F651" s="686"/>
      <c r="G651" s="686"/>
      <c r="H651" s="188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513"/>
    </row>
    <row r="652" spans="1:25" ht="41.25" customHeight="1">
      <c r="A652" s="1234"/>
      <c r="B652" s="1082" t="s">
        <v>17</v>
      </c>
      <c r="C652" s="979"/>
      <c r="D652" s="648" t="str">
        <f t="shared" ref="D652" si="119">$D$21</f>
        <v>капитальный ремонт</v>
      </c>
      <c r="E652" s="685"/>
      <c r="F652" s="685"/>
      <c r="G652" s="685"/>
      <c r="H652" s="187" t="s">
        <v>18</v>
      </c>
      <c r="I652" s="185" t="s">
        <v>7</v>
      </c>
      <c r="J652" s="137">
        <v>0</v>
      </c>
      <c r="K652" s="185"/>
      <c r="L652" s="185"/>
      <c r="M652" s="185"/>
      <c r="N652" s="185"/>
      <c r="O652" s="185"/>
      <c r="P652" s="185"/>
      <c r="Q652" s="185"/>
      <c r="R652" s="137"/>
      <c r="S652" s="137"/>
      <c r="T652" s="137"/>
      <c r="U652" s="185"/>
      <c r="V652" s="185"/>
      <c r="W652" s="185"/>
      <c r="X652" s="185"/>
      <c r="Y652" s="513"/>
    </row>
    <row r="653" spans="1:25" ht="22.5" customHeight="1">
      <c r="A653" s="1180">
        <v>7</v>
      </c>
      <c r="B653" s="831" t="s">
        <v>1095</v>
      </c>
      <c r="C653" s="187">
        <v>200</v>
      </c>
      <c r="D653" s="686"/>
      <c r="E653" s="686"/>
      <c r="F653" s="686"/>
      <c r="G653" s="686"/>
      <c r="H653" s="188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513"/>
    </row>
    <row r="654" spans="1:25" ht="20.25" customHeight="1">
      <c r="A654" s="1280"/>
      <c r="B654" s="1049" t="s">
        <v>19</v>
      </c>
      <c r="C654" s="979"/>
      <c r="D654" s="648" t="str">
        <f t="shared" ref="D654" si="120">$D$21</f>
        <v>капитальный ремонт</v>
      </c>
      <c r="E654" s="685"/>
      <c r="F654" s="685"/>
      <c r="G654" s="685"/>
      <c r="H654" s="187">
        <v>2017</v>
      </c>
      <c r="I654" s="137" t="s">
        <v>7</v>
      </c>
      <c r="J654" s="137">
        <v>0</v>
      </c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513"/>
    </row>
    <row r="655" spans="1:25" ht="12" customHeight="1">
      <c r="A655" s="1180">
        <v>8</v>
      </c>
      <c r="B655" s="194" t="s">
        <v>1096</v>
      </c>
      <c r="C655" s="187">
        <v>115</v>
      </c>
      <c r="D655" s="686"/>
      <c r="E655" s="686"/>
      <c r="F655" s="686"/>
      <c r="G655" s="686"/>
      <c r="H655" s="188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89"/>
      <c r="Y655" s="513"/>
    </row>
    <row r="656" spans="1:25" ht="12" customHeight="1">
      <c r="A656" s="1181"/>
      <c r="B656" s="1049" t="s">
        <v>1097</v>
      </c>
      <c r="C656" s="979"/>
      <c r="D656" s="648" t="str">
        <f t="shared" ref="D656:D658" si="121">$D$21</f>
        <v>капитальный ремонт</v>
      </c>
      <c r="E656" s="685"/>
      <c r="F656" s="685"/>
      <c r="G656" s="685"/>
      <c r="H656" s="187">
        <v>2017</v>
      </c>
      <c r="I656" s="137" t="s">
        <v>7</v>
      </c>
      <c r="J656" s="137">
        <v>0</v>
      </c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513"/>
    </row>
    <row r="657" spans="1:25" ht="12" customHeight="1">
      <c r="A657" s="1181"/>
      <c r="B657" s="1049" t="s">
        <v>20</v>
      </c>
      <c r="C657" s="979"/>
      <c r="D657" s="648" t="str">
        <f t="shared" si="121"/>
        <v>капитальный ремонт</v>
      </c>
      <c r="E657" s="685"/>
      <c r="F657" s="685"/>
      <c r="G657" s="685"/>
      <c r="H657" s="187" t="s">
        <v>21</v>
      </c>
      <c r="I657" s="137" t="s">
        <v>7</v>
      </c>
      <c r="J657" s="137">
        <f>SUM(U657)</f>
        <v>2000</v>
      </c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>
        <v>2000</v>
      </c>
      <c r="V657" s="137"/>
      <c r="W657" s="137"/>
      <c r="X657" s="137"/>
      <c r="Y657" s="513"/>
    </row>
    <row r="658" spans="1:25" ht="12" customHeight="1">
      <c r="A658" s="1280"/>
      <c r="B658" s="1049" t="s">
        <v>22</v>
      </c>
      <c r="C658" s="979"/>
      <c r="D658" s="648" t="str">
        <f t="shared" si="121"/>
        <v>капитальный ремонт</v>
      </c>
      <c r="E658" s="685"/>
      <c r="F658" s="685"/>
      <c r="G658" s="685"/>
      <c r="H658" s="187" t="s">
        <v>23</v>
      </c>
      <c r="I658" s="137" t="s">
        <v>7</v>
      </c>
      <c r="J658" s="137">
        <f>SUM(V658)</f>
        <v>3000</v>
      </c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>
        <v>3000</v>
      </c>
      <c r="W658" s="137"/>
      <c r="X658" s="137"/>
      <c r="Y658" s="513"/>
    </row>
    <row r="659" spans="1:25" ht="15.75" customHeight="1">
      <c r="A659" s="1234">
        <v>9</v>
      </c>
      <c r="B659" s="831" t="s">
        <v>1098</v>
      </c>
      <c r="C659" s="187">
        <v>130</v>
      </c>
      <c r="D659" s="686"/>
      <c r="E659" s="686"/>
      <c r="F659" s="686"/>
      <c r="G659" s="686"/>
      <c r="H659" s="188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89"/>
      <c r="U659" s="189"/>
      <c r="V659" s="189"/>
      <c r="W659" s="189"/>
      <c r="X659" s="189"/>
      <c r="Y659" s="513"/>
    </row>
    <row r="660" spans="1:25" ht="32.25" customHeight="1">
      <c r="A660" s="1234"/>
      <c r="B660" s="1049" t="s">
        <v>24</v>
      </c>
      <c r="C660" s="979"/>
      <c r="D660" s="648" t="str">
        <f t="shared" ref="D660:D661" si="122">$D$21</f>
        <v>капитальный ремонт</v>
      </c>
      <c r="E660" s="687"/>
      <c r="F660" s="687"/>
      <c r="G660" s="687"/>
      <c r="H660" s="195">
        <v>2017</v>
      </c>
      <c r="I660" s="196" t="s">
        <v>7</v>
      </c>
      <c r="J660" s="196">
        <v>0</v>
      </c>
      <c r="K660" s="196"/>
      <c r="L660" s="196"/>
      <c r="M660" s="196"/>
      <c r="N660" s="196"/>
      <c r="O660" s="196"/>
      <c r="P660" s="196"/>
      <c r="Q660" s="196"/>
      <c r="R660" s="196"/>
      <c r="S660" s="196"/>
      <c r="T660" s="196"/>
      <c r="U660" s="196"/>
      <c r="V660" s="196"/>
      <c r="W660" s="196"/>
      <c r="X660" s="196"/>
      <c r="Y660" s="513"/>
    </row>
    <row r="661" spans="1:25" ht="32.25" customHeight="1">
      <c r="A661" s="1234"/>
      <c r="B661" s="1049" t="s">
        <v>25</v>
      </c>
      <c r="C661" s="979"/>
      <c r="D661" s="648" t="str">
        <f t="shared" si="122"/>
        <v>капитальный ремонт</v>
      </c>
      <c r="E661" s="687"/>
      <c r="F661" s="687"/>
      <c r="G661" s="687"/>
      <c r="H661" s="195"/>
      <c r="I661" s="196" t="s">
        <v>7</v>
      </c>
      <c r="J661" s="196" t="s">
        <v>7</v>
      </c>
      <c r="K661" s="196"/>
      <c r="L661" s="196"/>
      <c r="M661" s="196"/>
      <c r="N661" s="196"/>
      <c r="O661" s="196"/>
      <c r="P661" s="196"/>
      <c r="Q661" s="196"/>
      <c r="R661" s="196"/>
      <c r="S661" s="196"/>
      <c r="T661" s="196"/>
      <c r="U661" s="196"/>
      <c r="V661" s="196"/>
      <c r="W661" s="196"/>
      <c r="X661" s="196"/>
      <c r="Y661" s="513"/>
    </row>
    <row r="662" spans="1:25" ht="21" customHeight="1">
      <c r="A662" s="1180">
        <v>10</v>
      </c>
      <c r="B662" s="831" t="s">
        <v>1099</v>
      </c>
      <c r="C662" s="187">
        <v>297</v>
      </c>
      <c r="D662" s="686"/>
      <c r="E662" s="686"/>
      <c r="F662" s="686"/>
      <c r="G662" s="686"/>
      <c r="H662" s="188"/>
      <c r="I662" s="189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513"/>
    </row>
    <row r="663" spans="1:25" ht="21">
      <c r="A663" s="1181"/>
      <c r="B663" s="1049" t="s">
        <v>27</v>
      </c>
      <c r="C663" s="979"/>
      <c r="D663" s="648" t="str">
        <f t="shared" ref="D663:D666" si="123">$D$21</f>
        <v>капитальный ремонт</v>
      </c>
      <c r="E663" s="687"/>
      <c r="F663" s="687"/>
      <c r="G663" s="687"/>
      <c r="H663" s="195">
        <v>2016</v>
      </c>
      <c r="I663" s="196" t="s">
        <v>7</v>
      </c>
      <c r="J663" s="196">
        <v>0</v>
      </c>
      <c r="K663" s="196"/>
      <c r="L663" s="196"/>
      <c r="M663" s="196"/>
      <c r="N663" s="196"/>
      <c r="O663" s="196"/>
      <c r="P663" s="196"/>
      <c r="Q663" s="196"/>
      <c r="R663" s="196"/>
      <c r="S663" s="196"/>
      <c r="T663" s="196"/>
      <c r="U663" s="196"/>
      <c r="V663" s="196"/>
      <c r="W663" s="196"/>
      <c r="X663" s="196"/>
      <c r="Y663" s="513"/>
    </row>
    <row r="664" spans="1:25" ht="21">
      <c r="A664" s="1181"/>
      <c r="B664" s="1049" t="s">
        <v>28</v>
      </c>
      <c r="C664" s="979"/>
      <c r="D664" s="648" t="str">
        <f t="shared" si="123"/>
        <v>капитальный ремонт</v>
      </c>
      <c r="E664" s="687"/>
      <c r="F664" s="687"/>
      <c r="G664" s="687"/>
      <c r="H664" s="195"/>
      <c r="I664" s="196" t="s">
        <v>7</v>
      </c>
      <c r="J664" s="196">
        <f>SUM(U664+V664+W664)</f>
        <v>300</v>
      </c>
      <c r="K664" s="196"/>
      <c r="L664" s="196"/>
      <c r="M664" s="196"/>
      <c r="N664" s="196"/>
      <c r="O664" s="196"/>
      <c r="P664" s="196"/>
      <c r="Q664" s="196"/>
      <c r="R664" s="196"/>
      <c r="S664" s="196"/>
      <c r="T664" s="196"/>
      <c r="U664" s="196">
        <v>100</v>
      </c>
      <c r="V664" s="196">
        <v>100</v>
      </c>
      <c r="W664" s="196">
        <v>100</v>
      </c>
      <c r="X664" s="196"/>
      <c r="Y664" s="513"/>
    </row>
    <row r="665" spans="1:25" ht="23.25" customHeight="1">
      <c r="A665" s="1181"/>
      <c r="B665" s="1049" t="s">
        <v>29</v>
      </c>
      <c r="C665" s="979"/>
      <c r="D665" s="648" t="str">
        <f t="shared" si="123"/>
        <v>капитальный ремонт</v>
      </c>
      <c r="E665" s="687"/>
      <c r="F665" s="687"/>
      <c r="G665" s="687"/>
      <c r="H665" s="195"/>
      <c r="I665" s="196" t="s">
        <v>7</v>
      </c>
      <c r="J665" s="196" t="s">
        <v>7</v>
      </c>
      <c r="K665" s="196"/>
      <c r="L665" s="196"/>
      <c r="M665" s="196"/>
      <c r="N665" s="196"/>
      <c r="O665" s="196"/>
      <c r="P665" s="196"/>
      <c r="Q665" s="196"/>
      <c r="R665" s="196"/>
      <c r="S665" s="196"/>
      <c r="T665" s="196"/>
      <c r="U665" s="196"/>
      <c r="V665" s="196"/>
      <c r="W665" s="196"/>
      <c r="X665" s="196"/>
      <c r="Y665" s="513"/>
    </row>
    <row r="666" spans="1:25" ht="21" customHeight="1">
      <c r="A666" s="1280"/>
      <c r="B666" s="1049" t="s">
        <v>30</v>
      </c>
      <c r="C666" s="979"/>
      <c r="D666" s="648" t="str">
        <f t="shared" si="123"/>
        <v>капитальный ремонт</v>
      </c>
      <c r="E666" s="688"/>
      <c r="F666" s="688"/>
      <c r="G666" s="688"/>
      <c r="H666" s="195" t="s">
        <v>18</v>
      </c>
      <c r="I666" s="196" t="s">
        <v>7</v>
      </c>
      <c r="J666" s="196">
        <v>0</v>
      </c>
      <c r="K666" s="196"/>
      <c r="L666" s="196"/>
      <c r="M666" s="196"/>
      <c r="N666" s="196"/>
      <c r="O666" s="196"/>
      <c r="P666" s="196"/>
      <c r="Q666" s="196"/>
      <c r="R666" s="196"/>
      <c r="S666" s="196"/>
      <c r="T666" s="196"/>
      <c r="U666" s="196"/>
      <c r="V666" s="196"/>
      <c r="W666" s="196"/>
      <c r="X666" s="196"/>
      <c r="Y666" s="513"/>
    </row>
    <row r="667" spans="1:25" ht="15.75" customHeight="1">
      <c r="A667" s="1180">
        <v>11</v>
      </c>
      <c r="B667" s="194" t="s">
        <v>1100</v>
      </c>
      <c r="C667" s="187">
        <v>450</v>
      </c>
      <c r="D667" s="686"/>
      <c r="E667" s="686"/>
      <c r="F667" s="686"/>
      <c r="G667" s="686"/>
      <c r="H667" s="188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513"/>
    </row>
    <row r="668" spans="1:25" ht="18" customHeight="1">
      <c r="A668" s="1181"/>
      <c r="B668" s="1049" t="s">
        <v>31</v>
      </c>
      <c r="C668" s="979"/>
      <c r="D668" s="648" t="str">
        <f t="shared" ref="D668:D675" si="124">$D$21</f>
        <v>капитальный ремонт</v>
      </c>
      <c r="E668" s="687"/>
      <c r="F668" s="687"/>
      <c r="G668" s="687"/>
      <c r="H668" s="195">
        <v>2019</v>
      </c>
      <c r="I668" s="196" t="s">
        <v>7</v>
      </c>
      <c r="J668" s="196">
        <f>SUM(Q668+V668)</f>
        <v>7800</v>
      </c>
      <c r="K668" s="196"/>
      <c r="L668" s="196"/>
      <c r="M668" s="196"/>
      <c r="N668" s="196"/>
      <c r="O668" s="196"/>
      <c r="P668" s="196"/>
      <c r="Q668" s="196"/>
      <c r="R668" s="196"/>
      <c r="S668" s="196"/>
      <c r="T668" s="196"/>
      <c r="U668" s="196"/>
      <c r="V668" s="196">
        <v>7800</v>
      </c>
      <c r="W668" s="196"/>
      <c r="X668" s="196"/>
      <c r="Y668" s="513"/>
    </row>
    <row r="669" spans="1:25" ht="18.75" customHeight="1">
      <c r="A669" s="1181"/>
      <c r="B669" s="1049" t="s">
        <v>33</v>
      </c>
      <c r="C669" s="979"/>
      <c r="D669" s="648" t="str">
        <f t="shared" si="124"/>
        <v>капитальный ремонт</v>
      </c>
      <c r="E669" s="687"/>
      <c r="F669" s="687"/>
      <c r="G669" s="687"/>
      <c r="H669" s="195" t="s">
        <v>35</v>
      </c>
      <c r="I669" s="196" t="s">
        <v>7</v>
      </c>
      <c r="J669" s="196">
        <v>0</v>
      </c>
      <c r="K669" s="196"/>
      <c r="L669" s="196"/>
      <c r="M669" s="196"/>
      <c r="N669" s="196"/>
      <c r="O669" s="196"/>
      <c r="P669" s="196"/>
      <c r="Q669" s="196"/>
      <c r="R669" s="196"/>
      <c r="S669" s="196"/>
      <c r="T669" s="196"/>
      <c r="U669" s="196"/>
      <c r="V669" s="196"/>
      <c r="W669" s="196"/>
      <c r="X669" s="196"/>
      <c r="Y669" s="513"/>
    </row>
    <row r="670" spans="1:25" ht="23.25" customHeight="1">
      <c r="A670" s="1181"/>
      <c r="B670" s="1049" t="s">
        <v>36</v>
      </c>
      <c r="C670" s="979"/>
      <c r="D670" s="648" t="str">
        <f t="shared" si="124"/>
        <v>капитальный ремонт</v>
      </c>
      <c r="E670" s="687"/>
      <c r="F670" s="687"/>
      <c r="G670" s="687"/>
      <c r="H670" s="195">
        <v>2019</v>
      </c>
      <c r="I670" s="196" t="s">
        <v>7</v>
      </c>
      <c r="J670" s="196">
        <f>SUM(Q670+V670)</f>
        <v>6000</v>
      </c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>
        <v>6000</v>
      </c>
      <c r="W670" s="196"/>
      <c r="X670" s="196"/>
      <c r="Y670" s="513"/>
    </row>
    <row r="671" spans="1:25" ht="21.75" customHeight="1">
      <c r="A671" s="1181"/>
      <c r="B671" s="1049" t="s">
        <v>38</v>
      </c>
      <c r="C671" s="979"/>
      <c r="D671" s="648" t="str">
        <f t="shared" si="124"/>
        <v>капитальный ремонт</v>
      </c>
      <c r="E671" s="687"/>
      <c r="F671" s="687"/>
      <c r="G671" s="687"/>
      <c r="H671" s="195">
        <v>2018</v>
      </c>
      <c r="I671" s="196" t="s">
        <v>7</v>
      </c>
      <c r="J671" s="196">
        <f>SUM(P671+U671)</f>
        <v>6000</v>
      </c>
      <c r="K671" s="196"/>
      <c r="L671" s="196"/>
      <c r="M671" s="196"/>
      <c r="N671" s="196"/>
      <c r="O671" s="196"/>
      <c r="P671" s="196"/>
      <c r="Q671" s="196"/>
      <c r="R671" s="196"/>
      <c r="S671" s="196"/>
      <c r="T671" s="196"/>
      <c r="U671" s="196">
        <v>6000</v>
      </c>
      <c r="V671" s="196"/>
      <c r="W671" s="196"/>
      <c r="X671" s="196"/>
      <c r="Y671" s="513"/>
    </row>
    <row r="672" spans="1:25" ht="21.75" customHeight="1">
      <c r="A672" s="1181"/>
      <c r="B672" s="1049" t="s">
        <v>40</v>
      </c>
      <c r="C672" s="979"/>
      <c r="D672" s="648" t="str">
        <f t="shared" si="124"/>
        <v>капитальный ремонт</v>
      </c>
      <c r="E672" s="687"/>
      <c r="F672" s="687"/>
      <c r="G672" s="687"/>
      <c r="H672" s="195">
        <v>2020</v>
      </c>
      <c r="I672" s="196" t="s">
        <v>7</v>
      </c>
      <c r="J672" s="196">
        <f>SUM(R672+W672)</f>
        <v>10500</v>
      </c>
      <c r="K672" s="196"/>
      <c r="L672" s="196"/>
      <c r="M672" s="196"/>
      <c r="N672" s="196"/>
      <c r="O672" s="196"/>
      <c r="P672" s="196"/>
      <c r="Q672" s="196"/>
      <c r="R672" s="196"/>
      <c r="S672" s="196"/>
      <c r="T672" s="196"/>
      <c r="U672" s="196"/>
      <c r="V672" s="196"/>
      <c r="W672" s="196">
        <v>10500</v>
      </c>
      <c r="X672" s="196"/>
      <c r="Y672" s="513"/>
    </row>
    <row r="673" spans="1:25" ht="21.75" customHeight="1">
      <c r="A673" s="1181"/>
      <c r="B673" s="1049" t="s">
        <v>42</v>
      </c>
      <c r="C673" s="979"/>
      <c r="D673" s="648" t="str">
        <f t="shared" si="124"/>
        <v>капитальный ремонт</v>
      </c>
      <c r="E673" s="687"/>
      <c r="F673" s="687"/>
      <c r="G673" s="687"/>
      <c r="H673" s="195">
        <v>2018</v>
      </c>
      <c r="I673" s="196" t="s">
        <v>7</v>
      </c>
      <c r="J673" s="196">
        <f>SUM(P673+U673)</f>
        <v>2000</v>
      </c>
      <c r="K673" s="196"/>
      <c r="L673" s="196"/>
      <c r="M673" s="196"/>
      <c r="N673" s="196"/>
      <c r="O673" s="196"/>
      <c r="P673" s="196"/>
      <c r="Q673" s="196"/>
      <c r="R673" s="196"/>
      <c r="S673" s="196"/>
      <c r="T673" s="196"/>
      <c r="U673" s="196">
        <v>2000</v>
      </c>
      <c r="V673" s="196"/>
      <c r="W673" s="196"/>
      <c r="X673" s="196"/>
      <c r="Y673" s="513"/>
    </row>
    <row r="674" spans="1:25" ht="18.75" customHeight="1">
      <c r="A674" s="1181"/>
      <c r="B674" s="1049" t="s">
        <v>43</v>
      </c>
      <c r="C674" s="979"/>
      <c r="D674" s="648" t="str">
        <f t="shared" si="124"/>
        <v>капитальный ремонт</v>
      </c>
      <c r="E674" s="687"/>
      <c r="F674" s="687"/>
      <c r="G674" s="687"/>
      <c r="H674" s="195" t="s">
        <v>18</v>
      </c>
      <c r="I674" s="196" t="s">
        <v>7</v>
      </c>
      <c r="J674" s="196">
        <f>SUM(P674)</f>
        <v>0</v>
      </c>
      <c r="K674" s="196"/>
      <c r="L674" s="196"/>
      <c r="M674" s="196"/>
      <c r="N674" s="196"/>
      <c r="O674" s="196"/>
      <c r="P674" s="196"/>
      <c r="Q674" s="196"/>
      <c r="R674" s="196"/>
      <c r="S674" s="196"/>
      <c r="T674" s="196"/>
      <c r="U674" s="196"/>
      <c r="V674" s="196"/>
      <c r="W674" s="196"/>
      <c r="X674" s="196"/>
      <c r="Y674" s="513"/>
    </row>
    <row r="675" spans="1:25" ht="23.25" customHeight="1">
      <c r="A675" s="1280"/>
      <c r="B675" s="1049" t="s">
        <v>45</v>
      </c>
      <c r="C675" s="979"/>
      <c r="D675" s="648" t="str">
        <f t="shared" si="124"/>
        <v>капитальный ремонт</v>
      </c>
      <c r="E675" s="687"/>
      <c r="F675" s="687"/>
      <c r="G675" s="687"/>
      <c r="H675" s="195" t="s">
        <v>35</v>
      </c>
      <c r="I675" s="196" t="s">
        <v>7</v>
      </c>
      <c r="J675" s="196">
        <v>0</v>
      </c>
      <c r="K675" s="196"/>
      <c r="L675" s="196"/>
      <c r="M675" s="196"/>
      <c r="N675" s="196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513"/>
    </row>
    <row r="676" spans="1:25" ht="19.5" customHeight="1">
      <c r="A676" s="1180">
        <v>12</v>
      </c>
      <c r="B676" s="831" t="s">
        <v>1101</v>
      </c>
      <c r="C676" s="187">
        <v>88</v>
      </c>
      <c r="D676" s="686"/>
      <c r="E676" s="686"/>
      <c r="F676" s="686"/>
      <c r="G676" s="686"/>
      <c r="H676" s="188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513"/>
    </row>
    <row r="677" spans="1:25" ht="17.25" customHeight="1">
      <c r="A677" s="1181"/>
      <c r="B677" s="1049" t="s">
        <v>46</v>
      </c>
      <c r="C677" s="979"/>
      <c r="D677" s="648" t="str">
        <f t="shared" ref="D677:D679" si="125">$D$21</f>
        <v>капитальный ремонт</v>
      </c>
      <c r="E677" s="687"/>
      <c r="F677" s="687"/>
      <c r="G677" s="687"/>
      <c r="H677" s="195" t="s">
        <v>35</v>
      </c>
      <c r="I677" s="196" t="s">
        <v>7</v>
      </c>
      <c r="J677" s="196">
        <v>0</v>
      </c>
      <c r="K677" s="196"/>
      <c r="L677" s="196"/>
      <c r="M677" s="196"/>
      <c r="N677" s="196"/>
      <c r="O677" s="196"/>
      <c r="P677" s="196"/>
      <c r="Q677" s="196"/>
      <c r="R677" s="196"/>
      <c r="S677" s="196"/>
      <c r="T677" s="196"/>
      <c r="U677" s="196"/>
      <c r="V677" s="196"/>
      <c r="W677" s="196"/>
      <c r="X677" s="196"/>
      <c r="Y677" s="513"/>
    </row>
    <row r="678" spans="1:25" ht="19.5" customHeight="1">
      <c r="A678" s="1181"/>
      <c r="B678" s="1049" t="s">
        <v>48</v>
      </c>
      <c r="C678" s="979"/>
      <c r="D678" s="648" t="str">
        <f t="shared" si="125"/>
        <v>капитальный ремонт</v>
      </c>
      <c r="E678" s="687"/>
      <c r="F678" s="687"/>
      <c r="G678" s="687"/>
      <c r="H678" s="195" t="s">
        <v>35</v>
      </c>
      <c r="I678" s="196" t="s">
        <v>7</v>
      </c>
      <c r="J678" s="196">
        <v>0</v>
      </c>
      <c r="K678" s="196"/>
      <c r="L678" s="196"/>
      <c r="M678" s="196"/>
      <c r="N678" s="196"/>
      <c r="O678" s="196"/>
      <c r="P678" s="196"/>
      <c r="Q678" s="196"/>
      <c r="R678" s="196"/>
      <c r="S678" s="196"/>
      <c r="T678" s="196"/>
      <c r="U678" s="196"/>
      <c r="V678" s="196"/>
      <c r="W678" s="196"/>
      <c r="X678" s="196"/>
      <c r="Y678" s="513"/>
    </row>
    <row r="679" spans="1:25" ht="15.75" customHeight="1">
      <c r="A679" s="1280"/>
      <c r="B679" s="1049" t="s">
        <v>49</v>
      </c>
      <c r="C679" s="979"/>
      <c r="D679" s="648" t="str">
        <f t="shared" si="125"/>
        <v>капитальный ремонт</v>
      </c>
      <c r="E679" s="687"/>
      <c r="F679" s="687"/>
      <c r="G679" s="687"/>
      <c r="H679" s="195" t="s">
        <v>35</v>
      </c>
      <c r="I679" s="196" t="s">
        <v>7</v>
      </c>
      <c r="J679" s="196">
        <v>0</v>
      </c>
      <c r="K679" s="196"/>
      <c r="L679" s="196"/>
      <c r="M679" s="196"/>
      <c r="N679" s="196"/>
      <c r="O679" s="196"/>
      <c r="P679" s="196"/>
      <c r="Q679" s="196"/>
      <c r="R679" s="196"/>
      <c r="S679" s="196"/>
      <c r="T679" s="196"/>
      <c r="U679" s="196"/>
      <c r="V679" s="196"/>
      <c r="W679" s="196"/>
      <c r="X679" s="196"/>
      <c r="Y679" s="513"/>
    </row>
    <row r="680" spans="1:25" ht="18.75" customHeight="1">
      <c r="A680" s="1180">
        <v>13</v>
      </c>
      <c r="B680" s="831" t="s">
        <v>1102</v>
      </c>
      <c r="C680" s="187">
        <v>500</v>
      </c>
      <c r="D680" s="686"/>
      <c r="E680" s="686"/>
      <c r="F680" s="686"/>
      <c r="G680" s="686"/>
      <c r="H680" s="188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89"/>
      <c r="Y680" s="513"/>
    </row>
    <row r="681" spans="1:25" ht="11.25" customHeight="1">
      <c r="A681" s="1181"/>
      <c r="B681" s="1049" t="s">
        <v>50</v>
      </c>
      <c r="C681" s="979"/>
      <c r="D681" s="648" t="str">
        <f t="shared" ref="D681:D683" si="126">$D$21</f>
        <v>капитальный ремонт</v>
      </c>
      <c r="E681" s="687"/>
      <c r="F681" s="687"/>
      <c r="G681" s="687"/>
      <c r="H681" s="195" t="s">
        <v>21</v>
      </c>
      <c r="I681" s="196" t="s">
        <v>7</v>
      </c>
      <c r="J681" s="196">
        <f>SUM(P681+U681)</f>
        <v>3000</v>
      </c>
      <c r="K681" s="196"/>
      <c r="L681" s="196"/>
      <c r="M681" s="196"/>
      <c r="N681" s="196"/>
      <c r="O681" s="196"/>
      <c r="P681" s="196"/>
      <c r="Q681" s="196"/>
      <c r="R681" s="196"/>
      <c r="S681" s="196"/>
      <c r="T681" s="196"/>
      <c r="U681" s="196">
        <v>3000</v>
      </c>
      <c r="V681" s="196"/>
      <c r="W681" s="196"/>
      <c r="X681" s="196"/>
      <c r="Y681" s="513"/>
    </row>
    <row r="682" spans="1:25" ht="11.25" customHeight="1">
      <c r="A682" s="1181"/>
      <c r="B682" s="1049" t="s">
        <v>51</v>
      </c>
      <c r="C682" s="979"/>
      <c r="D682" s="648" t="str">
        <f t="shared" si="126"/>
        <v>капитальный ремонт</v>
      </c>
      <c r="E682" s="687"/>
      <c r="F682" s="687"/>
      <c r="G682" s="687"/>
      <c r="H682" s="195" t="s">
        <v>23</v>
      </c>
      <c r="I682" s="196" t="s">
        <v>7</v>
      </c>
      <c r="J682" s="196">
        <f>SUM(P682+Q682+U682+V682)</f>
        <v>6000</v>
      </c>
      <c r="K682" s="196"/>
      <c r="L682" s="196"/>
      <c r="M682" s="196"/>
      <c r="N682" s="196"/>
      <c r="O682" s="196"/>
      <c r="P682" s="196"/>
      <c r="Q682" s="196"/>
      <c r="R682" s="196"/>
      <c r="S682" s="196"/>
      <c r="T682" s="196"/>
      <c r="U682" s="196">
        <v>3000</v>
      </c>
      <c r="V682" s="196">
        <v>3000</v>
      </c>
      <c r="W682" s="196"/>
      <c r="X682" s="196"/>
      <c r="Y682" s="513"/>
    </row>
    <row r="683" spans="1:25" ht="11.25" customHeight="1">
      <c r="A683" s="1181"/>
      <c r="B683" s="1049" t="s">
        <v>53</v>
      </c>
      <c r="C683" s="982"/>
      <c r="D683" s="648" t="str">
        <f t="shared" si="126"/>
        <v>капитальный ремонт</v>
      </c>
      <c r="E683" s="689"/>
      <c r="F683" s="689"/>
      <c r="G683" s="689"/>
      <c r="H683" s="328" t="s">
        <v>21</v>
      </c>
      <c r="I683" s="329" t="s">
        <v>7</v>
      </c>
      <c r="J683" s="329">
        <f>SUM(P683+U683)</f>
        <v>3000</v>
      </c>
      <c r="K683" s="329"/>
      <c r="L683" s="329"/>
      <c r="M683" s="329"/>
      <c r="N683" s="329"/>
      <c r="O683" s="329"/>
      <c r="P683" s="329"/>
      <c r="Q683" s="329"/>
      <c r="R683" s="329"/>
      <c r="S683" s="329"/>
      <c r="T683" s="329"/>
      <c r="U683" s="329">
        <v>3000</v>
      </c>
      <c r="V683" s="329"/>
      <c r="W683" s="329"/>
      <c r="X683" s="196"/>
      <c r="Y683" s="513"/>
    </row>
    <row r="684" spans="1:25">
      <c r="A684" s="715"/>
      <c r="B684" s="728" t="s">
        <v>693</v>
      </c>
      <c r="C684" s="716"/>
      <c r="D684" s="717"/>
      <c r="E684" s="717"/>
      <c r="F684" s="717"/>
      <c r="G684" s="717"/>
      <c r="H684" s="716"/>
      <c r="I684" s="716">
        <f t="shared" ref="I684:Y684" si="127">SUM(I635:I683)</f>
        <v>0</v>
      </c>
      <c r="J684" s="718">
        <f t="shared" si="127"/>
        <v>52600</v>
      </c>
      <c r="K684" s="719">
        <f t="shared" si="127"/>
        <v>0</v>
      </c>
      <c r="L684" s="719">
        <f t="shared" si="127"/>
        <v>0</v>
      </c>
      <c r="M684" s="719">
        <f t="shared" si="127"/>
        <v>0</v>
      </c>
      <c r="N684" s="719">
        <f t="shared" si="127"/>
        <v>0</v>
      </c>
      <c r="O684" s="719">
        <f t="shared" si="127"/>
        <v>0</v>
      </c>
      <c r="P684" s="726">
        <f t="shared" si="127"/>
        <v>0</v>
      </c>
      <c r="Q684" s="719">
        <f t="shared" si="127"/>
        <v>0</v>
      </c>
      <c r="R684" s="719">
        <f t="shared" si="127"/>
        <v>0</v>
      </c>
      <c r="S684" s="719">
        <f t="shared" si="127"/>
        <v>0</v>
      </c>
      <c r="T684" s="719">
        <f t="shared" si="127"/>
        <v>0</v>
      </c>
      <c r="U684" s="719">
        <f t="shared" si="127"/>
        <v>19100</v>
      </c>
      <c r="V684" s="719">
        <f t="shared" si="127"/>
        <v>19900</v>
      </c>
      <c r="W684" s="719">
        <f t="shared" si="127"/>
        <v>13600</v>
      </c>
      <c r="X684" s="719">
        <f t="shared" si="127"/>
        <v>0</v>
      </c>
      <c r="Y684" s="720">
        <f t="shared" si="127"/>
        <v>0</v>
      </c>
    </row>
    <row r="685" spans="1:25" ht="13.5" thickBot="1">
      <c r="A685" s="548"/>
      <c r="B685" s="367" t="s">
        <v>1373</v>
      </c>
      <c r="C685" s="340"/>
      <c r="D685" s="1105" t="s">
        <v>1414</v>
      </c>
      <c r="E685" s="1105"/>
      <c r="F685" s="1105"/>
      <c r="G685" s="1105"/>
      <c r="H685" s="1105"/>
      <c r="I685" s="1105"/>
      <c r="J685" s="299">
        <f t="shared" ref="J685:Y685" si="128">SUM(J635:J683)</f>
        <v>52600</v>
      </c>
      <c r="K685" s="345">
        <f t="shared" si="128"/>
        <v>0</v>
      </c>
      <c r="L685" s="345">
        <f t="shared" si="128"/>
        <v>0</v>
      </c>
      <c r="M685" s="345">
        <f t="shared" si="128"/>
        <v>0</v>
      </c>
      <c r="N685" s="345">
        <f t="shared" si="128"/>
        <v>0</v>
      </c>
      <c r="O685" s="345">
        <f t="shared" si="128"/>
        <v>0</v>
      </c>
      <c r="P685" s="345">
        <f t="shared" si="128"/>
        <v>0</v>
      </c>
      <c r="Q685" s="345">
        <f t="shared" si="128"/>
        <v>0</v>
      </c>
      <c r="R685" s="345">
        <f t="shared" si="128"/>
        <v>0</v>
      </c>
      <c r="S685" s="345">
        <f t="shared" si="128"/>
        <v>0</v>
      </c>
      <c r="T685" s="345">
        <f t="shared" si="128"/>
        <v>0</v>
      </c>
      <c r="U685" s="345">
        <f t="shared" si="128"/>
        <v>19100</v>
      </c>
      <c r="V685" s="345">
        <f t="shared" si="128"/>
        <v>19900</v>
      </c>
      <c r="W685" s="345">
        <f t="shared" si="128"/>
        <v>13600</v>
      </c>
      <c r="X685" s="345">
        <f t="shared" si="128"/>
        <v>0</v>
      </c>
      <c r="Y685" s="518">
        <f t="shared" si="128"/>
        <v>0</v>
      </c>
    </row>
    <row r="686" spans="1:25" ht="15.75" thickBot="1">
      <c r="A686" s="1120" t="s">
        <v>54</v>
      </c>
      <c r="B686" s="1121"/>
      <c r="C686" s="608"/>
      <c r="D686" s="624"/>
      <c r="E686" s="624"/>
      <c r="F686" s="624"/>
      <c r="G686" s="624"/>
      <c r="H686" s="608"/>
      <c r="I686" s="608"/>
      <c r="J686" s="608"/>
      <c r="K686" s="608"/>
      <c r="L686" s="608"/>
      <c r="M686" s="608"/>
      <c r="N686" s="608"/>
      <c r="O686" s="608"/>
      <c r="P686" s="608"/>
      <c r="Q686" s="608"/>
      <c r="R686" s="608"/>
      <c r="S686" s="608"/>
      <c r="T686" s="608"/>
      <c r="U686" s="608"/>
      <c r="V686" s="608"/>
      <c r="W686" s="608"/>
      <c r="X686" s="608"/>
      <c r="Y686" s="609"/>
    </row>
    <row r="687" spans="1:25" ht="24.75" customHeight="1">
      <c r="A687" s="1279"/>
      <c r="B687" s="1376" t="s">
        <v>57</v>
      </c>
      <c r="C687" s="1348"/>
      <c r="D687" s="1349" t="s">
        <v>1414</v>
      </c>
      <c r="E687" s="921"/>
      <c r="F687" s="921"/>
      <c r="G687" s="921"/>
      <c r="H687" s="870" t="s">
        <v>56</v>
      </c>
      <c r="I687" s="190">
        <v>783.29</v>
      </c>
      <c r="J687" s="397">
        <f t="shared" ref="J687:J697" si="129">SUM(K687:Y687)</f>
        <v>0</v>
      </c>
      <c r="K687" s="191">
        <v>0</v>
      </c>
      <c r="L687" s="191">
        <v>0</v>
      </c>
      <c r="M687" s="191">
        <v>0</v>
      </c>
      <c r="N687" s="191"/>
      <c r="O687" s="191"/>
      <c r="P687" s="191">
        <v>0</v>
      </c>
      <c r="Q687" s="191">
        <v>0</v>
      </c>
      <c r="R687" s="191">
        <v>0</v>
      </c>
      <c r="S687" s="191"/>
      <c r="T687" s="191"/>
      <c r="U687" s="191">
        <v>0</v>
      </c>
      <c r="V687" s="191">
        <v>0</v>
      </c>
      <c r="W687" s="191">
        <v>0</v>
      </c>
      <c r="X687" s="191"/>
      <c r="Y687" s="513"/>
    </row>
    <row r="688" spans="1:25" ht="12" customHeight="1">
      <c r="A688" s="1107"/>
      <c r="B688" s="1377"/>
      <c r="C688" s="1174"/>
      <c r="D688" s="1350"/>
      <c r="E688" s="922"/>
      <c r="F688" s="922"/>
      <c r="G688" s="922"/>
      <c r="H688" s="870" t="s">
        <v>58</v>
      </c>
      <c r="I688" s="190">
        <v>9306</v>
      </c>
      <c r="J688" s="397">
        <f t="shared" si="129"/>
        <v>0</v>
      </c>
      <c r="K688" s="191">
        <v>0</v>
      </c>
      <c r="L688" s="191">
        <v>0</v>
      </c>
      <c r="M688" s="191">
        <v>0</v>
      </c>
      <c r="N688" s="191"/>
      <c r="O688" s="191"/>
      <c r="P688" s="191">
        <v>0</v>
      </c>
      <c r="Q688" s="191">
        <v>0</v>
      </c>
      <c r="R688" s="191">
        <v>0</v>
      </c>
      <c r="S688" s="191"/>
      <c r="T688" s="191"/>
      <c r="U688" s="191">
        <v>0</v>
      </c>
      <c r="V688" s="191">
        <v>0</v>
      </c>
      <c r="W688" s="191">
        <v>0</v>
      </c>
      <c r="X688" s="191"/>
      <c r="Y688" s="513"/>
    </row>
    <row r="689" spans="1:25" ht="22.5" customHeight="1">
      <c r="A689" s="940"/>
      <c r="B689" s="1083" t="s">
        <v>64</v>
      </c>
      <c r="C689" s="918"/>
      <c r="D689" s="1349" t="s">
        <v>1414</v>
      </c>
      <c r="E689" s="947"/>
      <c r="F689" s="947"/>
      <c r="G689" s="947"/>
      <c r="H689" s="870" t="s">
        <v>58</v>
      </c>
      <c r="I689" s="870">
        <v>8535.2000000000007</v>
      </c>
      <c r="J689" s="397">
        <f t="shared" si="129"/>
        <v>0</v>
      </c>
      <c r="K689" s="191">
        <v>0</v>
      </c>
      <c r="L689" s="191">
        <v>0</v>
      </c>
      <c r="M689" s="191">
        <v>0</v>
      </c>
      <c r="N689" s="191"/>
      <c r="O689" s="191"/>
      <c r="P689" s="191">
        <v>0</v>
      </c>
      <c r="Q689" s="191">
        <v>0</v>
      </c>
      <c r="R689" s="191">
        <v>0</v>
      </c>
      <c r="S689" s="191"/>
      <c r="T689" s="191"/>
      <c r="U689" s="191">
        <v>0</v>
      </c>
      <c r="V689" s="191">
        <v>0</v>
      </c>
      <c r="W689" s="191">
        <v>0</v>
      </c>
      <c r="X689" s="191"/>
      <c r="Y689" s="513"/>
    </row>
    <row r="690" spans="1:25" ht="23.25" customHeight="1">
      <c r="A690" s="940"/>
      <c r="B690" s="1083" t="s">
        <v>66</v>
      </c>
      <c r="C690" s="918"/>
      <c r="D690" s="1350"/>
      <c r="E690" s="947"/>
      <c r="F690" s="947"/>
      <c r="G690" s="947"/>
      <c r="H690" s="870" t="s">
        <v>58</v>
      </c>
      <c r="I690" s="190">
        <v>4786</v>
      </c>
      <c r="J690" s="397">
        <f t="shared" si="129"/>
        <v>0</v>
      </c>
      <c r="K690" s="191">
        <v>0</v>
      </c>
      <c r="L690" s="191">
        <v>0</v>
      </c>
      <c r="M690" s="191">
        <v>0</v>
      </c>
      <c r="N690" s="191"/>
      <c r="O690" s="191"/>
      <c r="P690" s="191">
        <v>0</v>
      </c>
      <c r="Q690" s="191">
        <v>0</v>
      </c>
      <c r="R690" s="191">
        <v>0</v>
      </c>
      <c r="S690" s="191"/>
      <c r="T690" s="191"/>
      <c r="U690" s="191">
        <v>0</v>
      </c>
      <c r="V690" s="191">
        <v>0</v>
      </c>
      <c r="W690" s="191">
        <v>0</v>
      </c>
      <c r="X690" s="191"/>
      <c r="Y690" s="513"/>
    </row>
    <row r="691" spans="1:25" ht="15" customHeight="1">
      <c r="A691" s="981"/>
      <c r="B691" s="1083" t="s">
        <v>69</v>
      </c>
      <c r="C691" s="918"/>
      <c r="D691" s="1349" t="s">
        <v>1414</v>
      </c>
      <c r="E691" s="947"/>
      <c r="F691" s="947"/>
      <c r="G691" s="947"/>
      <c r="H691" s="870" t="s">
        <v>56</v>
      </c>
      <c r="I691" s="190">
        <v>3028.1</v>
      </c>
      <c r="J691" s="397">
        <f t="shared" si="129"/>
        <v>0</v>
      </c>
      <c r="K691" s="191">
        <v>0</v>
      </c>
      <c r="L691" s="191">
        <v>0</v>
      </c>
      <c r="M691" s="191">
        <v>0</v>
      </c>
      <c r="N691" s="191"/>
      <c r="O691" s="191"/>
      <c r="P691" s="191">
        <v>0</v>
      </c>
      <c r="Q691" s="191">
        <v>0</v>
      </c>
      <c r="R691" s="191">
        <v>0</v>
      </c>
      <c r="S691" s="191"/>
      <c r="T691" s="191"/>
      <c r="U691" s="191">
        <v>0</v>
      </c>
      <c r="V691" s="191">
        <v>0</v>
      </c>
      <c r="W691" s="191">
        <v>0</v>
      </c>
      <c r="X691" s="191"/>
      <c r="Y691" s="513"/>
    </row>
    <row r="692" spans="1:25" ht="21.75" customHeight="1">
      <c r="A692" s="981"/>
      <c r="B692" s="1083" t="s">
        <v>70</v>
      </c>
      <c r="C692" s="918"/>
      <c r="D692" s="1350"/>
      <c r="E692" s="947"/>
      <c r="F692" s="947"/>
      <c r="G692" s="947"/>
      <c r="H692" s="870" t="s">
        <v>56</v>
      </c>
      <c r="I692" s="191">
        <v>1913.79</v>
      </c>
      <c r="J692" s="397">
        <f t="shared" si="129"/>
        <v>0</v>
      </c>
      <c r="K692" s="191">
        <v>0</v>
      </c>
      <c r="L692" s="191">
        <v>0</v>
      </c>
      <c r="M692" s="191">
        <v>0</v>
      </c>
      <c r="N692" s="191"/>
      <c r="O692" s="191"/>
      <c r="P692" s="191">
        <v>0</v>
      </c>
      <c r="Q692" s="191">
        <v>0</v>
      </c>
      <c r="R692" s="191">
        <v>0</v>
      </c>
      <c r="S692" s="191"/>
      <c r="T692" s="191"/>
      <c r="U692" s="191">
        <v>0</v>
      </c>
      <c r="V692" s="191">
        <v>0</v>
      </c>
      <c r="W692" s="191">
        <v>0</v>
      </c>
      <c r="X692" s="191"/>
      <c r="Y692" s="513"/>
    </row>
    <row r="693" spans="1:25" ht="22.5">
      <c r="A693" s="1279">
        <v>15</v>
      </c>
      <c r="B693" s="1351" t="s">
        <v>71</v>
      </c>
      <c r="C693" s="1173">
        <v>152</v>
      </c>
      <c r="D693" s="1349" t="s">
        <v>1414</v>
      </c>
      <c r="E693" s="947"/>
      <c r="F693" s="947"/>
      <c r="G693" s="947"/>
      <c r="H693" s="870" t="s">
        <v>56</v>
      </c>
      <c r="I693" s="870">
        <v>694.2</v>
      </c>
      <c r="J693" s="397">
        <f t="shared" si="129"/>
        <v>0</v>
      </c>
      <c r="K693" s="191">
        <v>0</v>
      </c>
      <c r="L693" s="191">
        <v>0</v>
      </c>
      <c r="M693" s="191">
        <v>0</v>
      </c>
      <c r="N693" s="191"/>
      <c r="O693" s="191"/>
      <c r="P693" s="191">
        <v>0</v>
      </c>
      <c r="Q693" s="191">
        <v>0</v>
      </c>
      <c r="R693" s="191">
        <v>0</v>
      </c>
      <c r="S693" s="191"/>
      <c r="T693" s="191"/>
      <c r="U693" s="191">
        <v>0</v>
      </c>
      <c r="V693" s="191">
        <v>0</v>
      </c>
      <c r="W693" s="191">
        <v>0</v>
      </c>
      <c r="X693" s="191"/>
      <c r="Y693" s="513"/>
    </row>
    <row r="694" spans="1:25" ht="22.5">
      <c r="A694" s="1107"/>
      <c r="B694" s="1352"/>
      <c r="C694" s="1174"/>
      <c r="D694" s="1350"/>
      <c r="E694" s="947"/>
      <c r="F694" s="947"/>
      <c r="G694" s="947"/>
      <c r="H694" s="870" t="s">
        <v>58</v>
      </c>
      <c r="I694" s="190">
        <v>330</v>
      </c>
      <c r="J694" s="397">
        <f t="shared" si="129"/>
        <v>0</v>
      </c>
      <c r="K694" s="191">
        <v>0</v>
      </c>
      <c r="L694" s="191">
        <v>0</v>
      </c>
      <c r="M694" s="191">
        <v>0</v>
      </c>
      <c r="N694" s="191"/>
      <c r="O694" s="191"/>
      <c r="P694" s="191">
        <v>0</v>
      </c>
      <c r="Q694" s="191">
        <v>0</v>
      </c>
      <c r="R694" s="191">
        <v>0</v>
      </c>
      <c r="S694" s="191"/>
      <c r="T694" s="191"/>
      <c r="U694" s="191">
        <v>0</v>
      </c>
      <c r="V694" s="191">
        <v>0</v>
      </c>
      <c r="W694" s="191">
        <v>0</v>
      </c>
      <c r="X694" s="191"/>
      <c r="Y694" s="513"/>
    </row>
    <row r="695" spans="1:25" ht="17.25" customHeight="1">
      <c r="A695" s="825">
        <v>16</v>
      </c>
      <c r="B695" s="199" t="s">
        <v>72</v>
      </c>
      <c r="C695" s="817">
        <v>187</v>
      </c>
      <c r="D695" s="1349" t="s">
        <v>1414</v>
      </c>
      <c r="E695" s="947"/>
      <c r="F695" s="947"/>
      <c r="G695" s="947"/>
      <c r="H695" s="870" t="s">
        <v>56</v>
      </c>
      <c r="I695" s="190">
        <v>906.79</v>
      </c>
      <c r="J695" s="397">
        <f t="shared" si="129"/>
        <v>0</v>
      </c>
      <c r="K695" s="191">
        <v>0</v>
      </c>
      <c r="L695" s="191">
        <v>0</v>
      </c>
      <c r="M695" s="191">
        <v>0</v>
      </c>
      <c r="N695" s="191"/>
      <c r="O695" s="191"/>
      <c r="P695" s="191">
        <v>0</v>
      </c>
      <c r="Q695" s="191">
        <v>0</v>
      </c>
      <c r="R695" s="191">
        <v>0</v>
      </c>
      <c r="S695" s="191"/>
      <c r="T695" s="191"/>
      <c r="U695" s="191">
        <v>0</v>
      </c>
      <c r="V695" s="191">
        <v>0</v>
      </c>
      <c r="W695" s="191">
        <v>0</v>
      </c>
      <c r="X695" s="191"/>
      <c r="Y695" s="513"/>
    </row>
    <row r="696" spans="1:25" ht="17.25" customHeight="1">
      <c r="A696" s="825">
        <v>17</v>
      </c>
      <c r="B696" s="199" t="s">
        <v>73</v>
      </c>
      <c r="C696" s="817">
        <v>69</v>
      </c>
      <c r="D696" s="1350"/>
      <c r="E696" s="947"/>
      <c r="F696" s="947"/>
      <c r="G696" s="947"/>
      <c r="H696" s="870" t="s">
        <v>56</v>
      </c>
      <c r="I696" s="190">
        <v>3898</v>
      </c>
      <c r="J696" s="397">
        <f t="shared" si="129"/>
        <v>0</v>
      </c>
      <c r="K696" s="191">
        <v>0</v>
      </c>
      <c r="L696" s="191">
        <v>0</v>
      </c>
      <c r="M696" s="191">
        <v>0</v>
      </c>
      <c r="N696" s="191"/>
      <c r="O696" s="191"/>
      <c r="P696" s="191">
        <v>0</v>
      </c>
      <c r="Q696" s="191">
        <v>0</v>
      </c>
      <c r="R696" s="191">
        <v>0</v>
      </c>
      <c r="S696" s="191"/>
      <c r="T696" s="191"/>
      <c r="U696" s="191">
        <v>0</v>
      </c>
      <c r="V696" s="191">
        <v>0</v>
      </c>
      <c r="W696" s="191">
        <v>0</v>
      </c>
      <c r="X696" s="191"/>
      <c r="Y696" s="513"/>
    </row>
    <row r="697" spans="1:25" ht="17.25" customHeight="1">
      <c r="A697" s="825">
        <v>18</v>
      </c>
      <c r="B697" s="198" t="s">
        <v>74</v>
      </c>
      <c r="C697" s="870">
        <v>203</v>
      </c>
      <c r="D697" s="1090" t="s">
        <v>1414</v>
      </c>
      <c r="E697" s="947"/>
      <c r="F697" s="947"/>
      <c r="G697" s="947"/>
      <c r="H697" s="870" t="s">
        <v>56</v>
      </c>
      <c r="I697" s="190">
        <v>529.5</v>
      </c>
      <c r="J697" s="397">
        <f t="shared" si="129"/>
        <v>0</v>
      </c>
      <c r="K697" s="191">
        <v>0</v>
      </c>
      <c r="L697" s="191">
        <v>0</v>
      </c>
      <c r="M697" s="191">
        <v>0</v>
      </c>
      <c r="N697" s="191"/>
      <c r="O697" s="191"/>
      <c r="P697" s="191">
        <v>0</v>
      </c>
      <c r="Q697" s="191">
        <v>0</v>
      </c>
      <c r="R697" s="191">
        <v>0</v>
      </c>
      <c r="S697" s="191"/>
      <c r="T697" s="191"/>
      <c r="U697" s="191">
        <v>0</v>
      </c>
      <c r="V697" s="191">
        <v>0</v>
      </c>
      <c r="W697" s="191">
        <v>0</v>
      </c>
      <c r="X697" s="191"/>
      <c r="Y697" s="513"/>
    </row>
    <row r="698" spans="1:25">
      <c r="A698" s="715"/>
      <c r="B698" s="728" t="s">
        <v>693</v>
      </c>
      <c r="C698" s="716"/>
      <c r="D698" s="1091"/>
      <c r="E698" s="717"/>
      <c r="F698" s="717"/>
      <c r="G698" s="717"/>
      <c r="H698" s="716"/>
      <c r="I698" s="716"/>
      <c r="J698" s="718">
        <f t="shared" ref="J698:Y698" si="130">SUM(J687:J697)</f>
        <v>0</v>
      </c>
      <c r="K698" s="719">
        <f t="shared" si="130"/>
        <v>0</v>
      </c>
      <c r="L698" s="719">
        <f t="shared" si="130"/>
        <v>0</v>
      </c>
      <c r="M698" s="719">
        <f t="shared" si="130"/>
        <v>0</v>
      </c>
      <c r="N698" s="719">
        <f t="shared" si="130"/>
        <v>0</v>
      </c>
      <c r="O698" s="719">
        <f t="shared" si="130"/>
        <v>0</v>
      </c>
      <c r="P698" s="726">
        <f t="shared" si="130"/>
        <v>0</v>
      </c>
      <c r="Q698" s="719">
        <f t="shared" si="130"/>
        <v>0</v>
      </c>
      <c r="R698" s="719">
        <f t="shared" si="130"/>
        <v>0</v>
      </c>
      <c r="S698" s="719">
        <f t="shared" si="130"/>
        <v>0</v>
      </c>
      <c r="T698" s="719">
        <f t="shared" si="130"/>
        <v>0</v>
      </c>
      <c r="U698" s="719">
        <f t="shared" si="130"/>
        <v>0</v>
      </c>
      <c r="V698" s="719">
        <f t="shared" si="130"/>
        <v>0</v>
      </c>
      <c r="W698" s="719">
        <f t="shared" si="130"/>
        <v>0</v>
      </c>
      <c r="X698" s="719">
        <f t="shared" si="130"/>
        <v>0</v>
      </c>
      <c r="Y698" s="720">
        <f t="shared" si="130"/>
        <v>0</v>
      </c>
    </row>
    <row r="699" spans="1:25" ht="13.5" thickBot="1">
      <c r="A699" s="548"/>
      <c r="B699" s="367" t="s">
        <v>1373</v>
      </c>
      <c r="C699" s="340"/>
      <c r="D699" s="1105" t="s">
        <v>1414</v>
      </c>
      <c r="E699" s="1105"/>
      <c r="F699" s="1105"/>
      <c r="G699" s="1105"/>
      <c r="H699" s="1105"/>
      <c r="I699" s="1105"/>
      <c r="J699" s="299">
        <f t="shared" ref="J699:Y699" si="131">SUM(J687:J697)</f>
        <v>0</v>
      </c>
      <c r="K699" s="345">
        <f t="shared" si="131"/>
        <v>0</v>
      </c>
      <c r="L699" s="345">
        <f t="shared" si="131"/>
        <v>0</v>
      </c>
      <c r="M699" s="345">
        <f t="shared" si="131"/>
        <v>0</v>
      </c>
      <c r="N699" s="345">
        <f t="shared" si="131"/>
        <v>0</v>
      </c>
      <c r="O699" s="345">
        <f t="shared" si="131"/>
        <v>0</v>
      </c>
      <c r="P699" s="345">
        <f t="shared" si="131"/>
        <v>0</v>
      </c>
      <c r="Q699" s="345">
        <f t="shared" si="131"/>
        <v>0</v>
      </c>
      <c r="R699" s="345">
        <f t="shared" si="131"/>
        <v>0</v>
      </c>
      <c r="S699" s="345">
        <f t="shared" si="131"/>
        <v>0</v>
      </c>
      <c r="T699" s="345">
        <f t="shared" si="131"/>
        <v>0</v>
      </c>
      <c r="U699" s="345">
        <f t="shared" si="131"/>
        <v>0</v>
      </c>
      <c r="V699" s="345">
        <f t="shared" si="131"/>
        <v>0</v>
      </c>
      <c r="W699" s="345">
        <f t="shared" si="131"/>
        <v>0</v>
      </c>
      <c r="X699" s="345">
        <f t="shared" si="131"/>
        <v>0</v>
      </c>
      <c r="Y699" s="518">
        <f t="shared" si="131"/>
        <v>0</v>
      </c>
    </row>
    <row r="700" spans="1:25" ht="15.75" thickBot="1">
      <c r="A700" s="1120" t="s">
        <v>79</v>
      </c>
      <c r="B700" s="1121"/>
      <c r="C700" s="608"/>
      <c r="D700" s="624"/>
      <c r="E700" s="624"/>
      <c r="F700" s="624"/>
      <c r="G700" s="624"/>
      <c r="H700" s="608"/>
      <c r="I700" s="608"/>
      <c r="J700" s="608"/>
      <c r="K700" s="608"/>
      <c r="L700" s="608"/>
      <c r="M700" s="608"/>
      <c r="N700" s="608"/>
      <c r="O700" s="608"/>
      <c r="P700" s="608"/>
      <c r="Q700" s="608"/>
      <c r="R700" s="608"/>
      <c r="S700" s="608"/>
      <c r="T700" s="608"/>
      <c r="U700" s="608"/>
      <c r="V700" s="608"/>
      <c r="W700" s="608"/>
      <c r="X700" s="608"/>
      <c r="Y700" s="609"/>
    </row>
    <row r="701" spans="1:25">
      <c r="A701" s="805">
        <v>1</v>
      </c>
      <c r="B701" s="788"/>
      <c r="C701" s="808"/>
      <c r="D701" s="636"/>
      <c r="E701" s="636"/>
      <c r="F701" s="636"/>
      <c r="G701" s="636"/>
      <c r="H701" s="310"/>
      <c r="I701" s="788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300"/>
      <c r="Y701" s="544"/>
    </row>
    <row r="702" spans="1:25">
      <c r="A702" s="715"/>
      <c r="B702" s="728" t="s">
        <v>693</v>
      </c>
      <c r="C702" s="716"/>
      <c r="D702" s="717"/>
      <c r="E702" s="717"/>
      <c r="F702" s="717"/>
      <c r="G702" s="717"/>
      <c r="H702" s="716"/>
      <c r="I702" s="716"/>
      <c r="J702" s="718">
        <f t="shared" ref="J702:Y702" si="132">SUM(J701:J701)</f>
        <v>0</v>
      </c>
      <c r="K702" s="719">
        <f t="shared" si="132"/>
        <v>0</v>
      </c>
      <c r="L702" s="719">
        <f t="shared" si="132"/>
        <v>0</v>
      </c>
      <c r="M702" s="719">
        <f t="shared" si="132"/>
        <v>0</v>
      </c>
      <c r="N702" s="719">
        <f t="shared" si="132"/>
        <v>0</v>
      </c>
      <c r="O702" s="719">
        <f t="shared" si="132"/>
        <v>0</v>
      </c>
      <c r="P702" s="726">
        <f t="shared" si="132"/>
        <v>0</v>
      </c>
      <c r="Q702" s="719">
        <f t="shared" si="132"/>
        <v>0</v>
      </c>
      <c r="R702" s="719">
        <f t="shared" si="132"/>
        <v>0</v>
      </c>
      <c r="S702" s="719">
        <f t="shared" si="132"/>
        <v>0</v>
      </c>
      <c r="T702" s="719">
        <f t="shared" si="132"/>
        <v>0</v>
      </c>
      <c r="U702" s="719">
        <f t="shared" si="132"/>
        <v>0</v>
      </c>
      <c r="V702" s="719">
        <f t="shared" si="132"/>
        <v>0</v>
      </c>
      <c r="W702" s="719">
        <f t="shared" si="132"/>
        <v>0</v>
      </c>
      <c r="X702" s="719">
        <f t="shared" si="132"/>
        <v>0</v>
      </c>
      <c r="Y702" s="720">
        <f t="shared" si="132"/>
        <v>0</v>
      </c>
    </row>
    <row r="703" spans="1:25" ht="13.5" thickBot="1">
      <c r="A703" s="548"/>
      <c r="B703" s="367" t="s">
        <v>1373</v>
      </c>
      <c r="C703" s="340"/>
      <c r="D703" s="1105" t="s">
        <v>1414</v>
      </c>
      <c r="E703" s="1105"/>
      <c r="F703" s="1105"/>
      <c r="G703" s="1105"/>
      <c r="H703" s="1105"/>
      <c r="I703" s="1105"/>
      <c r="J703" s="299">
        <v>0</v>
      </c>
      <c r="K703" s="345">
        <v>0</v>
      </c>
      <c r="L703" s="345">
        <v>0</v>
      </c>
      <c r="M703" s="345">
        <v>0</v>
      </c>
      <c r="N703" s="345">
        <v>0</v>
      </c>
      <c r="O703" s="345">
        <v>0</v>
      </c>
      <c r="P703" s="345">
        <v>0</v>
      </c>
      <c r="Q703" s="345">
        <v>0</v>
      </c>
      <c r="R703" s="345">
        <v>0</v>
      </c>
      <c r="S703" s="345">
        <v>0</v>
      </c>
      <c r="T703" s="345">
        <v>0</v>
      </c>
      <c r="U703" s="345">
        <v>0</v>
      </c>
      <c r="V703" s="345">
        <v>0</v>
      </c>
      <c r="W703" s="345">
        <v>0</v>
      </c>
      <c r="X703" s="345">
        <v>0</v>
      </c>
      <c r="Y703" s="518">
        <v>0</v>
      </c>
    </row>
    <row r="704" spans="1:25" ht="15.75" thickBot="1">
      <c r="A704" s="1120" t="s">
        <v>80</v>
      </c>
      <c r="B704" s="1121"/>
      <c r="C704" s="608"/>
      <c r="D704" s="624"/>
      <c r="E704" s="624"/>
      <c r="F704" s="624"/>
      <c r="G704" s="624"/>
      <c r="H704" s="608"/>
      <c r="I704" s="608"/>
      <c r="J704" s="608"/>
      <c r="K704" s="608"/>
      <c r="L704" s="608"/>
      <c r="M704" s="608"/>
      <c r="N704" s="608"/>
      <c r="O704" s="608"/>
      <c r="P704" s="608"/>
      <c r="Q704" s="608"/>
      <c r="R704" s="608"/>
      <c r="S704" s="608"/>
      <c r="T704" s="608"/>
      <c r="U704" s="608"/>
      <c r="V704" s="608"/>
      <c r="W704" s="608"/>
      <c r="X704" s="608"/>
      <c r="Y704" s="609"/>
    </row>
    <row r="705" spans="1:25">
      <c r="A705" s="715"/>
      <c r="B705" s="728" t="s">
        <v>693</v>
      </c>
      <c r="C705" s="716"/>
      <c r="D705" s="717"/>
      <c r="E705" s="717"/>
      <c r="F705" s="717"/>
      <c r="G705" s="717"/>
      <c r="H705" s="716"/>
      <c r="I705" s="716"/>
      <c r="J705" s="718">
        <v>0</v>
      </c>
      <c r="K705" s="719">
        <v>0</v>
      </c>
      <c r="L705" s="719">
        <v>0</v>
      </c>
      <c r="M705" s="719">
        <v>0</v>
      </c>
      <c r="N705" s="719">
        <v>0</v>
      </c>
      <c r="O705" s="719">
        <v>0</v>
      </c>
      <c r="P705" s="726">
        <v>0</v>
      </c>
      <c r="Q705" s="719">
        <v>0</v>
      </c>
      <c r="R705" s="719">
        <v>0</v>
      </c>
      <c r="S705" s="719">
        <v>0</v>
      </c>
      <c r="T705" s="719">
        <v>0</v>
      </c>
      <c r="U705" s="719">
        <v>0</v>
      </c>
      <c r="V705" s="719">
        <v>0</v>
      </c>
      <c r="W705" s="719">
        <v>0</v>
      </c>
      <c r="X705" s="719">
        <v>0</v>
      </c>
      <c r="Y705" s="720">
        <v>0</v>
      </c>
    </row>
    <row r="706" spans="1:25" ht="13.5" thickBot="1">
      <c r="A706" s="548"/>
      <c r="B706" s="367" t="s">
        <v>1373</v>
      </c>
      <c r="C706" s="340"/>
      <c r="D706" s="1105" t="s">
        <v>1414</v>
      </c>
      <c r="E706" s="1105"/>
      <c r="F706" s="1105"/>
      <c r="G706" s="1105"/>
      <c r="H706" s="1105"/>
      <c r="I706" s="1105"/>
      <c r="J706" s="299">
        <v>0</v>
      </c>
      <c r="K706" s="345">
        <v>0</v>
      </c>
      <c r="L706" s="345">
        <v>0</v>
      </c>
      <c r="M706" s="345">
        <v>0</v>
      </c>
      <c r="N706" s="345">
        <v>0</v>
      </c>
      <c r="O706" s="345">
        <v>0</v>
      </c>
      <c r="P706" s="345">
        <v>0</v>
      </c>
      <c r="Q706" s="345">
        <v>0</v>
      </c>
      <c r="R706" s="345">
        <v>0</v>
      </c>
      <c r="S706" s="345">
        <v>0</v>
      </c>
      <c r="T706" s="345">
        <v>0</v>
      </c>
      <c r="U706" s="345">
        <v>0</v>
      </c>
      <c r="V706" s="345">
        <v>0</v>
      </c>
      <c r="W706" s="345">
        <v>0</v>
      </c>
      <c r="X706" s="345">
        <v>0</v>
      </c>
      <c r="Y706" s="518">
        <v>0</v>
      </c>
    </row>
    <row r="707" spans="1:25" ht="15.75" thickBot="1">
      <c r="A707" s="1175" t="s">
        <v>1103</v>
      </c>
      <c r="B707" s="1176"/>
      <c r="C707" s="1176"/>
      <c r="D707" s="1176"/>
      <c r="E707" s="1176"/>
      <c r="F707" s="1176"/>
      <c r="G707" s="1176"/>
      <c r="H707" s="1176"/>
      <c r="I707" s="1177"/>
      <c r="J707" s="1014">
        <f t="shared" ref="J707:Y707" si="133">SUM(J710,J716,J727,J733,J737,J754,J779,J812,J821,J840,J858,J861)</f>
        <v>1796616.456</v>
      </c>
      <c r="K707" s="1014">
        <f t="shared" si="133"/>
        <v>422121.29000000004</v>
      </c>
      <c r="L707" s="734">
        <f t="shared" si="133"/>
        <v>321285.97499999998</v>
      </c>
      <c r="M707" s="1014">
        <f t="shared" si="133"/>
        <v>204776.45</v>
      </c>
      <c r="N707" s="734">
        <f t="shared" si="133"/>
        <v>0</v>
      </c>
      <c r="O707" s="734">
        <f t="shared" si="133"/>
        <v>0</v>
      </c>
      <c r="P707" s="1014">
        <f t="shared" si="133"/>
        <v>192403.80600000001</v>
      </c>
      <c r="Q707" s="1014">
        <f t="shared" si="133"/>
        <v>166517.245</v>
      </c>
      <c r="R707" s="1014">
        <f t="shared" si="133"/>
        <v>378051.68999999994</v>
      </c>
      <c r="S707" s="734">
        <f t="shared" si="133"/>
        <v>0</v>
      </c>
      <c r="T707" s="734">
        <f t="shared" si="133"/>
        <v>0</v>
      </c>
      <c r="U707" s="734">
        <f t="shared" si="133"/>
        <v>57390</v>
      </c>
      <c r="V707" s="734">
        <f t="shared" si="133"/>
        <v>38160</v>
      </c>
      <c r="W707" s="734">
        <f t="shared" si="133"/>
        <v>15910</v>
      </c>
      <c r="X707" s="734">
        <f t="shared" si="133"/>
        <v>0</v>
      </c>
      <c r="Y707" s="735">
        <f t="shared" si="133"/>
        <v>0</v>
      </c>
    </row>
    <row r="708" spans="1:25" ht="13.5" thickBot="1">
      <c r="A708" s="551"/>
      <c r="B708" s="447" t="s">
        <v>1373</v>
      </c>
      <c r="C708" s="448"/>
      <c r="D708" s="1129" t="s">
        <v>1372</v>
      </c>
      <c r="E708" s="1129"/>
      <c r="F708" s="1129"/>
      <c r="G708" s="1129"/>
      <c r="H708" s="1129"/>
      <c r="I708" s="1129"/>
      <c r="J708" s="452">
        <f>SUM(J711,J717,J728,J734,J737,J755,J780,J813,J822,J841,J859,J862)</f>
        <v>1796616.456</v>
      </c>
      <c r="K708" s="452">
        <f t="shared" ref="K708:Y708" si="134">SUM(K711,K717,K728,K734,K755,K780,K813,K822,K841,K859,K862)</f>
        <v>422121.29000000004</v>
      </c>
      <c r="L708" s="452">
        <f t="shared" si="134"/>
        <v>321286</v>
      </c>
      <c r="M708" s="452">
        <f t="shared" si="134"/>
        <v>204776.45</v>
      </c>
      <c r="N708" s="452">
        <f t="shared" si="134"/>
        <v>0</v>
      </c>
      <c r="O708" s="452">
        <f t="shared" si="134"/>
        <v>0</v>
      </c>
      <c r="P708" s="452">
        <f t="shared" si="134"/>
        <v>192403.80600000001</v>
      </c>
      <c r="Q708" s="452">
        <f t="shared" si="134"/>
        <v>166517.22</v>
      </c>
      <c r="R708" s="452">
        <f t="shared" si="134"/>
        <v>378051.68999999994</v>
      </c>
      <c r="S708" s="452">
        <f t="shared" si="134"/>
        <v>0</v>
      </c>
      <c r="T708" s="452">
        <f t="shared" si="134"/>
        <v>0</v>
      </c>
      <c r="U708" s="452">
        <f t="shared" si="134"/>
        <v>57390</v>
      </c>
      <c r="V708" s="452">
        <f t="shared" si="134"/>
        <v>38160</v>
      </c>
      <c r="W708" s="452">
        <f t="shared" si="134"/>
        <v>15910</v>
      </c>
      <c r="X708" s="452">
        <f t="shared" si="134"/>
        <v>0</v>
      </c>
      <c r="Y708" s="545">
        <f t="shared" si="134"/>
        <v>0</v>
      </c>
    </row>
    <row r="709" spans="1:25" ht="15.75" thickBot="1">
      <c r="A709" s="1120" t="s">
        <v>1104</v>
      </c>
      <c r="B709" s="1121"/>
      <c r="C709" s="608"/>
      <c r="D709" s="624"/>
      <c r="E709" s="624"/>
      <c r="F709" s="624"/>
      <c r="G709" s="624"/>
      <c r="H709" s="608"/>
      <c r="I709" s="608"/>
      <c r="J709" s="608"/>
      <c r="K709" s="608"/>
      <c r="L709" s="608"/>
      <c r="M709" s="608"/>
      <c r="N709" s="608"/>
      <c r="O709" s="608"/>
      <c r="P709" s="608"/>
      <c r="Q709" s="608"/>
      <c r="R709" s="608"/>
      <c r="S709" s="608"/>
      <c r="T709" s="608"/>
      <c r="U709" s="608"/>
      <c r="V709" s="608"/>
      <c r="W709" s="608"/>
      <c r="X709" s="608"/>
      <c r="Y709" s="609"/>
    </row>
    <row r="710" spans="1:25" s="722" customFormat="1">
      <c r="A710" s="715"/>
      <c r="B710" s="728" t="s">
        <v>693</v>
      </c>
      <c r="C710" s="716"/>
      <c r="D710" s="717"/>
      <c r="E710" s="717"/>
      <c r="F710" s="717"/>
      <c r="G710" s="717"/>
      <c r="H710" s="716"/>
      <c r="I710" s="716"/>
      <c r="J710" s="718">
        <v>0</v>
      </c>
      <c r="K710" s="719">
        <v>0</v>
      </c>
      <c r="L710" s="719">
        <v>0</v>
      </c>
      <c r="M710" s="719">
        <v>0</v>
      </c>
      <c r="N710" s="719">
        <v>0</v>
      </c>
      <c r="O710" s="719">
        <v>0</v>
      </c>
      <c r="P710" s="726">
        <v>0</v>
      </c>
      <c r="Q710" s="719">
        <v>0</v>
      </c>
      <c r="R710" s="719">
        <v>0</v>
      </c>
      <c r="S710" s="719">
        <v>0</v>
      </c>
      <c r="T710" s="719">
        <v>0</v>
      </c>
      <c r="U710" s="719">
        <v>0</v>
      </c>
      <c r="V710" s="719">
        <v>0</v>
      </c>
      <c r="W710" s="719">
        <v>0</v>
      </c>
      <c r="X710" s="719">
        <v>0</v>
      </c>
      <c r="Y710" s="720">
        <v>0</v>
      </c>
    </row>
    <row r="711" spans="1:25" ht="13.5" thickBot="1">
      <c r="A711" s="548"/>
      <c r="B711" s="367" t="s">
        <v>1373</v>
      </c>
      <c r="C711" s="340"/>
      <c r="D711" s="1105" t="s">
        <v>1414</v>
      </c>
      <c r="E711" s="1105"/>
      <c r="F711" s="1105"/>
      <c r="G711" s="1105"/>
      <c r="H711" s="1105"/>
      <c r="I711" s="1105"/>
      <c r="J711" s="299">
        <v>0</v>
      </c>
      <c r="K711" s="345">
        <v>0</v>
      </c>
      <c r="L711" s="345">
        <v>0</v>
      </c>
      <c r="M711" s="345">
        <v>0</v>
      </c>
      <c r="N711" s="345">
        <v>0</v>
      </c>
      <c r="O711" s="345">
        <v>0</v>
      </c>
      <c r="P711" s="345">
        <v>0</v>
      </c>
      <c r="Q711" s="345">
        <v>0</v>
      </c>
      <c r="R711" s="345">
        <v>0</v>
      </c>
      <c r="S711" s="345">
        <v>0</v>
      </c>
      <c r="T711" s="345">
        <v>0</v>
      </c>
      <c r="U711" s="345">
        <v>0</v>
      </c>
      <c r="V711" s="345">
        <v>0</v>
      </c>
      <c r="W711" s="345">
        <v>0</v>
      </c>
      <c r="X711" s="345">
        <v>0</v>
      </c>
      <c r="Y711" s="518">
        <v>0</v>
      </c>
    </row>
    <row r="712" spans="1:25" ht="15.75" thickBot="1">
      <c r="A712" s="1120" t="s">
        <v>1106</v>
      </c>
      <c r="B712" s="1121"/>
      <c r="C712" s="608"/>
      <c r="D712" s="624"/>
      <c r="E712" s="624"/>
      <c r="F712" s="624"/>
      <c r="G712" s="624"/>
      <c r="H712" s="608"/>
      <c r="I712" s="608"/>
      <c r="J712" s="608"/>
      <c r="K712" s="608"/>
      <c r="L712" s="608"/>
      <c r="M712" s="608"/>
      <c r="N712" s="608"/>
      <c r="O712" s="608"/>
      <c r="P712" s="608"/>
      <c r="Q712" s="608"/>
      <c r="R712" s="608"/>
      <c r="S712" s="608"/>
      <c r="T712" s="608"/>
      <c r="U712" s="608"/>
      <c r="V712" s="608"/>
      <c r="W712" s="608"/>
      <c r="X712" s="608"/>
      <c r="Y712" s="609"/>
    </row>
    <row r="713" spans="1:25" ht="39.75" customHeight="1">
      <c r="A713" s="522">
        <v>2</v>
      </c>
      <c r="B713" s="220" t="s">
        <v>1218</v>
      </c>
      <c r="C713" s="221">
        <v>170</v>
      </c>
      <c r="D713" s="1349" t="s">
        <v>1414</v>
      </c>
      <c r="E713" s="221"/>
      <c r="F713" s="221"/>
      <c r="G713" s="221"/>
      <c r="H713" s="221" t="s">
        <v>313</v>
      </c>
      <c r="I713" s="224">
        <v>30000</v>
      </c>
      <c r="J713" s="254">
        <f t="shared" ref="J713:J715" si="135">SUM(K713:Y713)</f>
        <v>30000</v>
      </c>
      <c r="K713" s="224">
        <v>28500</v>
      </c>
      <c r="L713" s="91"/>
      <c r="M713" s="91"/>
      <c r="N713" s="91"/>
      <c r="O713" s="91"/>
      <c r="P713" s="224">
        <v>1500</v>
      </c>
      <c r="Q713" s="91"/>
      <c r="R713" s="91"/>
      <c r="S713" s="91"/>
      <c r="T713" s="91"/>
      <c r="U713" s="224"/>
      <c r="V713" s="91"/>
      <c r="W713" s="91"/>
      <c r="X713" s="91"/>
      <c r="Y713" s="513"/>
    </row>
    <row r="714" spans="1:25" ht="39.75" customHeight="1">
      <c r="A714" s="585">
        <v>6</v>
      </c>
      <c r="B714" s="220" t="s">
        <v>1109</v>
      </c>
      <c r="C714" s="221">
        <v>100</v>
      </c>
      <c r="D714" s="1350"/>
      <c r="E714" s="221"/>
      <c r="F714" s="221"/>
      <c r="G714" s="221"/>
      <c r="H714" s="221" t="s">
        <v>313</v>
      </c>
      <c r="I714" s="224">
        <v>11500</v>
      </c>
      <c r="J714" s="254">
        <f t="shared" si="135"/>
        <v>11500</v>
      </c>
      <c r="K714" s="224">
        <v>10925</v>
      </c>
      <c r="L714" s="91"/>
      <c r="M714" s="91"/>
      <c r="N714" s="91"/>
      <c r="O714" s="91"/>
      <c r="P714" s="224">
        <v>575</v>
      </c>
      <c r="Q714" s="91"/>
      <c r="R714" s="91"/>
      <c r="S714" s="91"/>
      <c r="T714" s="91"/>
      <c r="U714" s="224"/>
      <c r="V714" s="91"/>
      <c r="W714" s="91"/>
      <c r="X714" s="91"/>
      <c r="Y714" s="513"/>
    </row>
    <row r="715" spans="1:25" ht="39.75" customHeight="1">
      <c r="A715" s="830">
        <v>7</v>
      </c>
      <c r="B715" s="220" t="s">
        <v>1221</v>
      </c>
      <c r="C715" s="221"/>
      <c r="D715" s="1090" t="s">
        <v>1414</v>
      </c>
      <c r="E715" s="221"/>
      <c r="F715" s="221"/>
      <c r="G715" s="221"/>
      <c r="H715" s="221" t="s">
        <v>1110</v>
      </c>
      <c r="I715" s="224">
        <v>58300</v>
      </c>
      <c r="J715" s="254">
        <f t="shared" si="135"/>
        <v>58500</v>
      </c>
      <c r="K715" s="224">
        <v>18500</v>
      </c>
      <c r="L715" s="91">
        <v>18500</v>
      </c>
      <c r="M715" s="91">
        <v>18500</v>
      </c>
      <c r="N715" s="91"/>
      <c r="O715" s="91"/>
      <c r="P715" s="224">
        <v>1000</v>
      </c>
      <c r="Q715" s="91">
        <v>1000</v>
      </c>
      <c r="R715" s="91">
        <v>1000</v>
      </c>
      <c r="S715" s="91"/>
      <c r="T715" s="91"/>
      <c r="U715" s="224"/>
      <c r="V715" s="91"/>
      <c r="W715" s="91"/>
      <c r="X715" s="91"/>
      <c r="Y715" s="513"/>
    </row>
    <row r="716" spans="1:25">
      <c r="A716" s="715"/>
      <c r="B716" s="728" t="s">
        <v>693</v>
      </c>
      <c r="C716" s="716"/>
      <c r="D716" s="1091"/>
      <c r="E716" s="717"/>
      <c r="F716" s="717"/>
      <c r="G716" s="717"/>
      <c r="H716" s="716"/>
      <c r="I716" s="716"/>
      <c r="J716" s="718">
        <f t="shared" ref="J716:Y716" si="136">SUM(J713:J715)</f>
        <v>100000</v>
      </c>
      <c r="K716" s="719">
        <f t="shared" si="136"/>
        <v>57925</v>
      </c>
      <c r="L716" s="719">
        <f t="shared" si="136"/>
        <v>18500</v>
      </c>
      <c r="M716" s="719">
        <f t="shared" si="136"/>
        <v>18500</v>
      </c>
      <c r="N716" s="719">
        <f t="shared" si="136"/>
        <v>0</v>
      </c>
      <c r="O716" s="719">
        <f t="shared" si="136"/>
        <v>0</v>
      </c>
      <c r="P716" s="726">
        <f t="shared" si="136"/>
        <v>3075</v>
      </c>
      <c r="Q716" s="719">
        <f t="shared" si="136"/>
        <v>1000</v>
      </c>
      <c r="R716" s="719">
        <f t="shared" si="136"/>
        <v>1000</v>
      </c>
      <c r="S716" s="719">
        <f t="shared" si="136"/>
        <v>0</v>
      </c>
      <c r="T716" s="719">
        <f t="shared" si="136"/>
        <v>0</v>
      </c>
      <c r="U716" s="719">
        <f t="shared" si="136"/>
        <v>0</v>
      </c>
      <c r="V716" s="719">
        <f t="shared" si="136"/>
        <v>0</v>
      </c>
      <c r="W716" s="719">
        <f t="shared" si="136"/>
        <v>0</v>
      </c>
      <c r="X716" s="719">
        <f t="shared" si="136"/>
        <v>0</v>
      </c>
      <c r="Y716" s="720">
        <f t="shared" si="136"/>
        <v>0</v>
      </c>
    </row>
    <row r="717" spans="1:25" ht="13.5" thickBot="1">
      <c r="A717" s="548"/>
      <c r="B717" s="367" t="s">
        <v>1373</v>
      </c>
      <c r="C717" s="340"/>
      <c r="D717" s="1105" t="s">
        <v>1414</v>
      </c>
      <c r="E717" s="1105"/>
      <c r="F717" s="1105"/>
      <c r="G717" s="1105"/>
      <c r="H717" s="1105"/>
      <c r="I717" s="1105"/>
      <c r="J717" s="299">
        <f t="shared" ref="J717:Y717" si="137">SUM(J713,J714:J715)</f>
        <v>100000</v>
      </c>
      <c r="K717" s="345">
        <f t="shared" si="137"/>
        <v>57925</v>
      </c>
      <c r="L717" s="345">
        <f t="shared" si="137"/>
        <v>18500</v>
      </c>
      <c r="M717" s="345">
        <f t="shared" si="137"/>
        <v>18500</v>
      </c>
      <c r="N717" s="345">
        <f t="shared" si="137"/>
        <v>0</v>
      </c>
      <c r="O717" s="345">
        <f t="shared" si="137"/>
        <v>0</v>
      </c>
      <c r="P717" s="345">
        <f t="shared" si="137"/>
        <v>3075</v>
      </c>
      <c r="Q717" s="345">
        <f t="shared" si="137"/>
        <v>1000</v>
      </c>
      <c r="R717" s="345">
        <f t="shared" si="137"/>
        <v>1000</v>
      </c>
      <c r="S717" s="345">
        <f t="shared" si="137"/>
        <v>0</v>
      </c>
      <c r="T717" s="345">
        <f t="shared" si="137"/>
        <v>0</v>
      </c>
      <c r="U717" s="345">
        <f t="shared" si="137"/>
        <v>0</v>
      </c>
      <c r="V717" s="345">
        <f t="shared" si="137"/>
        <v>0</v>
      </c>
      <c r="W717" s="345">
        <f t="shared" si="137"/>
        <v>0</v>
      </c>
      <c r="X717" s="345">
        <f t="shared" si="137"/>
        <v>0</v>
      </c>
      <c r="Y717" s="518">
        <f t="shared" si="137"/>
        <v>0</v>
      </c>
    </row>
    <row r="718" spans="1:25" ht="15.75" thickBot="1">
      <c r="A718" s="1120" t="s">
        <v>1115</v>
      </c>
      <c r="B718" s="1121"/>
      <c r="C718" s="608"/>
      <c r="D718" s="624"/>
      <c r="E718" s="624"/>
      <c r="F718" s="624"/>
      <c r="G718" s="624"/>
      <c r="H718" s="608"/>
      <c r="I718" s="608"/>
      <c r="J718" s="608"/>
      <c r="K718" s="608"/>
      <c r="L718" s="608"/>
      <c r="M718" s="608"/>
      <c r="N718" s="608"/>
      <c r="O718" s="608"/>
      <c r="P718" s="608"/>
      <c r="Q718" s="608"/>
      <c r="R718" s="608"/>
      <c r="S718" s="608"/>
      <c r="T718" s="608"/>
      <c r="U718" s="608"/>
      <c r="V718" s="608"/>
      <c r="W718" s="608"/>
      <c r="X718" s="608"/>
      <c r="Y718" s="609"/>
    </row>
    <row r="719" spans="1:25" ht="48.75" customHeight="1">
      <c r="A719" s="587">
        <v>2</v>
      </c>
      <c r="B719" s="200" t="s">
        <v>1116</v>
      </c>
      <c r="C719" s="228">
        <v>40</v>
      </c>
      <c r="D719" s="1090" t="s">
        <v>1414</v>
      </c>
      <c r="E719" s="691"/>
      <c r="F719" s="691"/>
      <c r="G719" s="691"/>
      <c r="H719" s="228">
        <v>2016</v>
      </c>
      <c r="I719" s="229">
        <v>5130.9249600000003</v>
      </c>
      <c r="J719" s="254">
        <f t="shared" ref="J719:J726" si="138">SUM(K719:Y719)</f>
        <v>0</v>
      </c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54">
        <v>0</v>
      </c>
      <c r="V719" s="55">
        <v>0</v>
      </c>
      <c r="W719" s="55">
        <v>0</v>
      </c>
      <c r="X719" s="55"/>
      <c r="Y719" s="513"/>
    </row>
    <row r="720" spans="1:25" ht="35.25" customHeight="1">
      <c r="A720" s="587">
        <v>3</v>
      </c>
      <c r="B720" s="200" t="s">
        <v>1117</v>
      </c>
      <c r="C720" s="228">
        <v>210</v>
      </c>
      <c r="D720" s="1090" t="s">
        <v>1414</v>
      </c>
      <c r="E720" s="691"/>
      <c r="F720" s="691"/>
      <c r="G720" s="691"/>
      <c r="H720" s="228">
        <v>2016</v>
      </c>
      <c r="I720" s="229">
        <v>5142.04</v>
      </c>
      <c r="J720" s="254">
        <f t="shared" si="138"/>
        <v>0</v>
      </c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54">
        <v>0</v>
      </c>
      <c r="V720" s="55">
        <v>0</v>
      </c>
      <c r="W720" s="55">
        <v>0</v>
      </c>
      <c r="X720" s="55"/>
      <c r="Y720" s="513"/>
    </row>
    <row r="721" spans="1:25" ht="17.25" customHeight="1">
      <c r="A721" s="588">
        <v>4</v>
      </c>
      <c r="B721" s="203" t="s">
        <v>1223</v>
      </c>
      <c r="C721" s="228">
        <v>40</v>
      </c>
      <c r="D721" s="1090" t="s">
        <v>1414</v>
      </c>
      <c r="E721" s="691"/>
      <c r="F721" s="691"/>
      <c r="G721" s="691"/>
      <c r="H721" s="228">
        <v>2016</v>
      </c>
      <c r="I721" s="229">
        <v>7204.5067200000003</v>
      </c>
      <c r="J721" s="254">
        <f t="shared" si="138"/>
        <v>0</v>
      </c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54">
        <v>0</v>
      </c>
      <c r="V721" s="54">
        <v>0</v>
      </c>
      <c r="W721" s="54">
        <v>0</v>
      </c>
      <c r="X721" s="54"/>
      <c r="Y721" s="513"/>
    </row>
    <row r="722" spans="1:25" ht="35.25" customHeight="1">
      <c r="A722" s="588">
        <v>5</v>
      </c>
      <c r="B722" s="200" t="s">
        <v>1118</v>
      </c>
      <c r="C722" s="228">
        <v>99</v>
      </c>
      <c r="D722" s="1090" t="s">
        <v>1414</v>
      </c>
      <c r="E722" s="691"/>
      <c r="F722" s="691"/>
      <c r="G722" s="691"/>
      <c r="H722" s="228">
        <v>2017</v>
      </c>
      <c r="I722" s="229">
        <v>4549.8334699999996</v>
      </c>
      <c r="J722" s="254">
        <f t="shared" si="138"/>
        <v>0</v>
      </c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54">
        <v>0</v>
      </c>
      <c r="V722" s="54">
        <v>0</v>
      </c>
      <c r="W722" s="54">
        <v>0</v>
      </c>
      <c r="X722" s="54"/>
      <c r="Y722" s="513"/>
    </row>
    <row r="723" spans="1:25" ht="30" customHeight="1">
      <c r="A723" s="588">
        <v>6</v>
      </c>
      <c r="B723" s="200" t="s">
        <v>1119</v>
      </c>
      <c r="C723" s="201">
        <v>13</v>
      </c>
      <c r="D723" s="1090" t="s">
        <v>1414</v>
      </c>
      <c r="E723" s="691"/>
      <c r="F723" s="691"/>
      <c r="G723" s="691"/>
      <c r="H723" s="201">
        <v>2017</v>
      </c>
      <c r="I723" s="202">
        <v>5321.9874099999997</v>
      </c>
      <c r="J723" s="254">
        <f t="shared" si="138"/>
        <v>0</v>
      </c>
      <c r="K723" s="202"/>
      <c r="L723" s="202"/>
      <c r="M723" s="202"/>
      <c r="N723" s="202"/>
      <c r="O723" s="202"/>
      <c r="P723" s="202"/>
      <c r="Q723" s="202"/>
      <c r="R723" s="202"/>
      <c r="S723" s="202"/>
      <c r="T723" s="202"/>
      <c r="U723" s="54">
        <v>0</v>
      </c>
      <c r="V723" s="54">
        <v>0</v>
      </c>
      <c r="W723" s="54">
        <v>0</v>
      </c>
      <c r="X723" s="54"/>
      <c r="Y723" s="513"/>
    </row>
    <row r="724" spans="1:25" ht="48" customHeight="1">
      <c r="A724" s="587">
        <v>7</v>
      </c>
      <c r="B724" s="200" t="s">
        <v>1120</v>
      </c>
      <c r="C724" s="228">
        <v>150</v>
      </c>
      <c r="D724" s="1090" t="s">
        <v>1414</v>
      </c>
      <c r="E724" s="691"/>
      <c r="F724" s="691"/>
      <c r="G724" s="691"/>
      <c r="H724" s="228">
        <v>2017</v>
      </c>
      <c r="I724" s="229">
        <v>8590</v>
      </c>
      <c r="J724" s="254">
        <f t="shared" si="138"/>
        <v>0</v>
      </c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54">
        <v>0</v>
      </c>
      <c r="V724" s="54">
        <v>0</v>
      </c>
      <c r="W724" s="54">
        <v>0</v>
      </c>
      <c r="X724" s="54"/>
      <c r="Y724" s="513"/>
    </row>
    <row r="725" spans="1:25" ht="39" customHeight="1">
      <c r="A725" s="587">
        <v>8</v>
      </c>
      <c r="B725" s="200" t="s">
        <v>1121</v>
      </c>
      <c r="C725" s="228">
        <v>98</v>
      </c>
      <c r="D725" s="1090" t="s">
        <v>1414</v>
      </c>
      <c r="E725" s="691"/>
      <c r="F725" s="691"/>
      <c r="G725" s="691"/>
      <c r="H725" s="228">
        <v>2018</v>
      </c>
      <c r="I725" s="229">
        <v>7850</v>
      </c>
      <c r="J725" s="254">
        <f t="shared" si="138"/>
        <v>0</v>
      </c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54">
        <v>0</v>
      </c>
      <c r="V725" s="54">
        <v>0</v>
      </c>
      <c r="W725" s="54">
        <v>0</v>
      </c>
      <c r="X725" s="54"/>
      <c r="Y725" s="513"/>
    </row>
    <row r="726" spans="1:25" ht="42.75" customHeight="1">
      <c r="A726" s="587">
        <v>9</v>
      </c>
      <c r="B726" s="200" t="s">
        <v>1122</v>
      </c>
      <c r="C726" s="228">
        <v>98</v>
      </c>
      <c r="D726" s="1090" t="s">
        <v>1414</v>
      </c>
      <c r="E726" s="691"/>
      <c r="F726" s="691"/>
      <c r="G726" s="691"/>
      <c r="H726" s="228">
        <v>2018</v>
      </c>
      <c r="I726" s="229">
        <v>3830</v>
      </c>
      <c r="J726" s="254">
        <f t="shared" si="138"/>
        <v>0</v>
      </c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54">
        <v>0</v>
      </c>
      <c r="V726" s="54">
        <v>0</v>
      </c>
      <c r="W726" s="54">
        <v>0</v>
      </c>
      <c r="X726" s="54"/>
      <c r="Y726" s="513"/>
    </row>
    <row r="727" spans="1:25">
      <c r="A727" s="715"/>
      <c r="B727" s="728" t="s">
        <v>693</v>
      </c>
      <c r="C727" s="716"/>
      <c r="D727" s="717"/>
      <c r="E727" s="717"/>
      <c r="F727" s="717"/>
      <c r="G727" s="717"/>
      <c r="H727" s="716"/>
      <c r="I727" s="716">
        <f t="shared" ref="I727:Y727" si="139">SUM(I719:I726)</f>
        <v>47619.292560000002</v>
      </c>
      <c r="J727" s="718">
        <f t="shared" si="139"/>
        <v>0</v>
      </c>
      <c r="K727" s="719">
        <f t="shared" si="139"/>
        <v>0</v>
      </c>
      <c r="L727" s="719">
        <f t="shared" si="139"/>
        <v>0</v>
      </c>
      <c r="M727" s="719">
        <f t="shared" si="139"/>
        <v>0</v>
      </c>
      <c r="N727" s="719">
        <f t="shared" si="139"/>
        <v>0</v>
      </c>
      <c r="O727" s="719">
        <f t="shared" si="139"/>
        <v>0</v>
      </c>
      <c r="P727" s="726">
        <f t="shared" si="139"/>
        <v>0</v>
      </c>
      <c r="Q727" s="719">
        <f t="shared" si="139"/>
        <v>0</v>
      </c>
      <c r="R727" s="719">
        <f t="shared" si="139"/>
        <v>0</v>
      </c>
      <c r="S727" s="719">
        <f t="shared" si="139"/>
        <v>0</v>
      </c>
      <c r="T727" s="719">
        <f t="shared" si="139"/>
        <v>0</v>
      </c>
      <c r="U727" s="719">
        <f t="shared" si="139"/>
        <v>0</v>
      </c>
      <c r="V727" s="719">
        <f t="shared" si="139"/>
        <v>0</v>
      </c>
      <c r="W727" s="719">
        <f t="shared" si="139"/>
        <v>0</v>
      </c>
      <c r="X727" s="719">
        <f t="shared" si="139"/>
        <v>0</v>
      </c>
      <c r="Y727" s="720">
        <f t="shared" si="139"/>
        <v>0</v>
      </c>
    </row>
    <row r="728" spans="1:25" ht="13.5" thickBot="1">
      <c r="A728" s="548"/>
      <c r="B728" s="367" t="s">
        <v>1373</v>
      </c>
      <c r="C728" s="340"/>
      <c r="D728" s="1105" t="s">
        <v>1414</v>
      </c>
      <c r="E728" s="1105"/>
      <c r="F728" s="1105"/>
      <c r="G728" s="1105"/>
      <c r="H728" s="1105"/>
      <c r="I728" s="1105"/>
      <c r="J728" s="299">
        <f>SUM(J719:J726)</f>
        <v>0</v>
      </c>
      <c r="K728" s="345">
        <f t="shared" ref="K728:Y728" si="140">SUM(K719:K726)</f>
        <v>0</v>
      </c>
      <c r="L728" s="345">
        <f t="shared" si="140"/>
        <v>0</v>
      </c>
      <c r="M728" s="345">
        <f t="shared" si="140"/>
        <v>0</v>
      </c>
      <c r="N728" s="345">
        <f t="shared" si="140"/>
        <v>0</v>
      </c>
      <c r="O728" s="345">
        <f t="shared" si="140"/>
        <v>0</v>
      </c>
      <c r="P728" s="345">
        <f t="shared" si="140"/>
        <v>0</v>
      </c>
      <c r="Q728" s="345">
        <f t="shared" si="140"/>
        <v>0</v>
      </c>
      <c r="R728" s="345">
        <f t="shared" si="140"/>
        <v>0</v>
      </c>
      <c r="S728" s="345">
        <f t="shared" si="140"/>
        <v>0</v>
      </c>
      <c r="T728" s="345">
        <f t="shared" si="140"/>
        <v>0</v>
      </c>
      <c r="U728" s="345">
        <f t="shared" si="140"/>
        <v>0</v>
      </c>
      <c r="V728" s="345">
        <f t="shared" si="140"/>
        <v>0</v>
      </c>
      <c r="W728" s="345">
        <f t="shared" si="140"/>
        <v>0</v>
      </c>
      <c r="X728" s="345">
        <f t="shared" si="140"/>
        <v>0</v>
      </c>
      <c r="Y728" s="518">
        <f t="shared" si="140"/>
        <v>0</v>
      </c>
    </row>
    <row r="729" spans="1:25" ht="15.75" thickBot="1">
      <c r="A729" s="1120" t="s">
        <v>1123</v>
      </c>
      <c r="B729" s="1121"/>
      <c r="C729" s="608"/>
      <c r="D729" s="624"/>
      <c r="E729" s="624"/>
      <c r="F729" s="624"/>
      <c r="G729" s="624"/>
      <c r="H729" s="608"/>
      <c r="I729" s="608"/>
      <c r="J729" s="608"/>
      <c r="K729" s="608"/>
      <c r="L729" s="608"/>
      <c r="M729" s="608"/>
      <c r="N729" s="608"/>
      <c r="O729" s="608"/>
      <c r="P729" s="608"/>
      <c r="Q729" s="608"/>
      <c r="R729" s="608"/>
      <c r="S729" s="608"/>
      <c r="T729" s="608"/>
      <c r="U729" s="608"/>
      <c r="V729" s="608"/>
      <c r="W729" s="608"/>
      <c r="X729" s="608"/>
      <c r="Y729" s="609"/>
    </row>
    <row r="730" spans="1:25" ht="47.25" customHeight="1">
      <c r="A730" s="805">
        <v>1</v>
      </c>
      <c r="B730" s="415" t="s">
        <v>1124</v>
      </c>
      <c r="C730" s="412">
        <v>650</v>
      </c>
      <c r="D730" s="1090" t="s">
        <v>1414</v>
      </c>
      <c r="E730" s="690"/>
      <c r="F730" s="690"/>
      <c r="G730" s="690"/>
      <c r="H730" s="463">
        <v>2017</v>
      </c>
      <c r="I730" s="416">
        <v>2000</v>
      </c>
      <c r="J730" s="254">
        <f>SUM(K730:Y730)</f>
        <v>0</v>
      </c>
      <c r="K730" s="416"/>
      <c r="L730" s="416"/>
      <c r="M730" s="416"/>
      <c r="N730" s="416"/>
      <c r="O730" s="416"/>
      <c r="P730" s="416"/>
      <c r="Q730" s="416"/>
      <c r="R730" s="416"/>
      <c r="S730" s="416"/>
      <c r="T730" s="416"/>
      <c r="U730" s="416"/>
      <c r="V730" s="416"/>
      <c r="W730" s="416"/>
      <c r="X730" s="416"/>
      <c r="Y730" s="511"/>
    </row>
    <row r="731" spans="1:25" ht="45.75" customHeight="1">
      <c r="A731" s="825">
        <v>2</v>
      </c>
      <c r="B731" s="203" t="s">
        <v>1125</v>
      </c>
      <c r="C731" s="228">
        <v>175</v>
      </c>
      <c r="D731" s="1090" t="s">
        <v>1414</v>
      </c>
      <c r="E731" s="691"/>
      <c r="F731" s="691"/>
      <c r="G731" s="691"/>
      <c r="H731" s="464">
        <v>2017</v>
      </c>
      <c r="I731" s="230">
        <v>500</v>
      </c>
      <c r="J731" s="254">
        <f>SUM(K731:Y731)</f>
        <v>0</v>
      </c>
      <c r="K731" s="230"/>
      <c r="L731" s="230"/>
      <c r="M731" s="230"/>
      <c r="N731" s="230"/>
      <c r="O731" s="230"/>
      <c r="P731" s="230"/>
      <c r="Q731" s="230"/>
      <c r="R731" s="230"/>
      <c r="S731" s="230"/>
      <c r="T731" s="230"/>
      <c r="U731" s="230"/>
      <c r="V731" s="230"/>
      <c r="W731" s="230"/>
      <c r="X731" s="230"/>
      <c r="Y731" s="513"/>
    </row>
    <row r="732" spans="1:25" ht="36" customHeight="1">
      <c r="A732" s="825">
        <v>3</v>
      </c>
      <c r="B732" s="203" t="s">
        <v>1126</v>
      </c>
      <c r="C732" s="201">
        <v>50</v>
      </c>
      <c r="D732" s="1090" t="s">
        <v>1414</v>
      </c>
      <c r="E732" s="692"/>
      <c r="F732" s="692"/>
      <c r="G732" s="692"/>
      <c r="H732" s="204">
        <v>2018</v>
      </c>
      <c r="I732" s="205">
        <v>500</v>
      </c>
      <c r="J732" s="254">
        <f>SUM(K732:Y732)</f>
        <v>500</v>
      </c>
      <c r="K732" s="205"/>
      <c r="L732" s="205"/>
      <c r="M732" s="205"/>
      <c r="N732" s="205"/>
      <c r="O732" s="205"/>
      <c r="P732" s="205">
        <v>500</v>
      </c>
      <c r="Q732" s="205"/>
      <c r="R732" s="205"/>
      <c r="S732" s="205"/>
      <c r="T732" s="205"/>
      <c r="U732" s="205"/>
      <c r="V732" s="205"/>
      <c r="W732" s="205"/>
      <c r="X732" s="205"/>
      <c r="Y732" s="513"/>
    </row>
    <row r="733" spans="1:25">
      <c r="A733" s="715"/>
      <c r="B733" s="728" t="s">
        <v>693</v>
      </c>
      <c r="C733" s="716"/>
      <c r="D733" s="717"/>
      <c r="E733" s="717"/>
      <c r="F733" s="717"/>
      <c r="G733" s="717"/>
      <c r="H733" s="716"/>
      <c r="I733" s="716">
        <f t="shared" ref="I733:Y733" si="141">SUM(I730:I732)</f>
        <v>3000</v>
      </c>
      <c r="J733" s="718">
        <f t="shared" si="141"/>
        <v>500</v>
      </c>
      <c r="K733" s="719">
        <f t="shared" si="141"/>
        <v>0</v>
      </c>
      <c r="L733" s="719">
        <f t="shared" si="141"/>
        <v>0</v>
      </c>
      <c r="M733" s="719">
        <f t="shared" si="141"/>
        <v>0</v>
      </c>
      <c r="N733" s="719">
        <f t="shared" si="141"/>
        <v>0</v>
      </c>
      <c r="O733" s="719">
        <f t="shared" si="141"/>
        <v>0</v>
      </c>
      <c r="P733" s="726">
        <f t="shared" si="141"/>
        <v>500</v>
      </c>
      <c r="Q733" s="719">
        <f t="shared" si="141"/>
        <v>0</v>
      </c>
      <c r="R733" s="719">
        <f t="shared" si="141"/>
        <v>0</v>
      </c>
      <c r="S733" s="719">
        <f t="shared" si="141"/>
        <v>0</v>
      </c>
      <c r="T733" s="719">
        <f t="shared" si="141"/>
        <v>0</v>
      </c>
      <c r="U733" s="719">
        <f t="shared" si="141"/>
        <v>0</v>
      </c>
      <c r="V733" s="719">
        <f t="shared" si="141"/>
        <v>0</v>
      </c>
      <c r="W733" s="719">
        <f t="shared" si="141"/>
        <v>0</v>
      </c>
      <c r="X733" s="719">
        <f t="shared" si="141"/>
        <v>0</v>
      </c>
      <c r="Y733" s="720">
        <f t="shared" si="141"/>
        <v>0</v>
      </c>
    </row>
    <row r="734" spans="1:25" ht="13.5" thickBot="1">
      <c r="A734" s="548"/>
      <c r="B734" s="367" t="s">
        <v>1373</v>
      </c>
      <c r="C734" s="340"/>
      <c r="D734" s="1105" t="s">
        <v>1414</v>
      </c>
      <c r="E734" s="1105"/>
      <c r="F734" s="1105"/>
      <c r="G734" s="1105"/>
      <c r="H734" s="1105"/>
      <c r="I734" s="1105"/>
      <c r="J734" s="299">
        <f t="shared" ref="J734:Y734" si="142">SUM(J730:J732)</f>
        <v>500</v>
      </c>
      <c r="K734" s="345">
        <f t="shared" si="142"/>
        <v>0</v>
      </c>
      <c r="L734" s="345">
        <f t="shared" si="142"/>
        <v>0</v>
      </c>
      <c r="M734" s="345">
        <f t="shared" si="142"/>
        <v>0</v>
      </c>
      <c r="N734" s="345">
        <f t="shared" si="142"/>
        <v>0</v>
      </c>
      <c r="O734" s="345">
        <f t="shared" si="142"/>
        <v>0</v>
      </c>
      <c r="P734" s="345">
        <f t="shared" si="142"/>
        <v>500</v>
      </c>
      <c r="Q734" s="345">
        <f t="shared" si="142"/>
        <v>0</v>
      </c>
      <c r="R734" s="345">
        <f t="shared" si="142"/>
        <v>0</v>
      </c>
      <c r="S734" s="345">
        <f t="shared" si="142"/>
        <v>0</v>
      </c>
      <c r="T734" s="345">
        <f t="shared" si="142"/>
        <v>0</v>
      </c>
      <c r="U734" s="345">
        <f t="shared" si="142"/>
        <v>0</v>
      </c>
      <c r="V734" s="345">
        <f t="shared" si="142"/>
        <v>0</v>
      </c>
      <c r="W734" s="345">
        <f t="shared" si="142"/>
        <v>0</v>
      </c>
      <c r="X734" s="345">
        <f t="shared" si="142"/>
        <v>0</v>
      </c>
      <c r="Y734" s="518">
        <f t="shared" si="142"/>
        <v>0</v>
      </c>
    </row>
    <row r="735" spans="1:25" ht="15.75" thickBot="1">
      <c r="A735" s="1120" t="s">
        <v>1130</v>
      </c>
      <c r="B735" s="1121"/>
      <c r="C735" s="608"/>
      <c r="D735" s="624"/>
      <c r="E735" s="624"/>
      <c r="F735" s="624"/>
      <c r="G735" s="624"/>
      <c r="H735" s="608"/>
      <c r="I735" s="608"/>
      <c r="J735" s="608"/>
      <c r="K735" s="608"/>
      <c r="L735" s="608"/>
      <c r="M735" s="608"/>
      <c r="N735" s="608"/>
      <c r="O735" s="608"/>
      <c r="P735" s="608"/>
      <c r="Q735" s="608"/>
      <c r="R735" s="608"/>
      <c r="S735" s="608"/>
      <c r="T735" s="608"/>
      <c r="U735" s="608"/>
      <c r="V735" s="608"/>
      <c r="W735" s="608"/>
      <c r="X735" s="608"/>
      <c r="Y735" s="609"/>
    </row>
    <row r="736" spans="1:25" ht="13.5" thickBot="1">
      <c r="A736" s="805">
        <v>1</v>
      </c>
      <c r="B736" s="417" t="s">
        <v>102</v>
      </c>
      <c r="C736" s="417" t="s">
        <v>102</v>
      </c>
      <c r="D736" s="693" t="s">
        <v>102</v>
      </c>
      <c r="E736" s="693"/>
      <c r="F736" s="693"/>
      <c r="G736" s="693"/>
      <c r="H736" s="417" t="s">
        <v>102</v>
      </c>
      <c r="I736" s="418">
        <v>0</v>
      </c>
      <c r="J736" s="418">
        <v>0</v>
      </c>
      <c r="K736" s="418">
        <v>0</v>
      </c>
      <c r="L736" s="418">
        <v>0</v>
      </c>
      <c r="M736" s="418">
        <v>0</v>
      </c>
      <c r="N736" s="418">
        <v>0</v>
      </c>
      <c r="O736" s="418">
        <v>0</v>
      </c>
      <c r="P736" s="418">
        <v>0</v>
      </c>
      <c r="Q736" s="418">
        <v>0</v>
      </c>
      <c r="R736" s="418">
        <v>0</v>
      </c>
      <c r="S736" s="418">
        <v>0</v>
      </c>
      <c r="T736" s="418">
        <v>0</v>
      </c>
      <c r="U736" s="419">
        <v>0</v>
      </c>
      <c r="V736" s="419">
        <v>0</v>
      </c>
      <c r="W736" s="419">
        <v>0</v>
      </c>
      <c r="X736" s="419">
        <v>0</v>
      </c>
      <c r="Y736" s="511">
        <v>0</v>
      </c>
    </row>
    <row r="737" spans="1:25" ht="13.5" thickBot="1">
      <c r="A737" s="736"/>
      <c r="B737" s="737" t="s">
        <v>693</v>
      </c>
      <c r="C737" s="737"/>
      <c r="D737" s="738"/>
      <c r="E737" s="738"/>
      <c r="F737" s="738"/>
      <c r="G737" s="738"/>
      <c r="H737" s="737"/>
      <c r="I737" s="739"/>
      <c r="J737" s="739">
        <f t="shared" ref="J737:W737" si="143">SUM(J736:J736)</f>
        <v>0</v>
      </c>
      <c r="K737" s="739">
        <f t="shared" si="143"/>
        <v>0</v>
      </c>
      <c r="L737" s="739">
        <f t="shared" si="143"/>
        <v>0</v>
      </c>
      <c r="M737" s="739">
        <f t="shared" si="143"/>
        <v>0</v>
      </c>
      <c r="N737" s="739">
        <v>0</v>
      </c>
      <c r="O737" s="739">
        <v>0</v>
      </c>
      <c r="P737" s="739">
        <f t="shared" si="143"/>
        <v>0</v>
      </c>
      <c r="Q737" s="739">
        <f t="shared" si="143"/>
        <v>0</v>
      </c>
      <c r="R737" s="739">
        <f t="shared" si="143"/>
        <v>0</v>
      </c>
      <c r="S737" s="739">
        <v>0</v>
      </c>
      <c r="T737" s="739">
        <v>0</v>
      </c>
      <c r="U737" s="739">
        <v>0</v>
      </c>
      <c r="V737" s="739">
        <f t="shared" si="143"/>
        <v>0</v>
      </c>
      <c r="W737" s="739">
        <f t="shared" si="143"/>
        <v>0</v>
      </c>
      <c r="X737" s="740">
        <v>0</v>
      </c>
      <c r="Y737" s="741">
        <v>0</v>
      </c>
    </row>
    <row r="738" spans="1:25" ht="15.75" thickBot="1">
      <c r="A738" s="1120" t="s">
        <v>1131</v>
      </c>
      <c r="B738" s="1121"/>
      <c r="C738" s="608"/>
      <c r="D738" s="624"/>
      <c r="E738" s="624"/>
      <c r="F738" s="624"/>
      <c r="G738" s="624"/>
      <c r="H738" s="608"/>
      <c r="I738" s="608"/>
      <c r="J738" s="608"/>
      <c r="K738" s="608"/>
      <c r="L738" s="608"/>
      <c r="M738" s="608"/>
      <c r="N738" s="608"/>
      <c r="O738" s="608"/>
      <c r="P738" s="608"/>
      <c r="Q738" s="608"/>
      <c r="R738" s="608"/>
      <c r="S738" s="608"/>
      <c r="T738" s="608"/>
      <c r="U738" s="608"/>
      <c r="V738" s="608"/>
      <c r="W738" s="608"/>
      <c r="X738" s="608"/>
      <c r="Y738" s="609"/>
    </row>
    <row r="739" spans="1:25" ht="30.75" customHeight="1">
      <c r="A739" s="924">
        <v>4</v>
      </c>
      <c r="B739" s="832" t="s">
        <v>1136</v>
      </c>
      <c r="C739" s="149">
        <v>50</v>
      </c>
      <c r="D739" s="1090" t="s">
        <v>1414</v>
      </c>
      <c r="E739" s="672"/>
      <c r="F739" s="672"/>
      <c r="G739" s="672"/>
      <c r="H739" s="149" t="s">
        <v>1137</v>
      </c>
      <c r="I739" s="150">
        <f t="shared" ref="I739:I753" si="144">J739</f>
        <v>5000</v>
      </c>
      <c r="J739" s="91">
        <f t="shared" ref="J739:J753" si="145">SUM(K739:Y739)</f>
        <v>5000</v>
      </c>
      <c r="K739" s="150">
        <v>0</v>
      </c>
      <c r="L739" s="150">
        <v>0</v>
      </c>
      <c r="M739" s="150">
        <v>4750</v>
      </c>
      <c r="N739" s="150"/>
      <c r="O739" s="150"/>
      <c r="P739" s="150">
        <v>0</v>
      </c>
      <c r="Q739" s="150">
        <v>0</v>
      </c>
      <c r="R739" s="150">
        <v>250</v>
      </c>
      <c r="S739" s="150"/>
      <c r="T739" s="150"/>
      <c r="U739" s="150"/>
      <c r="V739" s="232"/>
      <c r="W739" s="232"/>
      <c r="X739" s="232"/>
      <c r="Y739" s="513"/>
    </row>
    <row r="740" spans="1:25" ht="32.25" customHeight="1">
      <c r="A740" s="924">
        <v>6</v>
      </c>
      <c r="B740" s="832" t="s">
        <v>1229</v>
      </c>
      <c r="C740" s="149">
        <v>100</v>
      </c>
      <c r="D740" s="1090" t="s">
        <v>1414</v>
      </c>
      <c r="E740" s="672"/>
      <c r="F740" s="672"/>
      <c r="G740" s="672"/>
      <c r="H740" s="149" t="s">
        <v>890</v>
      </c>
      <c r="I740" s="150">
        <f t="shared" si="144"/>
        <v>5000</v>
      </c>
      <c r="J740" s="91">
        <f t="shared" si="145"/>
        <v>5000</v>
      </c>
      <c r="K740" s="150">
        <v>4750</v>
      </c>
      <c r="L740" s="150">
        <v>0</v>
      </c>
      <c r="M740" s="150">
        <v>0</v>
      </c>
      <c r="N740" s="150"/>
      <c r="O740" s="150"/>
      <c r="P740" s="150">
        <v>250</v>
      </c>
      <c r="Q740" s="150">
        <v>0</v>
      </c>
      <c r="R740" s="150">
        <v>0</v>
      </c>
      <c r="S740" s="150"/>
      <c r="T740" s="150"/>
      <c r="U740" s="150"/>
      <c r="V740" s="232"/>
      <c r="W740" s="232"/>
      <c r="X740" s="232"/>
      <c r="Y740" s="513"/>
    </row>
    <row r="741" spans="1:25" ht="34.5" customHeight="1">
      <c r="A741" s="924">
        <v>7</v>
      </c>
      <c r="B741" s="832" t="s">
        <v>1138</v>
      </c>
      <c r="C741" s="149">
        <v>120</v>
      </c>
      <c r="D741" s="1090" t="s">
        <v>1414</v>
      </c>
      <c r="E741" s="672"/>
      <c r="F741" s="672"/>
      <c r="G741" s="672"/>
      <c r="H741" s="149" t="s">
        <v>1139</v>
      </c>
      <c r="I741" s="150">
        <f t="shared" si="144"/>
        <v>5000</v>
      </c>
      <c r="J741" s="91">
        <f t="shared" si="145"/>
        <v>5000</v>
      </c>
      <c r="K741" s="150">
        <v>0</v>
      </c>
      <c r="L741" s="150">
        <v>4750</v>
      </c>
      <c r="M741" s="150">
        <v>0</v>
      </c>
      <c r="N741" s="150"/>
      <c r="O741" s="150"/>
      <c r="P741" s="150">
        <v>0</v>
      </c>
      <c r="Q741" s="150">
        <v>250</v>
      </c>
      <c r="R741" s="150">
        <v>0</v>
      </c>
      <c r="S741" s="150"/>
      <c r="T741" s="150"/>
      <c r="U741" s="150"/>
      <c r="V741" s="232"/>
      <c r="W741" s="232"/>
      <c r="X741" s="232"/>
      <c r="Y741" s="513"/>
    </row>
    <row r="742" spans="1:25" ht="34.5" customHeight="1">
      <c r="A742" s="589">
        <v>8</v>
      </c>
      <c r="B742" s="832" t="s">
        <v>1141</v>
      </c>
      <c r="C742" s="149">
        <v>240</v>
      </c>
      <c r="D742" s="1090" t="s">
        <v>1414</v>
      </c>
      <c r="E742" s="672"/>
      <c r="F742" s="672"/>
      <c r="G742" s="672"/>
      <c r="H742" s="149" t="s">
        <v>896</v>
      </c>
      <c r="I742" s="150">
        <f t="shared" si="144"/>
        <v>25000</v>
      </c>
      <c r="J742" s="91">
        <f t="shared" si="145"/>
        <v>25000</v>
      </c>
      <c r="K742" s="150">
        <v>0</v>
      </c>
      <c r="L742" s="150">
        <v>23750</v>
      </c>
      <c r="M742" s="150">
        <v>0</v>
      </c>
      <c r="N742" s="150"/>
      <c r="O742" s="150"/>
      <c r="P742" s="150">
        <v>0</v>
      </c>
      <c r="Q742" s="150">
        <v>1250</v>
      </c>
      <c r="R742" s="150">
        <v>0</v>
      </c>
      <c r="S742" s="150"/>
      <c r="T742" s="150"/>
      <c r="U742" s="150"/>
      <c r="V742" s="232"/>
      <c r="W742" s="232"/>
      <c r="X742" s="232"/>
      <c r="Y742" s="513"/>
    </row>
    <row r="743" spans="1:25" ht="35.25" customHeight="1">
      <c r="A743" s="589">
        <v>9</v>
      </c>
      <c r="B743" s="832" t="s">
        <v>1142</v>
      </c>
      <c r="C743" s="149">
        <v>80</v>
      </c>
      <c r="D743" s="1090" t="s">
        <v>1414</v>
      </c>
      <c r="E743" s="672"/>
      <c r="F743" s="672"/>
      <c r="G743" s="672"/>
      <c r="H743" s="149" t="s">
        <v>1143</v>
      </c>
      <c r="I743" s="150">
        <f t="shared" si="144"/>
        <v>12000</v>
      </c>
      <c r="J743" s="91">
        <f t="shared" si="145"/>
        <v>12000</v>
      </c>
      <c r="K743" s="150">
        <v>11400</v>
      </c>
      <c r="L743" s="150">
        <v>0</v>
      </c>
      <c r="M743" s="150">
        <v>0</v>
      </c>
      <c r="N743" s="150"/>
      <c r="O743" s="150"/>
      <c r="P743" s="150">
        <v>600</v>
      </c>
      <c r="Q743" s="150">
        <v>0</v>
      </c>
      <c r="R743" s="150">
        <v>0</v>
      </c>
      <c r="S743" s="150"/>
      <c r="T743" s="150"/>
      <c r="U743" s="150"/>
      <c r="V743" s="232"/>
      <c r="W743" s="232"/>
      <c r="X743" s="232"/>
      <c r="Y743" s="513"/>
    </row>
    <row r="744" spans="1:25" ht="44.25" customHeight="1">
      <c r="A744" s="589">
        <v>10</v>
      </c>
      <c r="B744" s="832" t="s">
        <v>1231</v>
      </c>
      <c r="C744" s="149">
        <v>100</v>
      </c>
      <c r="D744" s="1090" t="s">
        <v>1414</v>
      </c>
      <c r="E744" s="672"/>
      <c r="F744" s="672"/>
      <c r="G744" s="672"/>
      <c r="H744" s="149" t="s">
        <v>890</v>
      </c>
      <c r="I744" s="150">
        <f t="shared" si="144"/>
        <v>1400</v>
      </c>
      <c r="J744" s="91">
        <f t="shared" si="145"/>
        <v>1400</v>
      </c>
      <c r="K744" s="150">
        <v>1330</v>
      </c>
      <c r="L744" s="150">
        <v>0</v>
      </c>
      <c r="M744" s="150">
        <v>0</v>
      </c>
      <c r="N744" s="150"/>
      <c r="O744" s="150"/>
      <c r="P744" s="150">
        <v>70</v>
      </c>
      <c r="Q744" s="150">
        <v>0</v>
      </c>
      <c r="R744" s="150">
        <v>0</v>
      </c>
      <c r="S744" s="150"/>
      <c r="T744" s="150"/>
      <c r="U744" s="150"/>
      <c r="V744" s="232"/>
      <c r="W744" s="232"/>
      <c r="X744" s="232"/>
      <c r="Y744" s="513"/>
    </row>
    <row r="745" spans="1:25" ht="41.25" customHeight="1">
      <c r="A745" s="1182">
        <v>11</v>
      </c>
      <c r="B745" s="832" t="s">
        <v>1232</v>
      </c>
      <c r="C745" s="149">
        <v>52</v>
      </c>
      <c r="D745" s="1090" t="s">
        <v>1414</v>
      </c>
      <c r="E745" s="672"/>
      <c r="F745" s="672"/>
      <c r="G745" s="672"/>
      <c r="H745" s="149" t="s">
        <v>896</v>
      </c>
      <c r="I745" s="150">
        <f t="shared" si="144"/>
        <v>12000</v>
      </c>
      <c r="J745" s="91">
        <f t="shared" si="145"/>
        <v>12000</v>
      </c>
      <c r="K745" s="150">
        <v>0</v>
      </c>
      <c r="L745" s="150">
        <v>11400</v>
      </c>
      <c r="M745" s="150">
        <v>0</v>
      </c>
      <c r="N745" s="150"/>
      <c r="O745" s="150"/>
      <c r="P745" s="150">
        <v>0</v>
      </c>
      <c r="Q745" s="150">
        <v>600</v>
      </c>
      <c r="R745" s="150">
        <v>0</v>
      </c>
      <c r="S745" s="150"/>
      <c r="T745" s="150"/>
      <c r="U745" s="150"/>
      <c r="V745" s="232"/>
      <c r="W745" s="232"/>
      <c r="X745" s="232"/>
      <c r="Y745" s="513"/>
    </row>
    <row r="746" spans="1:25" ht="47.25" customHeight="1">
      <c r="A746" s="1183"/>
      <c r="B746" s="832" t="s">
        <v>1233</v>
      </c>
      <c r="C746" s="149">
        <v>52</v>
      </c>
      <c r="D746" s="1090" t="s">
        <v>1414</v>
      </c>
      <c r="E746" s="672"/>
      <c r="F746" s="672"/>
      <c r="G746" s="672"/>
      <c r="H746" s="149" t="s">
        <v>1144</v>
      </c>
      <c r="I746" s="150">
        <f t="shared" si="144"/>
        <v>35720.5</v>
      </c>
      <c r="J746" s="91">
        <f t="shared" si="145"/>
        <v>35720.5</v>
      </c>
      <c r="K746" s="150">
        <v>0</v>
      </c>
      <c r="L746" s="150">
        <v>16967.474999999999</v>
      </c>
      <c r="M746" s="150">
        <v>16967</v>
      </c>
      <c r="N746" s="150"/>
      <c r="O746" s="150"/>
      <c r="P746" s="150">
        <v>0</v>
      </c>
      <c r="Q746" s="150">
        <v>893.02499999999998</v>
      </c>
      <c r="R746" s="150">
        <v>893</v>
      </c>
      <c r="S746" s="150"/>
      <c r="T746" s="150"/>
      <c r="U746" s="150"/>
      <c r="V746" s="232"/>
      <c r="W746" s="232"/>
      <c r="X746" s="232"/>
      <c r="Y746" s="513"/>
    </row>
    <row r="747" spans="1:25" ht="43.5" customHeight="1">
      <c r="A747" s="589">
        <v>12</v>
      </c>
      <c r="B747" s="832" t="s">
        <v>1145</v>
      </c>
      <c r="C747" s="149">
        <v>56</v>
      </c>
      <c r="D747" s="1090" t="s">
        <v>1414</v>
      </c>
      <c r="E747" s="672"/>
      <c r="F747" s="672"/>
      <c r="G747" s="672"/>
      <c r="H747" s="149" t="s">
        <v>890</v>
      </c>
      <c r="I747" s="150">
        <f t="shared" si="144"/>
        <v>18000</v>
      </c>
      <c r="J747" s="91">
        <f t="shared" si="145"/>
        <v>18000</v>
      </c>
      <c r="K747" s="150">
        <v>17100</v>
      </c>
      <c r="L747" s="150">
        <v>0</v>
      </c>
      <c r="M747" s="150">
        <v>0</v>
      </c>
      <c r="N747" s="150"/>
      <c r="O747" s="150"/>
      <c r="P747" s="150">
        <v>900</v>
      </c>
      <c r="Q747" s="150">
        <v>0</v>
      </c>
      <c r="R747" s="150">
        <v>0</v>
      </c>
      <c r="S747" s="150"/>
      <c r="T747" s="150"/>
      <c r="U747" s="150"/>
      <c r="V747" s="232"/>
      <c r="W747" s="232"/>
      <c r="X747" s="232"/>
      <c r="Y747" s="513"/>
    </row>
    <row r="748" spans="1:25" ht="51" customHeight="1">
      <c r="A748" s="589">
        <v>13</v>
      </c>
      <c r="B748" s="832" t="s">
        <v>1146</v>
      </c>
      <c r="C748" s="149">
        <v>88</v>
      </c>
      <c r="D748" s="1090" t="s">
        <v>1414</v>
      </c>
      <c r="E748" s="672"/>
      <c r="F748" s="672"/>
      <c r="G748" s="672"/>
      <c r="H748" s="149" t="s">
        <v>890</v>
      </c>
      <c r="I748" s="150">
        <f t="shared" si="144"/>
        <v>18000</v>
      </c>
      <c r="J748" s="91">
        <f t="shared" si="145"/>
        <v>18000</v>
      </c>
      <c r="K748" s="150">
        <v>17100</v>
      </c>
      <c r="L748" s="150">
        <v>0</v>
      </c>
      <c r="M748" s="150">
        <v>0</v>
      </c>
      <c r="N748" s="150"/>
      <c r="O748" s="150"/>
      <c r="P748" s="150">
        <v>900</v>
      </c>
      <c r="Q748" s="150">
        <v>0</v>
      </c>
      <c r="R748" s="150">
        <v>0</v>
      </c>
      <c r="S748" s="150"/>
      <c r="T748" s="150"/>
      <c r="U748" s="150"/>
      <c r="V748" s="232"/>
      <c r="W748" s="232"/>
      <c r="X748" s="232"/>
      <c r="Y748" s="513"/>
    </row>
    <row r="749" spans="1:25" ht="41.25" customHeight="1">
      <c r="A749" s="589">
        <v>14</v>
      </c>
      <c r="B749" s="832" t="s">
        <v>1234</v>
      </c>
      <c r="C749" s="149">
        <v>38</v>
      </c>
      <c r="D749" s="1090" t="s">
        <v>1414</v>
      </c>
      <c r="E749" s="672"/>
      <c r="F749" s="672"/>
      <c r="G749" s="672"/>
      <c r="H749" s="149" t="s">
        <v>1147</v>
      </c>
      <c r="I749" s="150">
        <f t="shared" si="144"/>
        <v>1300</v>
      </c>
      <c r="J749" s="91">
        <f t="shared" si="145"/>
        <v>1300</v>
      </c>
      <c r="K749" s="150">
        <v>1235</v>
      </c>
      <c r="L749" s="150">
        <v>0</v>
      </c>
      <c r="M749" s="150">
        <v>0</v>
      </c>
      <c r="N749" s="150"/>
      <c r="O749" s="150"/>
      <c r="P749" s="150">
        <v>65</v>
      </c>
      <c r="Q749" s="150">
        <v>0</v>
      </c>
      <c r="R749" s="150">
        <v>0</v>
      </c>
      <c r="S749" s="150"/>
      <c r="T749" s="150"/>
      <c r="U749" s="150"/>
      <c r="V749" s="232"/>
      <c r="W749" s="232"/>
      <c r="X749" s="232"/>
      <c r="Y749" s="513"/>
    </row>
    <row r="750" spans="1:25" ht="42" customHeight="1">
      <c r="A750" s="924">
        <v>15</v>
      </c>
      <c r="B750" s="832" t="s">
        <v>1235</v>
      </c>
      <c r="C750" s="149">
        <v>48</v>
      </c>
      <c r="D750" s="1090" t="s">
        <v>1414</v>
      </c>
      <c r="E750" s="672"/>
      <c r="F750" s="672"/>
      <c r="G750" s="672"/>
      <c r="H750" s="149" t="s">
        <v>890</v>
      </c>
      <c r="I750" s="150">
        <f t="shared" si="144"/>
        <v>20000</v>
      </c>
      <c r="J750" s="91">
        <f t="shared" si="145"/>
        <v>20000</v>
      </c>
      <c r="K750" s="150">
        <v>19000</v>
      </c>
      <c r="L750" s="150">
        <v>0</v>
      </c>
      <c r="M750" s="150">
        <v>0</v>
      </c>
      <c r="N750" s="150"/>
      <c r="O750" s="150"/>
      <c r="P750" s="150">
        <v>1000</v>
      </c>
      <c r="Q750" s="150">
        <v>0</v>
      </c>
      <c r="R750" s="150">
        <v>0</v>
      </c>
      <c r="S750" s="150"/>
      <c r="T750" s="150"/>
      <c r="U750" s="150"/>
      <c r="V750" s="232"/>
      <c r="W750" s="232"/>
      <c r="X750" s="232"/>
      <c r="Y750" s="513"/>
    </row>
    <row r="751" spans="1:25" ht="59.25" customHeight="1">
      <c r="A751" s="589">
        <v>16</v>
      </c>
      <c r="B751" s="832" t="s">
        <v>1149</v>
      </c>
      <c r="C751" s="149">
        <v>30</v>
      </c>
      <c r="D751" s="1090" t="s">
        <v>1414</v>
      </c>
      <c r="E751" s="672"/>
      <c r="F751" s="672"/>
      <c r="G751" s="672"/>
      <c r="H751" s="149" t="s">
        <v>1150</v>
      </c>
      <c r="I751" s="150">
        <f t="shared" si="144"/>
        <v>13705</v>
      </c>
      <c r="J751" s="91">
        <v>13705</v>
      </c>
      <c r="K751" s="150">
        <v>0</v>
      </c>
      <c r="L751" s="150">
        <v>0</v>
      </c>
      <c r="M751" s="150">
        <v>13019.75</v>
      </c>
      <c r="N751" s="150"/>
      <c r="O751" s="150"/>
      <c r="P751" s="150">
        <v>0</v>
      </c>
      <c r="Q751" s="150">
        <v>0</v>
      </c>
      <c r="R751" s="150">
        <v>685.25</v>
      </c>
      <c r="S751" s="150"/>
      <c r="T751" s="150"/>
      <c r="U751" s="150"/>
      <c r="V751" s="232"/>
      <c r="W751" s="232"/>
      <c r="X751" s="232"/>
      <c r="Y751" s="513"/>
    </row>
    <row r="752" spans="1:25" ht="41.25" customHeight="1">
      <c r="A752" s="589">
        <v>17</v>
      </c>
      <c r="B752" s="832" t="s">
        <v>1236</v>
      </c>
      <c r="C752" s="149">
        <v>20</v>
      </c>
      <c r="D752" s="1090" t="s">
        <v>1414</v>
      </c>
      <c r="E752" s="672"/>
      <c r="F752" s="672"/>
      <c r="G752" s="672"/>
      <c r="H752" s="149" t="s">
        <v>890</v>
      </c>
      <c r="I752" s="150">
        <f t="shared" si="144"/>
        <v>10000</v>
      </c>
      <c r="J752" s="91">
        <f t="shared" si="145"/>
        <v>10000</v>
      </c>
      <c r="K752" s="150">
        <v>9500</v>
      </c>
      <c r="L752" s="150">
        <v>0</v>
      </c>
      <c r="M752" s="150">
        <v>0</v>
      </c>
      <c r="N752" s="150"/>
      <c r="O752" s="150"/>
      <c r="P752" s="150">
        <v>500</v>
      </c>
      <c r="Q752" s="150">
        <v>0</v>
      </c>
      <c r="R752" s="150">
        <v>0</v>
      </c>
      <c r="S752" s="150"/>
      <c r="T752" s="150"/>
      <c r="U752" s="150"/>
      <c r="V752" s="232"/>
      <c r="W752" s="232"/>
      <c r="X752" s="232"/>
      <c r="Y752" s="513"/>
    </row>
    <row r="753" spans="1:26" ht="40.5" customHeight="1">
      <c r="A753" s="589">
        <v>18</v>
      </c>
      <c r="B753" s="894" t="s">
        <v>1237</v>
      </c>
      <c r="C753" s="859">
        <v>125</v>
      </c>
      <c r="D753" s="1090" t="s">
        <v>1414</v>
      </c>
      <c r="E753" s="694"/>
      <c r="F753" s="694"/>
      <c r="G753" s="694"/>
      <c r="H753" s="859" t="s">
        <v>890</v>
      </c>
      <c r="I753" s="150">
        <f t="shared" si="144"/>
        <v>10000</v>
      </c>
      <c r="J753" s="91">
        <f t="shared" si="145"/>
        <v>10000</v>
      </c>
      <c r="K753" s="150">
        <v>9500</v>
      </c>
      <c r="L753" s="150">
        <v>0</v>
      </c>
      <c r="M753" s="150">
        <v>0</v>
      </c>
      <c r="N753" s="150"/>
      <c r="O753" s="150"/>
      <c r="P753" s="150">
        <v>500</v>
      </c>
      <c r="Q753" s="150">
        <v>0</v>
      </c>
      <c r="R753" s="150">
        <v>0</v>
      </c>
      <c r="S753" s="233"/>
      <c r="T753" s="233"/>
      <c r="U753" s="233"/>
      <c r="V753" s="234"/>
      <c r="W753" s="232"/>
      <c r="X753" s="232"/>
      <c r="Y753" s="513"/>
    </row>
    <row r="754" spans="1:26">
      <c r="A754" s="715"/>
      <c r="B754" s="728" t="s">
        <v>693</v>
      </c>
      <c r="C754" s="716"/>
      <c r="D754" s="717"/>
      <c r="E754" s="717"/>
      <c r="F754" s="717"/>
      <c r="G754" s="717"/>
      <c r="H754" s="716"/>
      <c r="I754" s="742">
        <f>SUM(I739:I753)</f>
        <v>192125.5</v>
      </c>
      <c r="J754" s="718">
        <f>SUM(J739:J753)</f>
        <v>192125.5</v>
      </c>
      <c r="K754" s="719">
        <v>90915</v>
      </c>
      <c r="L754" s="719">
        <f>SUM(L739:L753)</f>
        <v>56867.474999999999</v>
      </c>
      <c r="M754" s="719">
        <v>34736.75</v>
      </c>
      <c r="N754" s="719">
        <f>SUM(N739:N753)</f>
        <v>0</v>
      </c>
      <c r="O754" s="719">
        <f>SUM(O739:O753)</f>
        <v>0</v>
      </c>
      <c r="P754" s="719">
        <v>4785</v>
      </c>
      <c r="Q754" s="719">
        <f>SUM(Q739:Q753)</f>
        <v>2993.0250000000001</v>
      </c>
      <c r="R754" s="718">
        <v>1828.25</v>
      </c>
      <c r="S754" s="719">
        <f t="shared" ref="S754:Y754" si="146">SUM(S739:S753)</f>
        <v>0</v>
      </c>
      <c r="T754" s="719">
        <f t="shared" si="146"/>
        <v>0</v>
      </c>
      <c r="U754" s="743">
        <f t="shared" si="146"/>
        <v>0</v>
      </c>
      <c r="V754" s="719">
        <f t="shared" si="146"/>
        <v>0</v>
      </c>
      <c r="W754" s="719">
        <f t="shared" si="146"/>
        <v>0</v>
      </c>
      <c r="X754" s="719">
        <f t="shared" si="146"/>
        <v>0</v>
      </c>
      <c r="Y754" s="720">
        <f t="shared" si="146"/>
        <v>0</v>
      </c>
      <c r="Z754" s="89">
        <f>SUM(K754:Y754)</f>
        <v>192125.5</v>
      </c>
    </row>
    <row r="755" spans="1:26" ht="13.5" thickBot="1">
      <c r="A755" s="548"/>
      <c r="B755" s="367" t="s">
        <v>1373</v>
      </c>
      <c r="C755" s="340"/>
      <c r="D755" s="1105" t="s">
        <v>1414</v>
      </c>
      <c r="E755" s="1105"/>
      <c r="F755" s="1105"/>
      <c r="G755" s="1105"/>
      <c r="H755" s="1105"/>
      <c r="I755" s="1105"/>
      <c r="J755" s="468">
        <v>192125.5</v>
      </c>
      <c r="K755" s="468">
        <v>90915</v>
      </c>
      <c r="L755" s="468">
        <v>56867.5</v>
      </c>
      <c r="M755" s="468">
        <v>34736.75</v>
      </c>
      <c r="N755" s="468">
        <v>0</v>
      </c>
      <c r="O755" s="468">
        <v>0</v>
      </c>
      <c r="P755" s="468">
        <v>4785</v>
      </c>
      <c r="Q755" s="468">
        <v>2993</v>
      </c>
      <c r="R755" s="468">
        <v>1828.25</v>
      </c>
      <c r="S755" s="468">
        <v>0</v>
      </c>
      <c r="T755" s="468">
        <v>0</v>
      </c>
      <c r="U755" s="467">
        <v>0</v>
      </c>
      <c r="V755" s="467">
        <v>0</v>
      </c>
      <c r="W755" s="467">
        <v>0</v>
      </c>
      <c r="X755" s="467">
        <v>0</v>
      </c>
      <c r="Y755" s="590">
        <v>0</v>
      </c>
    </row>
    <row r="756" spans="1:26" ht="15.75" thickBot="1">
      <c r="A756" s="1120" t="s">
        <v>1166</v>
      </c>
      <c r="B756" s="1121"/>
      <c r="C756" s="608"/>
      <c r="D756" s="624"/>
      <c r="E756" s="624"/>
      <c r="F756" s="624"/>
      <c r="G756" s="624"/>
      <c r="H756" s="608"/>
      <c r="I756" s="608"/>
      <c r="J756" s="608"/>
      <c r="K756" s="608"/>
      <c r="L756" s="608"/>
      <c r="M756" s="608"/>
      <c r="N756" s="608"/>
      <c r="O756" s="608"/>
      <c r="P756" s="608"/>
      <c r="Q756" s="608"/>
      <c r="R756" s="608"/>
      <c r="S756" s="608"/>
      <c r="T756" s="608"/>
      <c r="U756" s="608"/>
      <c r="V756" s="608"/>
      <c r="W756" s="608"/>
      <c r="X756" s="608"/>
      <c r="Y756" s="609"/>
    </row>
    <row r="757" spans="1:26" ht="27" customHeight="1">
      <c r="A757" s="510">
        <v>1</v>
      </c>
      <c r="B757" s="422" t="s">
        <v>1261</v>
      </c>
      <c r="C757" s="423">
        <v>515</v>
      </c>
      <c r="D757" s="1090" t="s">
        <v>1414</v>
      </c>
      <c r="E757" s="695"/>
      <c r="F757" s="695"/>
      <c r="G757" s="695"/>
      <c r="H757" s="424" t="s">
        <v>1167</v>
      </c>
      <c r="I757" s="380">
        <f t="shared" ref="I757:I772" si="147">J757</f>
        <v>71580</v>
      </c>
      <c r="J757" s="380">
        <f t="shared" ref="J757:J778" si="148">SUM(K757:Y757)</f>
        <v>71580</v>
      </c>
      <c r="K757" s="425"/>
      <c r="L757" s="425"/>
      <c r="M757" s="425"/>
      <c r="N757" s="425"/>
      <c r="O757" s="425"/>
      <c r="P757" s="425">
        <v>6880</v>
      </c>
      <c r="Q757" s="425">
        <v>10000</v>
      </c>
      <c r="R757" s="425">
        <v>54700</v>
      </c>
      <c r="S757" s="425"/>
      <c r="T757" s="425"/>
      <c r="U757" s="425"/>
      <c r="V757" s="425"/>
      <c r="W757" s="425"/>
      <c r="X757" s="425"/>
      <c r="Y757" s="511"/>
    </row>
    <row r="758" spans="1:26" ht="27" customHeight="1">
      <c r="A758" s="512">
        <v>2</v>
      </c>
      <c r="B758" s="236" t="s">
        <v>1262</v>
      </c>
      <c r="C758" s="237">
        <v>105</v>
      </c>
      <c r="D758" s="1090" t="s">
        <v>1414</v>
      </c>
      <c r="E758" s="696"/>
      <c r="F758" s="696"/>
      <c r="G758" s="696"/>
      <c r="H758" s="237" t="s">
        <v>1167</v>
      </c>
      <c r="I758" s="150">
        <f t="shared" si="147"/>
        <v>70000.2</v>
      </c>
      <c r="J758" s="150">
        <f t="shared" si="148"/>
        <v>70000.2</v>
      </c>
      <c r="K758" s="238"/>
      <c r="L758" s="238"/>
      <c r="M758" s="238"/>
      <c r="N758" s="238"/>
      <c r="O758" s="238"/>
      <c r="P758" s="238">
        <v>8776</v>
      </c>
      <c r="Q758" s="238">
        <v>24750</v>
      </c>
      <c r="R758" s="238">
        <v>36474.199999999997</v>
      </c>
      <c r="S758" s="238"/>
      <c r="T758" s="238"/>
      <c r="U758" s="238"/>
      <c r="V758" s="238"/>
      <c r="W758" s="238"/>
      <c r="X758" s="238"/>
      <c r="Y758" s="513"/>
    </row>
    <row r="759" spans="1:26" ht="27" customHeight="1">
      <c r="A759" s="512">
        <v>3</v>
      </c>
      <c r="B759" s="236" t="s">
        <v>1263</v>
      </c>
      <c r="C759" s="237">
        <v>290</v>
      </c>
      <c r="D759" s="1090" t="s">
        <v>1414</v>
      </c>
      <c r="E759" s="696"/>
      <c r="F759" s="696"/>
      <c r="G759" s="696"/>
      <c r="H759" s="237" t="s">
        <v>1167</v>
      </c>
      <c r="I759" s="150">
        <f t="shared" si="147"/>
        <v>31414.400000000001</v>
      </c>
      <c r="J759" s="150">
        <f t="shared" si="148"/>
        <v>31414.400000000001</v>
      </c>
      <c r="K759" s="238"/>
      <c r="L759" s="238"/>
      <c r="M759" s="238"/>
      <c r="N759" s="238"/>
      <c r="O759" s="238"/>
      <c r="P759" s="238"/>
      <c r="Q759" s="238">
        <v>12000</v>
      </c>
      <c r="R759" s="238">
        <v>19414.400000000001</v>
      </c>
      <c r="S759" s="238"/>
      <c r="T759" s="238"/>
      <c r="U759" s="238"/>
      <c r="V759" s="238"/>
      <c r="W759" s="238"/>
      <c r="X759" s="238"/>
      <c r="Y759" s="513"/>
    </row>
    <row r="760" spans="1:26" ht="27" customHeight="1">
      <c r="A760" s="512">
        <v>4</v>
      </c>
      <c r="B760" s="236" t="s">
        <v>1264</v>
      </c>
      <c r="C760" s="237">
        <v>62</v>
      </c>
      <c r="D760" s="1090" t="s">
        <v>1414</v>
      </c>
      <c r="E760" s="696"/>
      <c r="F760" s="696"/>
      <c r="G760" s="696"/>
      <c r="H760" s="237" t="s">
        <v>1167</v>
      </c>
      <c r="I760" s="150">
        <f t="shared" si="147"/>
        <v>9200</v>
      </c>
      <c r="J760" s="150">
        <f t="shared" si="148"/>
        <v>9200</v>
      </c>
      <c r="K760" s="238"/>
      <c r="L760" s="238"/>
      <c r="M760" s="238"/>
      <c r="N760" s="238"/>
      <c r="O760" s="238"/>
      <c r="P760" s="238"/>
      <c r="Q760" s="238"/>
      <c r="R760" s="238">
        <v>9200</v>
      </c>
      <c r="S760" s="238"/>
      <c r="T760" s="238"/>
      <c r="U760" s="238"/>
      <c r="V760" s="238"/>
      <c r="W760" s="238"/>
      <c r="X760" s="238"/>
      <c r="Y760" s="513"/>
    </row>
    <row r="761" spans="1:26" ht="27" customHeight="1">
      <c r="A761" s="512">
        <v>5</v>
      </c>
      <c r="B761" s="236" t="s">
        <v>1265</v>
      </c>
      <c r="C761" s="237">
        <v>202</v>
      </c>
      <c r="D761" s="1090" t="s">
        <v>1414</v>
      </c>
      <c r="E761" s="696"/>
      <c r="F761" s="696"/>
      <c r="G761" s="696"/>
      <c r="H761" s="237" t="s">
        <v>1167</v>
      </c>
      <c r="I761" s="150">
        <f t="shared" si="147"/>
        <v>17700</v>
      </c>
      <c r="J761" s="150">
        <f t="shared" si="148"/>
        <v>17700</v>
      </c>
      <c r="K761" s="238"/>
      <c r="L761" s="238"/>
      <c r="M761" s="238"/>
      <c r="N761" s="238"/>
      <c r="O761" s="238"/>
      <c r="P761" s="238">
        <v>10000</v>
      </c>
      <c r="Q761" s="238"/>
      <c r="R761" s="238">
        <v>7700</v>
      </c>
      <c r="S761" s="238"/>
      <c r="T761" s="238"/>
      <c r="U761" s="238"/>
      <c r="V761" s="238"/>
      <c r="W761" s="238"/>
      <c r="X761" s="238"/>
      <c r="Y761" s="513"/>
    </row>
    <row r="762" spans="1:26" ht="27" customHeight="1">
      <c r="A762" s="512">
        <v>6</v>
      </c>
      <c r="B762" s="236" t="s">
        <v>1275</v>
      </c>
      <c r="C762" s="237">
        <v>405</v>
      </c>
      <c r="D762" s="1090" t="s">
        <v>1414</v>
      </c>
      <c r="E762" s="696"/>
      <c r="F762" s="696"/>
      <c r="G762" s="696"/>
      <c r="H762" s="237" t="s">
        <v>1167</v>
      </c>
      <c r="I762" s="150">
        <f t="shared" si="147"/>
        <v>20893.5</v>
      </c>
      <c r="J762" s="150">
        <f t="shared" si="148"/>
        <v>20893.5</v>
      </c>
      <c r="K762" s="238"/>
      <c r="L762" s="238"/>
      <c r="M762" s="238"/>
      <c r="N762" s="238"/>
      <c r="O762" s="238"/>
      <c r="P762" s="238">
        <v>8000</v>
      </c>
      <c r="Q762" s="238"/>
      <c r="R762" s="238">
        <v>12893.5</v>
      </c>
      <c r="S762" s="238"/>
      <c r="T762" s="238"/>
      <c r="U762" s="238"/>
      <c r="V762" s="238"/>
      <c r="W762" s="238"/>
      <c r="X762" s="238"/>
      <c r="Y762" s="513"/>
    </row>
    <row r="763" spans="1:26" ht="27" customHeight="1">
      <c r="A763" s="512">
        <v>7</v>
      </c>
      <c r="B763" s="206" t="s">
        <v>1276</v>
      </c>
      <c r="C763" s="239">
        <v>220</v>
      </c>
      <c r="D763" s="1090" t="s">
        <v>1414</v>
      </c>
      <c r="E763" s="697"/>
      <c r="F763" s="697"/>
      <c r="G763" s="697"/>
      <c r="H763" s="239" t="s">
        <v>1167</v>
      </c>
      <c r="I763" s="240">
        <f t="shared" si="147"/>
        <v>23190.400000000001</v>
      </c>
      <c r="J763" s="150">
        <f t="shared" si="148"/>
        <v>23190.400000000001</v>
      </c>
      <c r="K763" s="241"/>
      <c r="L763" s="241"/>
      <c r="M763" s="241"/>
      <c r="N763" s="241"/>
      <c r="O763" s="241"/>
      <c r="P763" s="241"/>
      <c r="Q763" s="241">
        <v>10000</v>
      </c>
      <c r="R763" s="241">
        <v>13190.4</v>
      </c>
      <c r="S763" s="241"/>
      <c r="T763" s="241"/>
      <c r="U763" s="241"/>
      <c r="V763" s="241"/>
      <c r="W763" s="241"/>
      <c r="X763" s="241"/>
      <c r="Y763" s="513"/>
    </row>
    <row r="764" spans="1:26" ht="27" customHeight="1">
      <c r="A764" s="512">
        <v>8</v>
      </c>
      <c r="B764" s="236" t="s">
        <v>1277</v>
      </c>
      <c r="C764" s="237">
        <v>180</v>
      </c>
      <c r="D764" s="1090" t="s">
        <v>1414</v>
      </c>
      <c r="E764" s="696"/>
      <c r="F764" s="696"/>
      <c r="G764" s="696"/>
      <c r="H764" s="237" t="s">
        <v>1167</v>
      </c>
      <c r="I764" s="150">
        <f t="shared" si="147"/>
        <v>40164.9</v>
      </c>
      <c r="J764" s="150">
        <f t="shared" si="148"/>
        <v>40164.9</v>
      </c>
      <c r="K764" s="238"/>
      <c r="L764" s="238"/>
      <c r="M764" s="238"/>
      <c r="N764" s="238"/>
      <c r="O764" s="238"/>
      <c r="P764" s="238"/>
      <c r="Q764" s="238">
        <v>7700</v>
      </c>
      <c r="R764" s="238">
        <v>32464.9</v>
      </c>
      <c r="S764" s="238"/>
      <c r="T764" s="238"/>
      <c r="U764" s="238"/>
      <c r="V764" s="238"/>
      <c r="W764" s="238"/>
      <c r="X764" s="238"/>
      <c r="Y764" s="513"/>
    </row>
    <row r="765" spans="1:26" ht="27" customHeight="1">
      <c r="A765" s="512">
        <v>9</v>
      </c>
      <c r="B765" s="236" t="s">
        <v>1278</v>
      </c>
      <c r="C765" s="237">
        <v>416</v>
      </c>
      <c r="D765" s="1090" t="s">
        <v>1414</v>
      </c>
      <c r="E765" s="696"/>
      <c r="F765" s="696"/>
      <c r="G765" s="696"/>
      <c r="H765" s="237" t="s">
        <v>1167</v>
      </c>
      <c r="I765" s="150">
        <f t="shared" si="147"/>
        <v>43547.4</v>
      </c>
      <c r="J765" s="150">
        <f t="shared" si="148"/>
        <v>43547.4</v>
      </c>
      <c r="K765" s="238"/>
      <c r="L765" s="238"/>
      <c r="M765" s="238"/>
      <c r="N765" s="238"/>
      <c r="O765" s="238"/>
      <c r="P765" s="238">
        <v>8000</v>
      </c>
      <c r="Q765" s="238">
        <v>16500</v>
      </c>
      <c r="R765" s="238">
        <v>19047.400000000001</v>
      </c>
      <c r="S765" s="238"/>
      <c r="T765" s="238"/>
      <c r="U765" s="238"/>
      <c r="V765" s="238"/>
      <c r="W765" s="238"/>
      <c r="X765" s="238"/>
      <c r="Y765" s="513"/>
    </row>
    <row r="766" spans="1:26" ht="27" customHeight="1">
      <c r="A766" s="512">
        <v>10</v>
      </c>
      <c r="B766" s="236" t="s">
        <v>1279</v>
      </c>
      <c r="C766" s="237">
        <v>319</v>
      </c>
      <c r="D766" s="1090" t="s">
        <v>1414</v>
      </c>
      <c r="E766" s="696"/>
      <c r="F766" s="696"/>
      <c r="G766" s="696"/>
      <c r="H766" s="237" t="s">
        <v>1167</v>
      </c>
      <c r="I766" s="150">
        <f t="shared" si="147"/>
        <v>34380.1</v>
      </c>
      <c r="J766" s="150">
        <f t="shared" si="148"/>
        <v>34380.1</v>
      </c>
      <c r="K766" s="238"/>
      <c r="L766" s="238"/>
      <c r="M766" s="238"/>
      <c r="N766" s="238"/>
      <c r="O766" s="238"/>
      <c r="P766" s="238"/>
      <c r="Q766" s="238">
        <v>14700</v>
      </c>
      <c r="R766" s="238">
        <v>19680.099999999999</v>
      </c>
      <c r="S766" s="238"/>
      <c r="T766" s="238"/>
      <c r="U766" s="238"/>
      <c r="V766" s="238"/>
      <c r="W766" s="238"/>
      <c r="X766" s="238"/>
      <c r="Y766" s="513"/>
    </row>
    <row r="767" spans="1:26" ht="27" customHeight="1">
      <c r="A767" s="512">
        <v>11</v>
      </c>
      <c r="B767" s="236" t="s">
        <v>1280</v>
      </c>
      <c r="C767" s="237">
        <v>280</v>
      </c>
      <c r="D767" s="1090" t="s">
        <v>1414</v>
      </c>
      <c r="E767" s="696"/>
      <c r="F767" s="696"/>
      <c r="G767" s="696"/>
      <c r="H767" s="237" t="s">
        <v>1167</v>
      </c>
      <c r="I767" s="150">
        <f t="shared" si="147"/>
        <v>28200</v>
      </c>
      <c r="J767" s="150">
        <f t="shared" si="148"/>
        <v>28200</v>
      </c>
      <c r="K767" s="238"/>
      <c r="L767" s="238"/>
      <c r="M767" s="238"/>
      <c r="N767" s="238"/>
      <c r="O767" s="238"/>
      <c r="P767" s="238"/>
      <c r="Q767" s="238">
        <v>5500</v>
      </c>
      <c r="R767" s="238">
        <v>22700</v>
      </c>
      <c r="S767" s="238"/>
      <c r="T767" s="238"/>
      <c r="U767" s="238"/>
      <c r="V767" s="238"/>
      <c r="W767" s="238"/>
      <c r="X767" s="238"/>
      <c r="Y767" s="513"/>
    </row>
    <row r="768" spans="1:26" ht="27" customHeight="1">
      <c r="A768" s="512">
        <v>12</v>
      </c>
      <c r="B768" s="236" t="s">
        <v>1281</v>
      </c>
      <c r="C768" s="237">
        <v>421</v>
      </c>
      <c r="D768" s="1090" t="s">
        <v>1414</v>
      </c>
      <c r="E768" s="696"/>
      <c r="F768" s="696"/>
      <c r="G768" s="696"/>
      <c r="H768" s="237" t="s">
        <v>1167</v>
      </c>
      <c r="I768" s="150">
        <f t="shared" si="147"/>
        <v>35719.9</v>
      </c>
      <c r="J768" s="150">
        <f t="shared" si="148"/>
        <v>35719.9</v>
      </c>
      <c r="K768" s="238"/>
      <c r="L768" s="238"/>
      <c r="M768" s="238"/>
      <c r="N768" s="238"/>
      <c r="O768" s="238"/>
      <c r="P768" s="238"/>
      <c r="Q768" s="238"/>
      <c r="R768" s="238">
        <v>35719.9</v>
      </c>
      <c r="S768" s="238"/>
      <c r="T768" s="238"/>
      <c r="U768" s="238"/>
      <c r="V768" s="238"/>
      <c r="W768" s="238"/>
      <c r="X768" s="238"/>
      <c r="Y768" s="513"/>
    </row>
    <row r="769" spans="1:25" ht="27" customHeight="1">
      <c r="A769" s="512">
        <v>13</v>
      </c>
      <c r="B769" s="236" t="s">
        <v>1282</v>
      </c>
      <c r="C769" s="239">
        <v>51</v>
      </c>
      <c r="D769" s="1090" t="s">
        <v>1414</v>
      </c>
      <c r="E769" s="696"/>
      <c r="F769" s="696"/>
      <c r="G769" s="696"/>
      <c r="H769" s="239" t="s">
        <v>1167</v>
      </c>
      <c r="I769" s="240">
        <f t="shared" si="147"/>
        <v>0</v>
      </c>
      <c r="J769" s="150">
        <f t="shared" si="148"/>
        <v>0</v>
      </c>
      <c r="K769" s="241"/>
      <c r="L769" s="241"/>
      <c r="M769" s="241"/>
      <c r="N769" s="241"/>
      <c r="O769" s="241"/>
      <c r="P769" s="241"/>
      <c r="Q769" s="241"/>
      <c r="R769" s="241"/>
      <c r="S769" s="241"/>
      <c r="T769" s="241"/>
      <c r="U769" s="241"/>
      <c r="V769" s="241"/>
      <c r="W769" s="241"/>
      <c r="X769" s="241"/>
      <c r="Y769" s="513"/>
    </row>
    <row r="770" spans="1:25" ht="27" customHeight="1">
      <c r="A770" s="512">
        <v>14</v>
      </c>
      <c r="B770" s="236" t="s">
        <v>1274</v>
      </c>
      <c r="C770" s="239">
        <v>30</v>
      </c>
      <c r="D770" s="1090" t="s">
        <v>1414</v>
      </c>
      <c r="E770" s="696"/>
      <c r="F770" s="696"/>
      <c r="G770" s="696"/>
      <c r="H770" s="239" t="s">
        <v>1167</v>
      </c>
      <c r="I770" s="240">
        <f t="shared" si="147"/>
        <v>0</v>
      </c>
      <c r="J770" s="150">
        <f t="shared" si="148"/>
        <v>0</v>
      </c>
      <c r="K770" s="241"/>
      <c r="L770" s="241"/>
      <c r="M770" s="241"/>
      <c r="N770" s="241"/>
      <c r="O770" s="241"/>
      <c r="P770" s="241"/>
      <c r="Q770" s="241"/>
      <c r="R770" s="241"/>
      <c r="S770" s="241"/>
      <c r="T770" s="241"/>
      <c r="U770" s="241"/>
      <c r="V770" s="241"/>
      <c r="W770" s="241"/>
      <c r="X770" s="241"/>
      <c r="Y770" s="513"/>
    </row>
    <row r="771" spans="1:25" ht="27" customHeight="1">
      <c r="A771" s="512">
        <v>15</v>
      </c>
      <c r="B771" s="236" t="s">
        <v>1272</v>
      </c>
      <c r="C771" s="239">
        <v>301</v>
      </c>
      <c r="D771" s="1090" t="s">
        <v>1414</v>
      </c>
      <c r="E771" s="696"/>
      <c r="F771" s="696"/>
      <c r="G771" s="696"/>
      <c r="H771" s="239" t="s">
        <v>1167</v>
      </c>
      <c r="I771" s="240">
        <f t="shared" si="147"/>
        <v>0</v>
      </c>
      <c r="J771" s="150">
        <f t="shared" si="148"/>
        <v>0</v>
      </c>
      <c r="K771" s="241"/>
      <c r="L771" s="241"/>
      <c r="M771" s="241"/>
      <c r="N771" s="241"/>
      <c r="O771" s="241"/>
      <c r="P771" s="241"/>
      <c r="Q771" s="241"/>
      <c r="R771" s="241"/>
      <c r="S771" s="241"/>
      <c r="T771" s="241"/>
      <c r="U771" s="241"/>
      <c r="V771" s="241"/>
      <c r="W771" s="241"/>
      <c r="X771" s="241"/>
      <c r="Y771" s="513"/>
    </row>
    <row r="772" spans="1:25" ht="27" customHeight="1">
      <c r="A772" s="512">
        <v>16</v>
      </c>
      <c r="B772" s="236" t="s">
        <v>1273</v>
      </c>
      <c r="C772" s="239">
        <v>290</v>
      </c>
      <c r="D772" s="1090" t="s">
        <v>1414</v>
      </c>
      <c r="E772" s="696"/>
      <c r="F772" s="696"/>
      <c r="G772" s="696"/>
      <c r="H772" s="239" t="s">
        <v>1167</v>
      </c>
      <c r="I772" s="240">
        <f t="shared" si="147"/>
        <v>23100</v>
      </c>
      <c r="J772" s="150">
        <f t="shared" si="148"/>
        <v>23100</v>
      </c>
      <c r="K772" s="241"/>
      <c r="L772" s="241"/>
      <c r="M772" s="241"/>
      <c r="N772" s="241"/>
      <c r="O772" s="241"/>
      <c r="P772" s="241">
        <v>13100</v>
      </c>
      <c r="Q772" s="241">
        <v>10000</v>
      </c>
      <c r="R772" s="241"/>
      <c r="S772" s="241"/>
      <c r="T772" s="241"/>
      <c r="U772" s="241"/>
      <c r="V772" s="241"/>
      <c r="W772" s="241"/>
      <c r="X772" s="241"/>
      <c r="Y772" s="513"/>
    </row>
    <row r="773" spans="1:25" ht="27" customHeight="1">
      <c r="A773" s="512">
        <v>17</v>
      </c>
      <c r="B773" s="236" t="s">
        <v>1271</v>
      </c>
      <c r="C773" s="239">
        <v>82</v>
      </c>
      <c r="D773" s="1090" t="s">
        <v>1414</v>
      </c>
      <c r="E773" s="696"/>
      <c r="F773" s="696"/>
      <c r="G773" s="696"/>
      <c r="H773" s="239" t="s">
        <v>1167</v>
      </c>
      <c r="I773" s="290">
        <v>4500</v>
      </c>
      <c r="J773" s="224">
        <f t="shared" si="148"/>
        <v>7200</v>
      </c>
      <c r="K773" s="421"/>
      <c r="L773" s="421"/>
      <c r="M773" s="421"/>
      <c r="N773" s="421"/>
      <c r="O773" s="421"/>
      <c r="P773" s="421"/>
      <c r="Q773" s="421"/>
      <c r="R773" s="421">
        <v>7200</v>
      </c>
      <c r="S773" s="421"/>
      <c r="T773" s="421"/>
      <c r="U773" s="421"/>
      <c r="V773" s="421"/>
      <c r="W773" s="421"/>
      <c r="X773" s="421"/>
      <c r="Y773" s="513"/>
    </row>
    <row r="774" spans="1:25" ht="27" customHeight="1">
      <c r="A774" s="512">
        <v>18</v>
      </c>
      <c r="B774" s="236" t="s">
        <v>1270</v>
      </c>
      <c r="C774" s="239">
        <v>105</v>
      </c>
      <c r="D774" s="1090" t="s">
        <v>1414</v>
      </c>
      <c r="E774" s="696"/>
      <c r="F774" s="696"/>
      <c r="G774" s="696"/>
      <c r="H774" s="239" t="s">
        <v>1167</v>
      </c>
      <c r="I774" s="240">
        <f>J774</f>
        <v>14752.1</v>
      </c>
      <c r="J774" s="150">
        <f t="shared" si="148"/>
        <v>14752.1</v>
      </c>
      <c r="K774" s="241"/>
      <c r="L774" s="241"/>
      <c r="M774" s="241"/>
      <c r="N774" s="241"/>
      <c r="O774" s="241"/>
      <c r="P774" s="241"/>
      <c r="Q774" s="241"/>
      <c r="R774" s="241">
        <v>14752.1</v>
      </c>
      <c r="S774" s="241"/>
      <c r="T774" s="241"/>
      <c r="U774" s="241"/>
      <c r="V774" s="241"/>
      <c r="W774" s="241"/>
      <c r="X774" s="241"/>
      <c r="Y774" s="513"/>
    </row>
    <row r="775" spans="1:25" ht="27" customHeight="1">
      <c r="A775" s="512">
        <v>19</v>
      </c>
      <c r="B775" s="236" t="s">
        <v>1269</v>
      </c>
      <c r="C775" s="239">
        <v>215</v>
      </c>
      <c r="D775" s="1090" t="s">
        <v>1414</v>
      </c>
      <c r="E775" s="696"/>
      <c r="F775" s="696"/>
      <c r="G775" s="696"/>
      <c r="H775" s="239" t="s">
        <v>1167</v>
      </c>
      <c r="I775" s="290"/>
      <c r="J775" s="224">
        <f t="shared" si="148"/>
        <v>5644</v>
      </c>
      <c r="K775" s="421"/>
      <c r="L775" s="421"/>
      <c r="M775" s="421"/>
      <c r="N775" s="421"/>
      <c r="O775" s="421"/>
      <c r="P775" s="421">
        <v>5644</v>
      </c>
      <c r="Q775" s="421"/>
      <c r="R775" s="421"/>
      <c r="S775" s="421"/>
      <c r="T775" s="421"/>
      <c r="U775" s="421"/>
      <c r="V775" s="421"/>
      <c r="W775" s="421"/>
      <c r="X775" s="421"/>
      <c r="Y775" s="513"/>
    </row>
    <row r="776" spans="1:25" ht="27" customHeight="1">
      <c r="A776" s="512">
        <v>20</v>
      </c>
      <c r="B776" s="236" t="s">
        <v>1268</v>
      </c>
      <c r="C776" s="242">
        <v>180</v>
      </c>
      <c r="D776" s="1090" t="s">
        <v>1414</v>
      </c>
      <c r="E776" s="696"/>
      <c r="F776" s="696"/>
      <c r="G776" s="696"/>
      <c r="H776" s="239" t="s">
        <v>1167</v>
      </c>
      <c r="I776" s="240">
        <f>J776</f>
        <v>18700</v>
      </c>
      <c r="J776" s="150">
        <f t="shared" si="148"/>
        <v>18700</v>
      </c>
      <c r="K776" s="241"/>
      <c r="L776" s="241"/>
      <c r="M776" s="241"/>
      <c r="N776" s="241"/>
      <c r="O776" s="241"/>
      <c r="P776" s="241"/>
      <c r="Q776" s="241"/>
      <c r="R776" s="241">
        <v>18700</v>
      </c>
      <c r="S776" s="241"/>
      <c r="T776" s="241"/>
      <c r="U776" s="241"/>
      <c r="V776" s="241"/>
      <c r="W776" s="241"/>
      <c r="X776" s="241"/>
      <c r="Y776" s="513"/>
    </row>
    <row r="777" spans="1:25" ht="27" customHeight="1">
      <c r="A777" s="512">
        <v>21</v>
      </c>
      <c r="B777" s="236" t="s">
        <v>1267</v>
      </c>
      <c r="C777" s="239">
        <v>410</v>
      </c>
      <c r="D777" s="1090" t="s">
        <v>1414</v>
      </c>
      <c r="E777" s="696"/>
      <c r="F777" s="696"/>
      <c r="G777" s="696"/>
      <c r="H777" s="239" t="s">
        <v>1167</v>
      </c>
      <c r="I777" s="240">
        <f>J777</f>
        <v>8700</v>
      </c>
      <c r="J777" s="150">
        <f t="shared" si="148"/>
        <v>8700</v>
      </c>
      <c r="K777" s="241"/>
      <c r="L777" s="241"/>
      <c r="M777" s="241"/>
      <c r="N777" s="241"/>
      <c r="O777" s="241"/>
      <c r="P777" s="241"/>
      <c r="Q777" s="241">
        <v>4000</v>
      </c>
      <c r="R777" s="241">
        <v>4700</v>
      </c>
      <c r="S777" s="241"/>
      <c r="T777" s="241"/>
      <c r="U777" s="241"/>
      <c r="V777" s="241"/>
      <c r="W777" s="241"/>
      <c r="X777" s="241"/>
      <c r="Y777" s="513"/>
    </row>
    <row r="778" spans="1:25" ht="27" customHeight="1">
      <c r="A778" s="512">
        <v>22</v>
      </c>
      <c r="B778" s="236" t="s">
        <v>1266</v>
      </c>
      <c r="C778" s="242">
        <v>180</v>
      </c>
      <c r="D778" s="1090" t="s">
        <v>1414</v>
      </c>
      <c r="E778" s="696"/>
      <c r="F778" s="696"/>
      <c r="G778" s="696"/>
      <c r="H778" s="239" t="s">
        <v>1167</v>
      </c>
      <c r="I778" s="240">
        <f>J778</f>
        <v>21463.1</v>
      </c>
      <c r="J778" s="150">
        <f t="shared" si="148"/>
        <v>21463.1</v>
      </c>
      <c r="K778" s="241"/>
      <c r="L778" s="241"/>
      <c r="M778" s="241"/>
      <c r="N778" s="241"/>
      <c r="O778" s="241"/>
      <c r="P778" s="241"/>
      <c r="Q778" s="241"/>
      <c r="R778" s="241">
        <v>21463.1</v>
      </c>
      <c r="S778" s="241"/>
      <c r="T778" s="241"/>
      <c r="U778" s="241"/>
      <c r="V778" s="241"/>
      <c r="W778" s="241"/>
      <c r="X778" s="241"/>
      <c r="Y778" s="513"/>
    </row>
    <row r="779" spans="1:25">
      <c r="A779" s="715"/>
      <c r="B779" s="728" t="s">
        <v>693</v>
      </c>
      <c r="C779" s="716"/>
      <c r="D779" s="717"/>
      <c r="E779" s="717"/>
      <c r="F779" s="717"/>
      <c r="G779" s="717"/>
      <c r="H779" s="716"/>
      <c r="I779" s="716">
        <f t="shared" ref="I779:Y779" si="149">SUM(I757:I778)</f>
        <v>517206</v>
      </c>
      <c r="J779" s="718">
        <f t="shared" si="149"/>
        <v>525550</v>
      </c>
      <c r="K779" s="719">
        <f t="shared" si="149"/>
        <v>0</v>
      </c>
      <c r="L779" s="719">
        <f t="shared" si="149"/>
        <v>0</v>
      </c>
      <c r="M779" s="719">
        <f t="shared" si="149"/>
        <v>0</v>
      </c>
      <c r="N779" s="719">
        <f t="shared" si="149"/>
        <v>0</v>
      </c>
      <c r="O779" s="719">
        <f t="shared" si="149"/>
        <v>0</v>
      </c>
      <c r="P779" s="726">
        <f t="shared" si="149"/>
        <v>60400</v>
      </c>
      <c r="Q779" s="719">
        <f t="shared" si="149"/>
        <v>115150</v>
      </c>
      <c r="R779" s="719">
        <f t="shared" si="149"/>
        <v>349999.99999999994</v>
      </c>
      <c r="S779" s="719">
        <f t="shared" si="149"/>
        <v>0</v>
      </c>
      <c r="T779" s="719">
        <f t="shared" si="149"/>
        <v>0</v>
      </c>
      <c r="U779" s="719">
        <f t="shared" si="149"/>
        <v>0</v>
      </c>
      <c r="V779" s="719">
        <f t="shared" si="149"/>
        <v>0</v>
      </c>
      <c r="W779" s="719">
        <f t="shared" si="149"/>
        <v>0</v>
      </c>
      <c r="X779" s="719">
        <f t="shared" si="149"/>
        <v>0</v>
      </c>
      <c r="Y779" s="720">
        <f t="shared" si="149"/>
        <v>0</v>
      </c>
    </row>
    <row r="780" spans="1:25" ht="13.5" thickBot="1">
      <c r="A780" s="548"/>
      <c r="B780" s="367" t="s">
        <v>1373</v>
      </c>
      <c r="C780" s="340"/>
      <c r="D780" s="1105" t="s">
        <v>1414</v>
      </c>
      <c r="E780" s="1105"/>
      <c r="F780" s="1105"/>
      <c r="G780" s="1105"/>
      <c r="H780" s="1105"/>
      <c r="I780" s="1105"/>
      <c r="J780" s="299">
        <f>SUM(J757:J778)</f>
        <v>525550</v>
      </c>
      <c r="K780" s="345">
        <f t="shared" ref="K780:Y780" si="150">SUM(K757:K778)</f>
        <v>0</v>
      </c>
      <c r="L780" s="345">
        <f t="shared" si="150"/>
        <v>0</v>
      </c>
      <c r="M780" s="345">
        <f t="shared" si="150"/>
        <v>0</v>
      </c>
      <c r="N780" s="345">
        <f t="shared" si="150"/>
        <v>0</v>
      </c>
      <c r="O780" s="345">
        <f t="shared" si="150"/>
        <v>0</v>
      </c>
      <c r="P780" s="345">
        <f t="shared" si="150"/>
        <v>60400</v>
      </c>
      <c r="Q780" s="345">
        <f t="shared" si="150"/>
        <v>115150</v>
      </c>
      <c r="R780" s="345">
        <f t="shared" si="150"/>
        <v>349999.99999999994</v>
      </c>
      <c r="S780" s="345">
        <f t="shared" si="150"/>
        <v>0</v>
      </c>
      <c r="T780" s="345">
        <f t="shared" si="150"/>
        <v>0</v>
      </c>
      <c r="U780" s="345">
        <f t="shared" si="150"/>
        <v>0</v>
      </c>
      <c r="V780" s="345">
        <f t="shared" si="150"/>
        <v>0</v>
      </c>
      <c r="W780" s="345">
        <f t="shared" si="150"/>
        <v>0</v>
      </c>
      <c r="X780" s="345">
        <f t="shared" si="150"/>
        <v>0</v>
      </c>
      <c r="Y780" s="518">
        <f t="shared" si="150"/>
        <v>0</v>
      </c>
    </row>
    <row r="781" spans="1:25" ht="15.75" thickBot="1">
      <c r="A781" s="1120" t="s">
        <v>1168</v>
      </c>
      <c r="B781" s="1121"/>
      <c r="C781" s="608"/>
      <c r="D781" s="624"/>
      <c r="E781" s="624"/>
      <c r="F781" s="624"/>
      <c r="G781" s="624"/>
      <c r="H781" s="608"/>
      <c r="I781" s="608"/>
      <c r="J781" s="608"/>
      <c r="K781" s="608"/>
      <c r="L781" s="608"/>
      <c r="M781" s="608"/>
      <c r="N781" s="608"/>
      <c r="O781" s="608"/>
      <c r="P781" s="608"/>
      <c r="Q781" s="608"/>
      <c r="R781" s="608"/>
      <c r="S781" s="608"/>
      <c r="T781" s="608"/>
      <c r="U781" s="608"/>
      <c r="V781" s="608"/>
      <c r="W781" s="608"/>
      <c r="X781" s="608"/>
      <c r="Y781" s="609"/>
    </row>
    <row r="782" spans="1:25" ht="12.75" customHeight="1">
      <c r="A782" s="927">
        <v>1</v>
      </c>
      <c r="B782" s="1012" t="s">
        <v>1284</v>
      </c>
      <c r="C782" s="976">
        <v>395</v>
      </c>
      <c r="D782" s="1090" t="s">
        <v>1414</v>
      </c>
      <c r="E782" s="408"/>
      <c r="F782" s="408"/>
      <c r="G782" s="408"/>
      <c r="H782" s="426">
        <v>2017</v>
      </c>
      <c r="I782" s="281">
        <v>23370.18</v>
      </c>
      <c r="J782" s="427">
        <f t="shared" ref="J782:J811" si="151">SUM(K782:Y782)</f>
        <v>2903.79</v>
      </c>
      <c r="K782" s="281">
        <v>2903.79</v>
      </c>
      <c r="L782" s="281">
        <v>0</v>
      </c>
      <c r="M782" s="839">
        <v>0</v>
      </c>
      <c r="N782" s="839"/>
      <c r="O782" s="839"/>
      <c r="P782" s="281">
        <v>0</v>
      </c>
      <c r="Q782" s="839">
        <v>0</v>
      </c>
      <c r="R782" s="281">
        <v>0</v>
      </c>
      <c r="S782" s="281"/>
      <c r="T782" s="281"/>
      <c r="U782" s="839">
        <v>0</v>
      </c>
      <c r="V782" s="839">
        <v>0</v>
      </c>
      <c r="W782" s="839">
        <v>0</v>
      </c>
      <c r="X782" s="839"/>
      <c r="Y782" s="511"/>
    </row>
    <row r="783" spans="1:25" ht="17.25" customHeight="1">
      <c r="A783" s="512">
        <v>3</v>
      </c>
      <c r="B783" s="243" t="s">
        <v>1287</v>
      </c>
      <c r="C783" s="141">
        <v>165</v>
      </c>
      <c r="D783" s="1090" t="s">
        <v>1414</v>
      </c>
      <c r="E783" s="698"/>
      <c r="F783" s="698"/>
      <c r="G783" s="698"/>
      <c r="H783" s="208">
        <v>2017</v>
      </c>
      <c r="I783" s="53">
        <v>1497.1</v>
      </c>
      <c r="J783" s="240">
        <f t="shared" si="151"/>
        <v>0</v>
      </c>
      <c r="K783" s="53">
        <v>0</v>
      </c>
      <c r="L783" s="53">
        <v>0</v>
      </c>
      <c r="M783" s="90">
        <v>0</v>
      </c>
      <c r="N783" s="90"/>
      <c r="O783" s="90"/>
      <c r="P783" s="90">
        <v>0</v>
      </c>
      <c r="Q783" s="90">
        <v>0</v>
      </c>
      <c r="R783" s="53">
        <v>0</v>
      </c>
      <c r="S783" s="53"/>
      <c r="T783" s="53"/>
      <c r="U783" s="90">
        <v>0</v>
      </c>
      <c r="V783" s="90">
        <v>0</v>
      </c>
      <c r="W783" s="90">
        <v>0</v>
      </c>
      <c r="X783" s="90"/>
      <c r="Y783" s="513"/>
    </row>
    <row r="784" spans="1:25" ht="17.25" customHeight="1">
      <c r="A784" s="512">
        <v>4</v>
      </c>
      <c r="B784" s="243" t="s">
        <v>1285</v>
      </c>
      <c r="C784" s="141">
        <v>185</v>
      </c>
      <c r="D784" s="1090" t="s">
        <v>1414</v>
      </c>
      <c r="E784" s="698"/>
      <c r="F784" s="698"/>
      <c r="G784" s="698"/>
      <c r="H784" s="208" t="s">
        <v>469</v>
      </c>
      <c r="I784" s="53">
        <v>18002.599999999999</v>
      </c>
      <c r="J784" s="240">
        <f t="shared" si="151"/>
        <v>8049.19</v>
      </c>
      <c r="K784" s="53">
        <v>0</v>
      </c>
      <c r="L784" s="53">
        <v>0</v>
      </c>
      <c r="M784" s="90">
        <v>0</v>
      </c>
      <c r="N784" s="90"/>
      <c r="O784" s="90"/>
      <c r="P784" s="90">
        <v>8049.19</v>
      </c>
      <c r="Q784" s="90">
        <v>0</v>
      </c>
      <c r="R784" s="53">
        <v>0</v>
      </c>
      <c r="S784" s="53"/>
      <c r="T784" s="53"/>
      <c r="U784" s="90">
        <v>0</v>
      </c>
      <c r="V784" s="90">
        <v>0</v>
      </c>
      <c r="W784" s="90">
        <v>0</v>
      </c>
      <c r="X784" s="90"/>
      <c r="Y784" s="513"/>
    </row>
    <row r="785" spans="1:25" ht="17.25" customHeight="1">
      <c r="A785" s="512">
        <v>5</v>
      </c>
      <c r="B785" s="243" t="s">
        <v>1288</v>
      </c>
      <c r="C785" s="141">
        <v>56</v>
      </c>
      <c r="D785" s="1090" t="s">
        <v>1414</v>
      </c>
      <c r="E785" s="698"/>
      <c r="F785" s="698"/>
      <c r="G785" s="698"/>
      <c r="H785" s="141">
        <v>2018</v>
      </c>
      <c r="I785" s="53">
        <v>1175.5</v>
      </c>
      <c r="J785" s="240">
        <f t="shared" si="151"/>
        <v>1175.54</v>
      </c>
      <c r="K785" s="53">
        <v>0</v>
      </c>
      <c r="L785" s="53">
        <v>0</v>
      </c>
      <c r="M785" s="90">
        <v>0</v>
      </c>
      <c r="N785" s="90"/>
      <c r="O785" s="90"/>
      <c r="P785" s="90">
        <v>1175.54</v>
      </c>
      <c r="Q785" s="90">
        <v>0</v>
      </c>
      <c r="R785" s="53">
        <v>0</v>
      </c>
      <c r="S785" s="53"/>
      <c r="T785" s="53"/>
      <c r="U785" s="90">
        <v>0</v>
      </c>
      <c r="V785" s="90">
        <v>0</v>
      </c>
      <c r="W785" s="90">
        <v>0</v>
      </c>
      <c r="X785" s="90"/>
      <c r="Y785" s="513"/>
    </row>
    <row r="786" spans="1:25" ht="17.25" customHeight="1">
      <c r="A786" s="512">
        <v>6</v>
      </c>
      <c r="B786" s="243" t="s">
        <v>1289</v>
      </c>
      <c r="C786" s="141">
        <v>110</v>
      </c>
      <c r="D786" s="1090" t="s">
        <v>1414</v>
      </c>
      <c r="E786" s="698"/>
      <c r="F786" s="698"/>
      <c r="G786" s="698"/>
      <c r="H786" s="141" t="s">
        <v>161</v>
      </c>
      <c r="I786" s="53">
        <v>3756.2</v>
      </c>
      <c r="J786" s="240">
        <f t="shared" si="151"/>
        <v>584.38</v>
      </c>
      <c r="K786" s="53">
        <v>0</v>
      </c>
      <c r="L786" s="53">
        <v>0</v>
      </c>
      <c r="M786" s="90">
        <v>0</v>
      </c>
      <c r="N786" s="90"/>
      <c r="O786" s="90"/>
      <c r="P786" s="90">
        <v>0</v>
      </c>
      <c r="Q786" s="90">
        <v>584.38</v>
      </c>
      <c r="R786" s="53">
        <v>0</v>
      </c>
      <c r="S786" s="53"/>
      <c r="T786" s="53"/>
      <c r="U786" s="90">
        <v>0</v>
      </c>
      <c r="V786" s="90">
        <v>0</v>
      </c>
      <c r="W786" s="90">
        <v>0</v>
      </c>
      <c r="X786" s="90"/>
      <c r="Y786" s="513"/>
    </row>
    <row r="787" spans="1:25" ht="17.25" customHeight="1">
      <c r="A787" s="868">
        <v>7</v>
      </c>
      <c r="B787" s="243" t="s">
        <v>1286</v>
      </c>
      <c r="C787" s="141">
        <v>250</v>
      </c>
      <c r="D787" s="1090" t="s">
        <v>1414</v>
      </c>
      <c r="E787" s="698"/>
      <c r="F787" s="698"/>
      <c r="G787" s="698"/>
      <c r="H787" s="141" t="s">
        <v>469</v>
      </c>
      <c r="I787" s="53">
        <v>116019.9</v>
      </c>
      <c r="J787" s="240">
        <f t="shared" si="151"/>
        <v>54341.9</v>
      </c>
      <c r="K787" s="53">
        <v>0</v>
      </c>
      <c r="L787" s="53">
        <v>0</v>
      </c>
      <c r="M787" s="90">
        <v>0</v>
      </c>
      <c r="N787" s="90"/>
      <c r="O787" s="90"/>
      <c r="P787" s="90">
        <v>54341.9</v>
      </c>
      <c r="Q787" s="90">
        <v>0</v>
      </c>
      <c r="R787" s="53">
        <v>0</v>
      </c>
      <c r="S787" s="53"/>
      <c r="T787" s="53"/>
      <c r="U787" s="90">
        <v>0</v>
      </c>
      <c r="V787" s="90">
        <v>0</v>
      </c>
      <c r="W787" s="90">
        <v>0</v>
      </c>
      <c r="X787" s="90"/>
      <c r="Y787" s="513"/>
    </row>
    <row r="788" spans="1:25" ht="17.25" customHeight="1">
      <c r="A788" s="512">
        <v>8</v>
      </c>
      <c r="B788" s="243" t="s">
        <v>1290</v>
      </c>
      <c r="C788" s="141">
        <v>305</v>
      </c>
      <c r="D788" s="1090" t="s">
        <v>1414</v>
      </c>
      <c r="E788" s="698"/>
      <c r="F788" s="698"/>
      <c r="G788" s="698"/>
      <c r="H788" s="141">
        <v>2017</v>
      </c>
      <c r="I788" s="53">
        <v>39287.599999999999</v>
      </c>
      <c r="J788" s="240">
        <f t="shared" si="151"/>
        <v>2937.24</v>
      </c>
      <c r="K788" s="53">
        <v>0</v>
      </c>
      <c r="L788" s="53">
        <v>0</v>
      </c>
      <c r="M788" s="90">
        <v>0</v>
      </c>
      <c r="N788" s="90"/>
      <c r="O788" s="90"/>
      <c r="P788" s="90">
        <v>2937.24</v>
      </c>
      <c r="Q788" s="90">
        <v>0</v>
      </c>
      <c r="R788" s="53">
        <v>0</v>
      </c>
      <c r="S788" s="53"/>
      <c r="T788" s="53"/>
      <c r="U788" s="90">
        <v>0</v>
      </c>
      <c r="V788" s="90">
        <v>0</v>
      </c>
      <c r="W788" s="90">
        <v>0</v>
      </c>
      <c r="X788" s="90"/>
      <c r="Y788" s="513"/>
    </row>
    <row r="789" spans="1:25" ht="17.25" customHeight="1">
      <c r="A789" s="512">
        <v>9</v>
      </c>
      <c r="B789" s="243" t="s">
        <v>1292</v>
      </c>
      <c r="C789" s="141">
        <v>309</v>
      </c>
      <c r="D789" s="1090" t="s">
        <v>1414</v>
      </c>
      <c r="E789" s="698"/>
      <c r="F789" s="698"/>
      <c r="G789" s="698"/>
      <c r="H789" s="141" t="s">
        <v>469</v>
      </c>
      <c r="I789" s="53">
        <v>11762.4</v>
      </c>
      <c r="J789" s="240">
        <f t="shared" si="151"/>
        <v>3223.16</v>
      </c>
      <c r="K789" s="53">
        <v>0</v>
      </c>
      <c r="L789" s="53">
        <v>0</v>
      </c>
      <c r="M789" s="90">
        <v>0</v>
      </c>
      <c r="N789" s="90"/>
      <c r="O789" s="90"/>
      <c r="P789" s="90">
        <v>3223.16</v>
      </c>
      <c r="Q789" s="90">
        <v>0</v>
      </c>
      <c r="R789" s="53">
        <v>0</v>
      </c>
      <c r="S789" s="53"/>
      <c r="T789" s="53"/>
      <c r="U789" s="90">
        <v>0</v>
      </c>
      <c r="V789" s="90">
        <v>0</v>
      </c>
      <c r="W789" s="90">
        <v>0</v>
      </c>
      <c r="X789" s="90"/>
      <c r="Y789" s="513"/>
    </row>
    <row r="790" spans="1:25" ht="17.25" customHeight="1">
      <c r="A790" s="512">
        <v>10</v>
      </c>
      <c r="B790" s="243" t="s">
        <v>1291</v>
      </c>
      <c r="C790" s="141">
        <v>75</v>
      </c>
      <c r="D790" s="1090" t="s">
        <v>1414</v>
      </c>
      <c r="E790" s="698"/>
      <c r="F790" s="698"/>
      <c r="G790" s="698"/>
      <c r="H790" s="141">
        <v>2018</v>
      </c>
      <c r="I790" s="53">
        <v>1409.61</v>
      </c>
      <c r="J790" s="240">
        <f t="shared" si="151"/>
        <v>525.61199999999997</v>
      </c>
      <c r="K790" s="53">
        <v>0</v>
      </c>
      <c r="L790" s="53">
        <v>0</v>
      </c>
      <c r="M790" s="90">
        <v>0</v>
      </c>
      <c r="N790" s="90"/>
      <c r="O790" s="90"/>
      <c r="P790" s="90">
        <v>525.61199999999997</v>
      </c>
      <c r="Q790" s="90">
        <v>0</v>
      </c>
      <c r="R790" s="53">
        <v>0</v>
      </c>
      <c r="S790" s="53"/>
      <c r="T790" s="53"/>
      <c r="U790" s="90">
        <v>0</v>
      </c>
      <c r="V790" s="90">
        <v>0</v>
      </c>
      <c r="W790" s="90">
        <v>0</v>
      </c>
      <c r="X790" s="90"/>
      <c r="Y790" s="513"/>
    </row>
    <row r="791" spans="1:25" ht="17.25" customHeight="1">
      <c r="A791" s="512">
        <v>11</v>
      </c>
      <c r="B791" s="243" t="s">
        <v>1293</v>
      </c>
      <c r="C791" s="141">
        <v>51</v>
      </c>
      <c r="D791" s="1090" t="s">
        <v>1414</v>
      </c>
      <c r="E791" s="698"/>
      <c r="F791" s="698"/>
      <c r="G791" s="698"/>
      <c r="H791" s="141">
        <v>2017</v>
      </c>
      <c r="I791" s="53">
        <v>1448</v>
      </c>
      <c r="J791" s="240">
        <f t="shared" si="151"/>
        <v>0</v>
      </c>
      <c r="K791" s="53">
        <v>0</v>
      </c>
      <c r="L791" s="53">
        <v>0</v>
      </c>
      <c r="M791" s="90">
        <v>0</v>
      </c>
      <c r="N791" s="90"/>
      <c r="O791" s="90"/>
      <c r="P791" s="90">
        <v>0</v>
      </c>
      <c r="Q791" s="90">
        <v>0</v>
      </c>
      <c r="R791" s="53">
        <v>0</v>
      </c>
      <c r="S791" s="53"/>
      <c r="T791" s="53"/>
      <c r="U791" s="90">
        <v>0</v>
      </c>
      <c r="V791" s="90">
        <v>0</v>
      </c>
      <c r="W791" s="90">
        <v>0</v>
      </c>
      <c r="X791" s="90"/>
      <c r="Y791" s="513"/>
    </row>
    <row r="792" spans="1:25" ht="17.25" customHeight="1">
      <c r="A792" s="512">
        <v>12</v>
      </c>
      <c r="B792" s="243" t="s">
        <v>1169</v>
      </c>
      <c r="C792" s="141">
        <v>309</v>
      </c>
      <c r="D792" s="1090" t="s">
        <v>1414</v>
      </c>
      <c r="E792" s="698"/>
      <c r="F792" s="698"/>
      <c r="G792" s="698"/>
      <c r="H792" s="141">
        <v>2019</v>
      </c>
      <c r="I792" s="53">
        <v>11090</v>
      </c>
      <c r="J792" s="240">
        <f t="shared" si="151"/>
        <v>8401</v>
      </c>
      <c r="K792" s="53">
        <v>0</v>
      </c>
      <c r="L792" s="53">
        <v>0</v>
      </c>
      <c r="M792" s="90">
        <v>0</v>
      </c>
      <c r="N792" s="90"/>
      <c r="O792" s="90"/>
      <c r="P792" s="90">
        <v>3881</v>
      </c>
      <c r="Q792" s="90">
        <v>2020</v>
      </c>
      <c r="R792" s="53">
        <v>2500</v>
      </c>
      <c r="S792" s="53"/>
      <c r="T792" s="53"/>
      <c r="U792" s="90">
        <v>0</v>
      </c>
      <c r="V792" s="90">
        <v>0</v>
      </c>
      <c r="W792" s="90">
        <v>0</v>
      </c>
      <c r="X792" s="90"/>
      <c r="Y792" s="513"/>
    </row>
    <row r="793" spans="1:25" ht="17.25" customHeight="1">
      <c r="A793" s="868">
        <v>13</v>
      </c>
      <c r="B793" s="243" t="s">
        <v>1294</v>
      </c>
      <c r="C793" s="141">
        <v>192</v>
      </c>
      <c r="D793" s="1090" t="s">
        <v>1414</v>
      </c>
      <c r="E793" s="698"/>
      <c r="F793" s="698"/>
      <c r="G793" s="698"/>
      <c r="H793" s="141" t="s">
        <v>1128</v>
      </c>
      <c r="I793" s="53">
        <v>7916.5</v>
      </c>
      <c r="J793" s="240">
        <f t="shared" si="151"/>
        <v>4263.33</v>
      </c>
      <c r="K793" s="53">
        <v>0</v>
      </c>
      <c r="L793" s="53">
        <v>0</v>
      </c>
      <c r="M793" s="90">
        <v>0</v>
      </c>
      <c r="N793" s="90"/>
      <c r="O793" s="90"/>
      <c r="P793" s="90">
        <v>1421.11</v>
      </c>
      <c r="Q793" s="90">
        <v>1421.11</v>
      </c>
      <c r="R793" s="90">
        <v>1421.11</v>
      </c>
      <c r="S793" s="90"/>
      <c r="T793" s="90"/>
      <c r="U793" s="90">
        <v>0</v>
      </c>
      <c r="V793" s="90">
        <v>0</v>
      </c>
      <c r="W793" s="90">
        <v>0</v>
      </c>
      <c r="X793" s="90"/>
      <c r="Y793" s="513"/>
    </row>
    <row r="794" spans="1:25" ht="17.25" customHeight="1">
      <c r="A794" s="512">
        <v>14</v>
      </c>
      <c r="B794" s="243" t="s">
        <v>1295</v>
      </c>
      <c r="C794" s="141">
        <v>168</v>
      </c>
      <c r="D794" s="1090" t="s">
        <v>1414</v>
      </c>
      <c r="E794" s="698"/>
      <c r="F794" s="698"/>
      <c r="G794" s="698"/>
      <c r="H794" s="141" t="s">
        <v>469</v>
      </c>
      <c r="I794" s="53">
        <v>11304.68</v>
      </c>
      <c r="J794" s="240">
        <f t="shared" si="151"/>
        <v>3217.384</v>
      </c>
      <c r="K794" s="53">
        <v>0</v>
      </c>
      <c r="L794" s="53">
        <v>0</v>
      </c>
      <c r="M794" s="90">
        <v>0</v>
      </c>
      <c r="N794" s="90"/>
      <c r="O794" s="90"/>
      <c r="P794" s="90">
        <v>3217.384</v>
      </c>
      <c r="Q794" s="90">
        <v>0</v>
      </c>
      <c r="R794" s="53">
        <v>0</v>
      </c>
      <c r="S794" s="53"/>
      <c r="T794" s="53"/>
      <c r="U794" s="90">
        <v>0</v>
      </c>
      <c r="V794" s="90">
        <v>0</v>
      </c>
      <c r="W794" s="90">
        <v>0</v>
      </c>
      <c r="X794" s="90"/>
      <c r="Y794" s="513"/>
    </row>
    <row r="795" spans="1:25" ht="17.25" customHeight="1">
      <c r="A795" s="512">
        <v>15</v>
      </c>
      <c r="B795" s="243" t="s">
        <v>1170</v>
      </c>
      <c r="C795" s="141">
        <v>192</v>
      </c>
      <c r="D795" s="1090" t="s">
        <v>1414</v>
      </c>
      <c r="E795" s="698"/>
      <c r="F795" s="698"/>
      <c r="G795" s="698"/>
      <c r="H795" s="141" t="s">
        <v>1128</v>
      </c>
      <c r="I795" s="53">
        <v>17444.36</v>
      </c>
      <c r="J795" s="240">
        <f t="shared" si="151"/>
        <v>5458.6900000000005</v>
      </c>
      <c r="K795" s="53">
        <v>0</v>
      </c>
      <c r="L795" s="53">
        <v>0</v>
      </c>
      <c r="M795" s="90">
        <v>0</v>
      </c>
      <c r="N795" s="90"/>
      <c r="O795" s="90"/>
      <c r="P795" s="90">
        <v>622</v>
      </c>
      <c r="Q795" s="90">
        <v>3311.36</v>
      </c>
      <c r="R795" s="53">
        <v>1525.33</v>
      </c>
      <c r="S795" s="53"/>
      <c r="T795" s="53"/>
      <c r="U795" s="90">
        <v>0</v>
      </c>
      <c r="V795" s="90">
        <v>0</v>
      </c>
      <c r="W795" s="90">
        <v>0</v>
      </c>
      <c r="X795" s="90"/>
      <c r="Y795" s="513"/>
    </row>
    <row r="796" spans="1:25" ht="17.25" customHeight="1">
      <c r="A796" s="512">
        <v>16</v>
      </c>
      <c r="B796" s="243" t="s">
        <v>1296</v>
      </c>
      <c r="C796" s="141">
        <v>175</v>
      </c>
      <c r="D796" s="1090" t="s">
        <v>1414</v>
      </c>
      <c r="E796" s="698"/>
      <c r="F796" s="698"/>
      <c r="G796" s="698"/>
      <c r="H796" s="208">
        <v>2017</v>
      </c>
      <c r="I796" s="53">
        <v>10424.1</v>
      </c>
      <c r="J796" s="240">
        <f t="shared" si="151"/>
        <v>0</v>
      </c>
      <c r="K796" s="53">
        <v>0</v>
      </c>
      <c r="L796" s="53">
        <v>0</v>
      </c>
      <c r="M796" s="90">
        <v>0</v>
      </c>
      <c r="N796" s="90"/>
      <c r="O796" s="90"/>
      <c r="P796" s="53">
        <v>0</v>
      </c>
      <c r="Q796" s="90">
        <v>0</v>
      </c>
      <c r="R796" s="53">
        <v>0</v>
      </c>
      <c r="S796" s="53"/>
      <c r="T796" s="53"/>
      <c r="U796" s="90">
        <v>0</v>
      </c>
      <c r="V796" s="90">
        <v>0</v>
      </c>
      <c r="W796" s="90">
        <v>0</v>
      </c>
      <c r="X796" s="90"/>
      <c r="Y796" s="513"/>
    </row>
    <row r="797" spans="1:25" ht="17.25" customHeight="1">
      <c r="A797" s="924">
        <v>17</v>
      </c>
      <c r="B797" s="1053" t="s">
        <v>1297</v>
      </c>
      <c r="C797" s="973">
        <v>100</v>
      </c>
      <c r="D797" s="1090" t="s">
        <v>1414</v>
      </c>
      <c r="E797" s="698"/>
      <c r="F797" s="698"/>
      <c r="G797" s="698"/>
      <c r="H797" s="141" t="s">
        <v>161</v>
      </c>
      <c r="I797" s="53">
        <v>15275.9</v>
      </c>
      <c r="J797" s="240">
        <f t="shared" si="151"/>
        <v>9912.2800000000007</v>
      </c>
      <c r="K797" s="53">
        <v>0</v>
      </c>
      <c r="L797" s="53">
        <v>0</v>
      </c>
      <c r="M797" s="90">
        <v>0</v>
      </c>
      <c r="N797" s="90"/>
      <c r="O797" s="90"/>
      <c r="P797" s="90">
        <v>4956.1400000000003</v>
      </c>
      <c r="Q797" s="90">
        <v>4956.1400000000003</v>
      </c>
      <c r="R797" s="53">
        <v>0</v>
      </c>
      <c r="S797" s="53"/>
      <c r="T797" s="53"/>
      <c r="U797" s="90">
        <v>0</v>
      </c>
      <c r="V797" s="90">
        <v>0</v>
      </c>
      <c r="W797" s="90">
        <v>0</v>
      </c>
      <c r="X797" s="90"/>
      <c r="Y797" s="513"/>
    </row>
    <row r="798" spans="1:25" ht="17.25" customHeight="1">
      <c r="A798" s="512">
        <v>18</v>
      </c>
      <c r="B798" s="244" t="s">
        <v>1298</v>
      </c>
      <c r="C798" s="141">
        <v>58</v>
      </c>
      <c r="D798" s="1090" t="s">
        <v>1414</v>
      </c>
      <c r="E798" s="698"/>
      <c r="F798" s="698"/>
      <c r="G798" s="698"/>
      <c r="H798" s="141" t="s">
        <v>161</v>
      </c>
      <c r="I798" s="53">
        <v>6522.94</v>
      </c>
      <c r="J798" s="240">
        <f t="shared" si="151"/>
        <v>1698.15</v>
      </c>
      <c r="K798" s="53">
        <v>0</v>
      </c>
      <c r="L798" s="53">
        <v>0</v>
      </c>
      <c r="M798" s="90">
        <v>0</v>
      </c>
      <c r="N798" s="90"/>
      <c r="O798" s="90"/>
      <c r="P798" s="90">
        <v>0</v>
      </c>
      <c r="Q798" s="90">
        <v>1698.15</v>
      </c>
      <c r="R798" s="53">
        <v>0</v>
      </c>
      <c r="S798" s="53"/>
      <c r="T798" s="53"/>
      <c r="U798" s="90">
        <v>0</v>
      </c>
      <c r="V798" s="90">
        <v>0</v>
      </c>
      <c r="W798" s="90">
        <v>0</v>
      </c>
      <c r="X798" s="90"/>
      <c r="Y798" s="513"/>
    </row>
    <row r="799" spans="1:25" ht="17.25" customHeight="1">
      <c r="A799" s="512">
        <v>19</v>
      </c>
      <c r="B799" s="244" t="s">
        <v>1171</v>
      </c>
      <c r="C799" s="141">
        <v>51</v>
      </c>
      <c r="D799" s="1090" t="s">
        <v>1414</v>
      </c>
      <c r="E799" s="698"/>
      <c r="F799" s="698"/>
      <c r="G799" s="698"/>
      <c r="H799" s="141">
        <v>2017</v>
      </c>
      <c r="I799" s="53">
        <v>2168.5</v>
      </c>
      <c r="J799" s="240">
        <f t="shared" si="151"/>
        <v>0</v>
      </c>
      <c r="K799" s="53">
        <v>0</v>
      </c>
      <c r="L799" s="53">
        <v>0</v>
      </c>
      <c r="M799" s="90">
        <v>0</v>
      </c>
      <c r="N799" s="90"/>
      <c r="O799" s="90"/>
      <c r="P799" s="90">
        <v>0</v>
      </c>
      <c r="Q799" s="90">
        <v>0</v>
      </c>
      <c r="R799" s="53">
        <v>0</v>
      </c>
      <c r="S799" s="53"/>
      <c r="T799" s="53"/>
      <c r="U799" s="90">
        <v>0</v>
      </c>
      <c r="V799" s="90">
        <v>0</v>
      </c>
      <c r="W799" s="90">
        <v>0</v>
      </c>
      <c r="X799" s="90"/>
      <c r="Y799" s="513"/>
    </row>
    <row r="800" spans="1:25" ht="17.25" customHeight="1">
      <c r="A800" s="512">
        <v>20</v>
      </c>
      <c r="B800" s="243" t="s">
        <v>1172</v>
      </c>
      <c r="C800" s="141">
        <v>51</v>
      </c>
      <c r="D800" s="1090" t="s">
        <v>1414</v>
      </c>
      <c r="E800" s="698"/>
      <c r="F800" s="698"/>
      <c r="G800" s="698"/>
      <c r="H800" s="141">
        <v>2017</v>
      </c>
      <c r="I800" s="53">
        <v>9341.7000000000007</v>
      </c>
      <c r="J800" s="240">
        <f t="shared" si="151"/>
        <v>0</v>
      </c>
      <c r="K800" s="53">
        <v>0</v>
      </c>
      <c r="L800" s="53">
        <v>0</v>
      </c>
      <c r="M800" s="90">
        <v>0</v>
      </c>
      <c r="N800" s="90"/>
      <c r="O800" s="90"/>
      <c r="P800" s="90">
        <v>0</v>
      </c>
      <c r="Q800" s="90">
        <v>0</v>
      </c>
      <c r="R800" s="53">
        <v>0</v>
      </c>
      <c r="S800" s="53"/>
      <c r="T800" s="53"/>
      <c r="U800" s="90">
        <v>0</v>
      </c>
      <c r="V800" s="90">
        <v>0</v>
      </c>
      <c r="W800" s="90">
        <v>0</v>
      </c>
      <c r="X800" s="90"/>
      <c r="Y800" s="513"/>
    </row>
    <row r="801" spans="1:25" ht="17.25" customHeight="1">
      <c r="A801" s="512">
        <v>21</v>
      </c>
      <c r="B801" s="243" t="s">
        <v>1173</v>
      </c>
      <c r="C801" s="141">
        <v>16</v>
      </c>
      <c r="D801" s="1090" t="s">
        <v>1414</v>
      </c>
      <c r="E801" s="698"/>
      <c r="F801" s="698"/>
      <c r="G801" s="698"/>
      <c r="H801" s="141">
        <v>2017</v>
      </c>
      <c r="I801" s="53">
        <v>3195.4</v>
      </c>
      <c r="J801" s="240">
        <f t="shared" si="151"/>
        <v>0</v>
      </c>
      <c r="K801" s="53">
        <v>0</v>
      </c>
      <c r="L801" s="53">
        <v>0</v>
      </c>
      <c r="M801" s="90">
        <v>0</v>
      </c>
      <c r="N801" s="90"/>
      <c r="O801" s="90"/>
      <c r="P801" s="90">
        <v>0</v>
      </c>
      <c r="Q801" s="90">
        <v>0</v>
      </c>
      <c r="R801" s="53">
        <v>0</v>
      </c>
      <c r="S801" s="53"/>
      <c r="T801" s="53"/>
      <c r="U801" s="90">
        <v>0</v>
      </c>
      <c r="V801" s="90">
        <v>0</v>
      </c>
      <c r="W801" s="90">
        <v>0</v>
      </c>
      <c r="X801" s="90"/>
      <c r="Y801" s="513"/>
    </row>
    <row r="802" spans="1:25" ht="17.25" customHeight="1">
      <c r="A802" s="512">
        <v>22</v>
      </c>
      <c r="B802" s="243" t="s">
        <v>1302</v>
      </c>
      <c r="C802" s="141">
        <v>58</v>
      </c>
      <c r="D802" s="1090" t="s">
        <v>1414</v>
      </c>
      <c r="E802" s="698"/>
      <c r="F802" s="698"/>
      <c r="G802" s="698"/>
      <c r="H802" s="141">
        <v>2017</v>
      </c>
      <c r="I802" s="53">
        <v>609.70000000000005</v>
      </c>
      <c r="J802" s="240">
        <f t="shared" si="151"/>
        <v>0</v>
      </c>
      <c r="K802" s="53">
        <v>0</v>
      </c>
      <c r="L802" s="53">
        <v>0</v>
      </c>
      <c r="M802" s="90">
        <v>0</v>
      </c>
      <c r="N802" s="90"/>
      <c r="O802" s="90"/>
      <c r="P802" s="90">
        <v>0</v>
      </c>
      <c r="Q802" s="90">
        <v>0</v>
      </c>
      <c r="R802" s="53">
        <v>0</v>
      </c>
      <c r="S802" s="53"/>
      <c r="T802" s="53"/>
      <c r="U802" s="90">
        <v>0</v>
      </c>
      <c r="V802" s="90">
        <v>0</v>
      </c>
      <c r="W802" s="90">
        <v>0</v>
      </c>
      <c r="X802" s="90"/>
      <c r="Y802" s="513"/>
    </row>
    <row r="803" spans="1:25" ht="17.25" customHeight="1">
      <c r="A803" s="925"/>
      <c r="B803" s="1053" t="s">
        <v>1301</v>
      </c>
      <c r="C803" s="974"/>
      <c r="D803" s="1090" t="s">
        <v>1414</v>
      </c>
      <c r="E803" s="698"/>
      <c r="F803" s="698"/>
      <c r="G803" s="698"/>
      <c r="H803" s="141" t="s">
        <v>1174</v>
      </c>
      <c r="I803" s="53">
        <v>3793</v>
      </c>
      <c r="J803" s="240">
        <f t="shared" si="151"/>
        <v>3321</v>
      </c>
      <c r="K803" s="53">
        <v>0</v>
      </c>
      <c r="L803" s="53">
        <v>0</v>
      </c>
      <c r="M803" s="90">
        <v>0</v>
      </c>
      <c r="N803" s="90"/>
      <c r="O803" s="90"/>
      <c r="P803" s="90">
        <v>1107</v>
      </c>
      <c r="Q803" s="90">
        <v>1107</v>
      </c>
      <c r="R803" s="53">
        <v>1107</v>
      </c>
      <c r="S803" s="53"/>
      <c r="T803" s="53"/>
      <c r="U803" s="90">
        <v>0</v>
      </c>
      <c r="V803" s="90">
        <v>0</v>
      </c>
      <c r="W803" s="90">
        <v>0</v>
      </c>
      <c r="X803" s="90"/>
      <c r="Y803" s="513"/>
    </row>
    <row r="804" spans="1:25" ht="17.25" customHeight="1">
      <c r="A804" s="512">
        <v>24</v>
      </c>
      <c r="B804" s="243" t="s">
        <v>1175</v>
      </c>
      <c r="C804" s="141">
        <v>30</v>
      </c>
      <c r="D804" s="1090" t="s">
        <v>1414</v>
      </c>
      <c r="E804" s="698"/>
      <c r="F804" s="698"/>
      <c r="G804" s="698"/>
      <c r="H804" s="141">
        <v>2017</v>
      </c>
      <c r="I804" s="53">
        <v>1699.5</v>
      </c>
      <c r="J804" s="240">
        <f t="shared" si="151"/>
        <v>0</v>
      </c>
      <c r="K804" s="53">
        <v>0</v>
      </c>
      <c r="L804" s="53">
        <v>0</v>
      </c>
      <c r="M804" s="90">
        <v>0</v>
      </c>
      <c r="N804" s="90"/>
      <c r="O804" s="90"/>
      <c r="P804" s="90">
        <v>0</v>
      </c>
      <c r="Q804" s="90">
        <v>0</v>
      </c>
      <c r="R804" s="53">
        <v>0</v>
      </c>
      <c r="S804" s="53"/>
      <c r="T804" s="53"/>
      <c r="U804" s="90">
        <v>0</v>
      </c>
      <c r="V804" s="90">
        <v>0</v>
      </c>
      <c r="W804" s="90">
        <v>0</v>
      </c>
      <c r="X804" s="90"/>
      <c r="Y804" s="513"/>
    </row>
    <row r="805" spans="1:25" ht="17.25" customHeight="1">
      <c r="A805" s="512">
        <v>25</v>
      </c>
      <c r="B805" s="243" t="s">
        <v>1176</v>
      </c>
      <c r="C805" s="141">
        <v>88</v>
      </c>
      <c r="D805" s="1090" t="s">
        <v>1414</v>
      </c>
      <c r="E805" s="698"/>
      <c r="F805" s="698"/>
      <c r="G805" s="698"/>
      <c r="H805" s="141" t="s">
        <v>161</v>
      </c>
      <c r="I805" s="53">
        <v>6232.8</v>
      </c>
      <c r="J805" s="240">
        <f t="shared" si="151"/>
        <v>4567.5</v>
      </c>
      <c r="K805" s="53">
        <v>0</v>
      </c>
      <c r="L805" s="53">
        <v>0</v>
      </c>
      <c r="M805" s="90">
        <v>0</v>
      </c>
      <c r="N805" s="90"/>
      <c r="O805" s="90"/>
      <c r="P805" s="90">
        <v>1126.78</v>
      </c>
      <c r="Q805" s="90">
        <v>3440.72</v>
      </c>
      <c r="R805" s="53">
        <v>0</v>
      </c>
      <c r="S805" s="53"/>
      <c r="T805" s="53"/>
      <c r="U805" s="90">
        <v>0</v>
      </c>
      <c r="V805" s="90">
        <v>0</v>
      </c>
      <c r="W805" s="90">
        <v>0</v>
      </c>
      <c r="X805" s="90"/>
      <c r="Y805" s="513"/>
    </row>
    <row r="806" spans="1:25" ht="17.25" customHeight="1">
      <c r="A806" s="512">
        <v>26</v>
      </c>
      <c r="B806" s="243" t="s">
        <v>1177</v>
      </c>
      <c r="C806" s="141">
        <v>64</v>
      </c>
      <c r="D806" s="1090" t="s">
        <v>1414</v>
      </c>
      <c r="E806" s="698"/>
      <c r="F806" s="698"/>
      <c r="G806" s="698"/>
      <c r="H806" s="141" t="s">
        <v>1128</v>
      </c>
      <c r="I806" s="53">
        <v>6438.7</v>
      </c>
      <c r="J806" s="240">
        <f t="shared" si="151"/>
        <v>3000</v>
      </c>
      <c r="K806" s="53">
        <v>0</v>
      </c>
      <c r="L806" s="53">
        <v>0</v>
      </c>
      <c r="M806" s="90">
        <v>0</v>
      </c>
      <c r="N806" s="90"/>
      <c r="O806" s="90"/>
      <c r="P806" s="90">
        <v>1000</v>
      </c>
      <c r="Q806" s="90">
        <v>1000</v>
      </c>
      <c r="R806" s="53">
        <v>1000</v>
      </c>
      <c r="S806" s="53"/>
      <c r="T806" s="53"/>
      <c r="U806" s="90">
        <v>0</v>
      </c>
      <c r="V806" s="90">
        <v>0</v>
      </c>
      <c r="W806" s="90">
        <v>0</v>
      </c>
      <c r="X806" s="90"/>
      <c r="Y806" s="513"/>
    </row>
    <row r="807" spans="1:25" ht="17.25" customHeight="1">
      <c r="A807" s="512">
        <v>27</v>
      </c>
      <c r="B807" s="243" t="s">
        <v>1178</v>
      </c>
      <c r="C807" s="141">
        <v>56</v>
      </c>
      <c r="D807" s="1090" t="s">
        <v>1414</v>
      </c>
      <c r="E807" s="698"/>
      <c r="F807" s="698"/>
      <c r="G807" s="698"/>
      <c r="H807" s="141">
        <v>2018</v>
      </c>
      <c r="I807" s="53">
        <v>4107.18</v>
      </c>
      <c r="J807" s="240">
        <f t="shared" si="151"/>
        <v>2457.7800000000002</v>
      </c>
      <c r="K807" s="53">
        <v>0</v>
      </c>
      <c r="L807" s="53">
        <v>0</v>
      </c>
      <c r="M807" s="90">
        <v>0</v>
      </c>
      <c r="N807" s="90"/>
      <c r="O807" s="90"/>
      <c r="P807" s="53">
        <v>2457.7800000000002</v>
      </c>
      <c r="Q807" s="90">
        <v>0</v>
      </c>
      <c r="R807" s="53">
        <v>0</v>
      </c>
      <c r="S807" s="53"/>
      <c r="T807" s="53"/>
      <c r="U807" s="90">
        <v>0</v>
      </c>
      <c r="V807" s="90">
        <v>0</v>
      </c>
      <c r="W807" s="90">
        <v>0</v>
      </c>
      <c r="X807" s="90"/>
      <c r="Y807" s="513"/>
    </row>
    <row r="808" spans="1:25" ht="17.25" customHeight="1">
      <c r="A808" s="512">
        <v>28</v>
      </c>
      <c r="B808" s="243" t="s">
        <v>1300</v>
      </c>
      <c r="C808" s="141">
        <v>64</v>
      </c>
      <c r="D808" s="1090" t="s">
        <v>1414</v>
      </c>
      <c r="E808" s="698"/>
      <c r="F808" s="698"/>
      <c r="G808" s="698"/>
      <c r="H808" s="141" t="s">
        <v>1174</v>
      </c>
      <c r="I808" s="53">
        <v>8853.94</v>
      </c>
      <c r="J808" s="240">
        <f t="shared" si="151"/>
        <v>8608.4399999999987</v>
      </c>
      <c r="K808" s="53">
        <v>0</v>
      </c>
      <c r="L808" s="53">
        <v>0</v>
      </c>
      <c r="M808" s="90">
        <v>0</v>
      </c>
      <c r="N808" s="90"/>
      <c r="O808" s="90"/>
      <c r="P808" s="53">
        <v>2026.97</v>
      </c>
      <c r="Q808" s="53">
        <v>3581.47</v>
      </c>
      <c r="R808" s="90">
        <v>3000</v>
      </c>
      <c r="S808" s="90"/>
      <c r="T808" s="90"/>
      <c r="U808" s="90">
        <v>0</v>
      </c>
      <c r="V808" s="90">
        <v>0</v>
      </c>
      <c r="W808" s="90">
        <v>0</v>
      </c>
      <c r="X808" s="90"/>
      <c r="Y808" s="513"/>
    </row>
    <row r="809" spans="1:25" ht="17.25" customHeight="1">
      <c r="A809" s="512">
        <v>29</v>
      </c>
      <c r="B809" s="243" t="s">
        <v>1179</v>
      </c>
      <c r="C809" s="141">
        <v>80</v>
      </c>
      <c r="D809" s="1090" t="s">
        <v>1414</v>
      </c>
      <c r="E809" s="698"/>
      <c r="F809" s="698"/>
      <c r="G809" s="698"/>
      <c r="H809" s="141" t="s">
        <v>1180</v>
      </c>
      <c r="I809" s="53">
        <v>2515</v>
      </c>
      <c r="J809" s="240">
        <f t="shared" si="151"/>
        <v>1940</v>
      </c>
      <c r="K809" s="53">
        <v>0</v>
      </c>
      <c r="L809" s="53">
        <v>0</v>
      </c>
      <c r="M809" s="90">
        <v>0</v>
      </c>
      <c r="N809" s="90"/>
      <c r="O809" s="90"/>
      <c r="P809" s="53">
        <v>0</v>
      </c>
      <c r="Q809" s="53">
        <v>970</v>
      </c>
      <c r="R809" s="90">
        <v>970</v>
      </c>
      <c r="S809" s="90"/>
      <c r="T809" s="90"/>
      <c r="U809" s="90">
        <v>0</v>
      </c>
      <c r="V809" s="90">
        <v>0</v>
      </c>
      <c r="W809" s="90">
        <v>0</v>
      </c>
      <c r="X809" s="90"/>
      <c r="Y809" s="513"/>
    </row>
    <row r="810" spans="1:25" ht="17.25" customHeight="1">
      <c r="A810" s="868">
        <v>30</v>
      </c>
      <c r="B810" s="135" t="s">
        <v>1181</v>
      </c>
      <c r="C810" s="141">
        <v>40</v>
      </c>
      <c r="D810" s="1090" t="s">
        <v>1414</v>
      </c>
      <c r="E810" s="698"/>
      <c r="F810" s="698"/>
      <c r="G810" s="698"/>
      <c r="H810" s="141">
        <v>2017</v>
      </c>
      <c r="I810" s="53">
        <v>3029.1</v>
      </c>
      <c r="J810" s="240">
        <f t="shared" si="151"/>
        <v>0</v>
      </c>
      <c r="K810" s="53">
        <v>0</v>
      </c>
      <c r="L810" s="53">
        <v>0</v>
      </c>
      <c r="M810" s="90">
        <v>0</v>
      </c>
      <c r="N810" s="90"/>
      <c r="O810" s="90"/>
      <c r="P810" s="90">
        <v>0</v>
      </c>
      <c r="Q810" s="90">
        <v>0</v>
      </c>
      <c r="R810" s="53">
        <v>0</v>
      </c>
      <c r="S810" s="53"/>
      <c r="T810" s="53"/>
      <c r="U810" s="90">
        <v>0</v>
      </c>
      <c r="V810" s="90">
        <v>0</v>
      </c>
      <c r="W810" s="90">
        <v>0</v>
      </c>
      <c r="X810" s="90"/>
      <c r="Y810" s="513"/>
    </row>
    <row r="811" spans="1:25" ht="17.25" customHeight="1">
      <c r="A811" s="925"/>
      <c r="B811" s="1053" t="s">
        <v>1405</v>
      </c>
      <c r="C811" s="974"/>
      <c r="D811" s="1090" t="s">
        <v>1414</v>
      </c>
      <c r="E811" s="698"/>
      <c r="F811" s="698"/>
      <c r="G811" s="698"/>
      <c r="H811" s="141">
        <v>2019</v>
      </c>
      <c r="I811" s="53">
        <v>7033.89</v>
      </c>
      <c r="J811" s="240">
        <f t="shared" si="151"/>
        <v>7033.8899999999994</v>
      </c>
      <c r="K811" s="53">
        <v>0</v>
      </c>
      <c r="L811" s="53">
        <v>0</v>
      </c>
      <c r="M811" s="90">
        <v>0</v>
      </c>
      <c r="N811" s="90"/>
      <c r="O811" s="90"/>
      <c r="P811" s="53">
        <v>3500</v>
      </c>
      <c r="Q811" s="90">
        <v>3533.89</v>
      </c>
      <c r="R811" s="53">
        <v>0</v>
      </c>
      <c r="S811" s="53"/>
      <c r="T811" s="53"/>
      <c r="U811" s="90">
        <v>0</v>
      </c>
      <c r="V811" s="90">
        <v>0</v>
      </c>
      <c r="W811" s="90">
        <v>0</v>
      </c>
      <c r="X811" s="90"/>
      <c r="Y811" s="513"/>
    </row>
    <row r="812" spans="1:25">
      <c r="A812" s="715"/>
      <c r="B812" s="728" t="s">
        <v>693</v>
      </c>
      <c r="C812" s="716"/>
      <c r="D812" s="717"/>
      <c r="E812" s="717"/>
      <c r="F812" s="717"/>
      <c r="G812" s="717"/>
      <c r="H812" s="716"/>
      <c r="I812" s="716"/>
      <c r="J812" s="718">
        <f t="shared" ref="J812:Y812" si="152">SUM(J782:J811)</f>
        <v>137620.25599999999</v>
      </c>
      <c r="K812" s="718">
        <f t="shared" si="152"/>
        <v>2903.79</v>
      </c>
      <c r="L812" s="718">
        <f t="shared" si="152"/>
        <v>0</v>
      </c>
      <c r="M812" s="718">
        <f t="shared" si="152"/>
        <v>0</v>
      </c>
      <c r="N812" s="718">
        <f t="shared" si="152"/>
        <v>0</v>
      </c>
      <c r="O812" s="718">
        <f t="shared" si="152"/>
        <v>0</v>
      </c>
      <c r="P812" s="1042">
        <f t="shared" si="152"/>
        <v>95568.806000000011</v>
      </c>
      <c r="Q812" s="718">
        <f t="shared" si="152"/>
        <v>27624.22</v>
      </c>
      <c r="R812" s="718">
        <f t="shared" si="152"/>
        <v>11523.439999999999</v>
      </c>
      <c r="S812" s="718">
        <f t="shared" si="152"/>
        <v>0</v>
      </c>
      <c r="T812" s="718">
        <f t="shared" si="152"/>
        <v>0</v>
      </c>
      <c r="U812" s="718">
        <f t="shared" si="152"/>
        <v>0</v>
      </c>
      <c r="V812" s="718">
        <f t="shared" si="152"/>
        <v>0</v>
      </c>
      <c r="W812" s="718">
        <f t="shared" si="152"/>
        <v>0</v>
      </c>
      <c r="X812" s="718">
        <f t="shared" si="152"/>
        <v>0</v>
      </c>
      <c r="Y812" s="1009">
        <f t="shared" si="152"/>
        <v>0</v>
      </c>
    </row>
    <row r="813" spans="1:25" ht="13.5" thickBot="1">
      <c r="A813" s="548"/>
      <c r="B813" s="367" t="s">
        <v>1373</v>
      </c>
      <c r="C813" s="340"/>
      <c r="D813" s="1105" t="s">
        <v>1414</v>
      </c>
      <c r="E813" s="1105"/>
      <c r="F813" s="1105"/>
      <c r="G813" s="1105"/>
      <c r="H813" s="1105"/>
      <c r="I813" s="1105"/>
      <c r="J813" s="299">
        <f t="shared" ref="J813:Y813" si="153">SUM(J782,J783:J802,J803:J811)</f>
        <v>137620.25599999999</v>
      </c>
      <c r="K813" s="754">
        <f t="shared" si="153"/>
        <v>2903.79</v>
      </c>
      <c r="L813" s="754">
        <f t="shared" si="153"/>
        <v>0</v>
      </c>
      <c r="M813" s="754">
        <f t="shared" si="153"/>
        <v>0</v>
      </c>
      <c r="N813" s="754">
        <f t="shared" si="153"/>
        <v>0</v>
      </c>
      <c r="O813" s="754">
        <f t="shared" si="153"/>
        <v>0</v>
      </c>
      <c r="P813" s="754">
        <f t="shared" si="153"/>
        <v>95568.806000000011</v>
      </c>
      <c r="Q813" s="754">
        <f t="shared" si="153"/>
        <v>27624.22</v>
      </c>
      <c r="R813" s="754">
        <f t="shared" si="153"/>
        <v>11523.439999999999</v>
      </c>
      <c r="S813" s="754">
        <f t="shared" si="153"/>
        <v>0</v>
      </c>
      <c r="T813" s="754">
        <f t="shared" si="153"/>
        <v>0</v>
      </c>
      <c r="U813" s="754">
        <f t="shared" si="153"/>
        <v>0</v>
      </c>
      <c r="V813" s="754">
        <f t="shared" si="153"/>
        <v>0</v>
      </c>
      <c r="W813" s="754">
        <f t="shared" si="153"/>
        <v>0</v>
      </c>
      <c r="X813" s="754">
        <f t="shared" si="153"/>
        <v>0</v>
      </c>
      <c r="Y813" s="1080">
        <f t="shared" si="153"/>
        <v>0</v>
      </c>
    </row>
    <row r="814" spans="1:25" ht="15.75" thickBot="1">
      <c r="A814" s="1120" t="s">
        <v>1182</v>
      </c>
      <c r="B814" s="1121"/>
      <c r="C814" s="608"/>
      <c r="D814" s="624"/>
      <c r="E814" s="624"/>
      <c r="F814" s="624"/>
      <c r="G814" s="624"/>
      <c r="H814" s="608"/>
      <c r="I814" s="608"/>
      <c r="J814" s="608"/>
      <c r="K814" s="608"/>
      <c r="L814" s="608"/>
      <c r="M814" s="608"/>
      <c r="N814" s="608"/>
      <c r="O814" s="608"/>
      <c r="P814" s="608"/>
      <c r="Q814" s="608"/>
      <c r="R814" s="608"/>
      <c r="S814" s="608"/>
      <c r="T814" s="608"/>
      <c r="U814" s="608"/>
      <c r="V814" s="608"/>
      <c r="W814" s="608"/>
      <c r="X814" s="608"/>
      <c r="Y814" s="609"/>
    </row>
    <row r="815" spans="1:25" ht="12.75" customHeight="1">
      <c r="A815" s="1343">
        <v>2</v>
      </c>
      <c r="B815" s="1345" t="s">
        <v>1305</v>
      </c>
      <c r="C815" s="1346">
        <v>240</v>
      </c>
      <c r="D815" s="1090" t="s">
        <v>1414</v>
      </c>
      <c r="E815" s="998"/>
      <c r="F815" s="998"/>
      <c r="G815" s="998"/>
      <c r="H815" s="1342">
        <v>2018</v>
      </c>
      <c r="I815" s="1341">
        <v>29000</v>
      </c>
      <c r="J815" s="1341">
        <v>29000</v>
      </c>
      <c r="K815" s="1341">
        <v>17400</v>
      </c>
      <c r="L815" s="1341"/>
      <c r="M815" s="1341"/>
      <c r="N815" s="792"/>
      <c r="O815" s="792"/>
      <c r="P815" s="1341">
        <v>8700</v>
      </c>
      <c r="Q815" s="1341"/>
      <c r="R815" s="1341"/>
      <c r="S815" s="792"/>
      <c r="T815" s="792"/>
      <c r="U815" s="1341">
        <v>2900</v>
      </c>
      <c r="V815" s="1341"/>
      <c r="W815" s="1341"/>
      <c r="X815" s="1138"/>
      <c r="Y815" s="1135"/>
    </row>
    <row r="816" spans="1:25" ht="22.5">
      <c r="A816" s="1343"/>
      <c r="B816" s="1130"/>
      <c r="C816" s="1347"/>
      <c r="D816" s="1090" t="s">
        <v>1414</v>
      </c>
      <c r="E816" s="999"/>
      <c r="F816" s="999"/>
      <c r="G816" s="999"/>
      <c r="H816" s="1142"/>
      <c r="I816" s="1137"/>
      <c r="J816" s="1137"/>
      <c r="K816" s="1137"/>
      <c r="L816" s="1137"/>
      <c r="M816" s="1137"/>
      <c r="N816" s="793"/>
      <c r="O816" s="793"/>
      <c r="P816" s="1137"/>
      <c r="Q816" s="1137"/>
      <c r="R816" s="1137"/>
      <c r="S816" s="793"/>
      <c r="T816" s="793"/>
      <c r="U816" s="1137"/>
      <c r="V816" s="1137"/>
      <c r="W816" s="1137"/>
      <c r="X816" s="1138"/>
      <c r="Y816" s="1135"/>
    </row>
    <row r="817" spans="1:25" ht="22.5">
      <c r="A817" s="1343"/>
      <c r="B817" s="1130"/>
      <c r="C817" s="1347"/>
      <c r="D817" s="1090" t="s">
        <v>1414</v>
      </c>
      <c r="E817" s="998"/>
      <c r="F817" s="998"/>
      <c r="G817" s="998"/>
      <c r="H817" s="1342">
        <v>2019</v>
      </c>
      <c r="I817" s="1341">
        <v>27100</v>
      </c>
      <c r="J817" s="1341">
        <v>27100</v>
      </c>
      <c r="K817" s="593"/>
      <c r="L817" s="1341">
        <v>16300</v>
      </c>
      <c r="M817" s="1341"/>
      <c r="N817" s="792"/>
      <c r="O817" s="792"/>
      <c r="P817" s="593"/>
      <c r="Q817" s="1341">
        <v>8100</v>
      </c>
      <c r="R817" s="1341"/>
      <c r="S817" s="792"/>
      <c r="T817" s="792"/>
      <c r="U817" s="593"/>
      <c r="V817" s="1341">
        <v>2700</v>
      </c>
      <c r="W817" s="1341"/>
      <c r="X817" s="1341"/>
      <c r="Y817" s="1135"/>
    </row>
    <row r="818" spans="1:25" ht="22.5">
      <c r="A818" s="1344"/>
      <c r="B818" s="1131"/>
      <c r="C818" s="1347"/>
      <c r="D818" s="1090" t="s">
        <v>1414</v>
      </c>
      <c r="E818" s="1087"/>
      <c r="F818" s="1087"/>
      <c r="G818" s="1087"/>
      <c r="H818" s="1141"/>
      <c r="I818" s="1137"/>
      <c r="J818" s="1136"/>
      <c r="K818" s="593"/>
      <c r="L818" s="1136"/>
      <c r="M818" s="1136"/>
      <c r="N818" s="794"/>
      <c r="O818" s="794"/>
      <c r="P818" s="593"/>
      <c r="Q818" s="1136"/>
      <c r="R818" s="1136"/>
      <c r="S818" s="794"/>
      <c r="T818" s="794"/>
      <c r="U818" s="593"/>
      <c r="V818" s="1136"/>
      <c r="W818" s="1136"/>
      <c r="X818" s="1137"/>
      <c r="Y818" s="1135"/>
    </row>
    <row r="819" spans="1:25" ht="21.75" customHeight="1">
      <c r="A819" s="594">
        <v>3</v>
      </c>
      <c r="B819" s="209" t="s">
        <v>1304</v>
      </c>
      <c r="C819" s="228">
        <v>176</v>
      </c>
      <c r="D819" s="1090" t="s">
        <v>1414</v>
      </c>
      <c r="E819" s="699"/>
      <c r="F819" s="699"/>
      <c r="G819" s="699"/>
      <c r="H819" s="210">
        <v>2019</v>
      </c>
      <c r="I819" s="791">
        <v>16000</v>
      </c>
      <c r="J819" s="791">
        <v>16000</v>
      </c>
      <c r="K819" s="245"/>
      <c r="L819" s="791">
        <v>9600</v>
      </c>
      <c r="M819" s="791"/>
      <c r="N819" s="791"/>
      <c r="O819" s="791"/>
      <c r="P819" s="245"/>
      <c r="Q819" s="791">
        <v>4800</v>
      </c>
      <c r="R819" s="791"/>
      <c r="S819" s="791"/>
      <c r="T819" s="791"/>
      <c r="U819" s="245"/>
      <c r="V819" s="791">
        <v>1600</v>
      </c>
      <c r="W819" s="791"/>
      <c r="X819" s="791"/>
      <c r="Y819" s="513"/>
    </row>
    <row r="820" spans="1:25" ht="25.5" customHeight="1">
      <c r="A820" s="594">
        <v>4</v>
      </c>
      <c r="B820" s="209" t="s">
        <v>1306</v>
      </c>
      <c r="C820" s="228">
        <v>480</v>
      </c>
      <c r="D820" s="1090" t="s">
        <v>1414</v>
      </c>
      <c r="E820" s="691"/>
      <c r="F820" s="691"/>
      <c r="G820" s="691"/>
      <c r="H820" s="210">
        <v>2020</v>
      </c>
      <c r="I820" s="791">
        <v>40500</v>
      </c>
      <c r="J820" s="791">
        <v>36500</v>
      </c>
      <c r="K820" s="791"/>
      <c r="L820" s="246"/>
      <c r="M820" s="791">
        <v>24300</v>
      </c>
      <c r="N820" s="791"/>
      <c r="O820" s="791"/>
      <c r="P820" s="791"/>
      <c r="Q820" s="246"/>
      <c r="R820" s="791">
        <v>12200</v>
      </c>
      <c r="S820" s="791"/>
      <c r="T820" s="791"/>
      <c r="U820" s="791"/>
      <c r="V820" s="791"/>
      <c r="W820" s="791"/>
      <c r="X820" s="791"/>
      <c r="Y820" s="513"/>
    </row>
    <row r="821" spans="1:25">
      <c r="A821" s="715"/>
      <c r="B821" s="728" t="s">
        <v>693</v>
      </c>
      <c r="C821" s="716"/>
      <c r="D821" s="717"/>
      <c r="E821" s="717"/>
      <c r="F821" s="717"/>
      <c r="G821" s="717"/>
      <c r="H821" s="716"/>
      <c r="I821" s="716"/>
      <c r="J821" s="718">
        <f>SUM(J815:J820)</f>
        <v>108600</v>
      </c>
      <c r="K821" s="719">
        <f>SUM(K815:K820)</f>
        <v>17400</v>
      </c>
      <c r="L821" s="719">
        <f>SUM(L815:L820)</f>
        <v>25900</v>
      </c>
      <c r="M821" s="719">
        <f>SUM(M815:M820)</f>
        <v>24300</v>
      </c>
      <c r="N821" s="719"/>
      <c r="O821" s="719"/>
      <c r="P821" s="726">
        <f>SUM(P815:P820)</f>
        <v>8700</v>
      </c>
      <c r="Q821" s="719">
        <f>SUM(Q815:Q820)</f>
        <v>12900</v>
      </c>
      <c r="R821" s="719">
        <f>SUM(R815:R820)</f>
        <v>12200</v>
      </c>
      <c r="S821" s="719"/>
      <c r="T821" s="719"/>
      <c r="U821" s="719">
        <f>SUM(U815:U820)</f>
        <v>2900</v>
      </c>
      <c r="V821" s="719">
        <f>SUM(V815:V820)</f>
        <v>4300</v>
      </c>
      <c r="W821" s="719">
        <f>SUM(W815:W820)</f>
        <v>0</v>
      </c>
      <c r="X821" s="719"/>
      <c r="Y821" s="720"/>
    </row>
    <row r="822" spans="1:25" ht="13.5" thickBot="1">
      <c r="A822" s="548"/>
      <c r="B822" s="367" t="s">
        <v>1373</v>
      </c>
      <c r="C822" s="340"/>
      <c r="D822" s="1105" t="s">
        <v>1414</v>
      </c>
      <c r="E822" s="1105"/>
      <c r="F822" s="1105"/>
      <c r="G822" s="1105"/>
      <c r="H822" s="1105"/>
      <c r="I822" s="1105"/>
      <c r="J822" s="299">
        <f>SUM(J815:J820)</f>
        <v>108600</v>
      </c>
      <c r="K822" s="345">
        <f t="shared" ref="K822:Y822" si="154">SUM(K815:K820)</f>
        <v>17400</v>
      </c>
      <c r="L822" s="345">
        <f t="shared" si="154"/>
        <v>25900</v>
      </c>
      <c r="M822" s="345">
        <f t="shared" si="154"/>
        <v>24300</v>
      </c>
      <c r="N822" s="345">
        <f t="shared" si="154"/>
        <v>0</v>
      </c>
      <c r="O822" s="345">
        <f t="shared" si="154"/>
        <v>0</v>
      </c>
      <c r="P822" s="345">
        <f t="shared" si="154"/>
        <v>8700</v>
      </c>
      <c r="Q822" s="345">
        <f t="shared" si="154"/>
        <v>12900</v>
      </c>
      <c r="R822" s="345">
        <f t="shared" si="154"/>
        <v>12200</v>
      </c>
      <c r="S822" s="345">
        <f t="shared" si="154"/>
        <v>0</v>
      </c>
      <c r="T822" s="345">
        <f t="shared" si="154"/>
        <v>0</v>
      </c>
      <c r="U822" s="345">
        <f t="shared" si="154"/>
        <v>2900</v>
      </c>
      <c r="V822" s="345">
        <f t="shared" si="154"/>
        <v>4300</v>
      </c>
      <c r="W822" s="345">
        <f t="shared" si="154"/>
        <v>0</v>
      </c>
      <c r="X822" s="345">
        <f t="shared" si="154"/>
        <v>0</v>
      </c>
      <c r="Y822" s="518">
        <f t="shared" si="154"/>
        <v>0</v>
      </c>
    </row>
    <row r="823" spans="1:25" ht="15.75" thickBot="1">
      <c r="A823" s="1120" t="s">
        <v>1407</v>
      </c>
      <c r="B823" s="1121"/>
      <c r="C823" s="608"/>
      <c r="D823" s="624"/>
      <c r="E823" s="624"/>
      <c r="F823" s="624"/>
      <c r="G823" s="624"/>
      <c r="H823" s="608"/>
      <c r="I823" s="608"/>
      <c r="J823" s="608"/>
      <c r="K823" s="608"/>
      <c r="L823" s="608"/>
      <c r="M823" s="608"/>
      <c r="N823" s="608"/>
      <c r="O823" s="608"/>
      <c r="P823" s="608"/>
      <c r="Q823" s="608"/>
      <c r="R823" s="608"/>
      <c r="S823" s="608"/>
      <c r="T823" s="608"/>
      <c r="U823" s="608"/>
      <c r="V823" s="608"/>
      <c r="W823" s="608"/>
      <c r="X823" s="608"/>
      <c r="Y823" s="609"/>
    </row>
    <row r="824" spans="1:25" ht="13.5" customHeight="1">
      <c r="A824" s="1288"/>
      <c r="B824" s="1372" t="s">
        <v>1184</v>
      </c>
      <c r="C824" s="923"/>
      <c r="D824" s="1090" t="s">
        <v>1414</v>
      </c>
      <c r="E824" s="701"/>
      <c r="F824" s="701"/>
      <c r="G824" s="701"/>
      <c r="H824" s="211" t="s">
        <v>354</v>
      </c>
      <c r="I824" s="212">
        <v>31000</v>
      </c>
      <c r="J824" s="427">
        <f t="shared" ref="J824:J839" si="155">SUM(K824:Y824)</f>
        <v>0</v>
      </c>
      <c r="K824" s="212"/>
      <c r="L824" s="212"/>
      <c r="M824" s="212"/>
      <c r="N824" s="212"/>
      <c r="O824" s="212"/>
      <c r="P824" s="212"/>
      <c r="Q824" s="212"/>
      <c r="R824" s="212"/>
      <c r="S824" s="212"/>
      <c r="T824" s="212"/>
      <c r="U824" s="212"/>
      <c r="V824" s="212"/>
      <c r="W824" s="212"/>
      <c r="X824" s="212"/>
      <c r="Y824" s="513"/>
    </row>
    <row r="825" spans="1:25" ht="22.5">
      <c r="A825" s="1183"/>
      <c r="B825" s="1260"/>
      <c r="C825" s="211"/>
      <c r="D825" s="1090" t="s">
        <v>1414</v>
      </c>
      <c r="E825" s="701"/>
      <c r="F825" s="701"/>
      <c r="G825" s="701"/>
      <c r="H825" s="211" t="s">
        <v>656</v>
      </c>
      <c r="I825" s="212">
        <v>46500</v>
      </c>
      <c r="J825" s="427">
        <f t="shared" si="155"/>
        <v>46500</v>
      </c>
      <c r="K825" s="212">
        <v>14000</v>
      </c>
      <c r="L825" s="212">
        <v>10000</v>
      </c>
      <c r="M825" s="212">
        <v>10000</v>
      </c>
      <c r="N825" s="212"/>
      <c r="O825" s="212"/>
      <c r="P825" s="212"/>
      <c r="Q825" s="212"/>
      <c r="R825" s="212"/>
      <c r="S825" s="212"/>
      <c r="T825" s="212"/>
      <c r="U825" s="212">
        <v>4500</v>
      </c>
      <c r="V825" s="212">
        <v>8000</v>
      </c>
      <c r="W825" s="212"/>
      <c r="X825" s="212"/>
      <c r="Y825" s="513"/>
    </row>
    <row r="826" spans="1:25" ht="21" customHeight="1">
      <c r="A826" s="869">
        <v>3</v>
      </c>
      <c r="B826" s="37" t="s">
        <v>1185</v>
      </c>
      <c r="C826" s="211">
        <v>130</v>
      </c>
      <c r="D826" s="1090" t="s">
        <v>1414</v>
      </c>
      <c r="E826" s="701"/>
      <c r="F826" s="701"/>
      <c r="G826" s="701"/>
      <c r="H826" s="211" t="s">
        <v>656</v>
      </c>
      <c r="I826" s="212">
        <v>11700</v>
      </c>
      <c r="J826" s="427">
        <f t="shared" si="155"/>
        <v>9500</v>
      </c>
      <c r="K826" s="212">
        <v>8000</v>
      </c>
      <c r="L826" s="212"/>
      <c r="M826" s="212"/>
      <c r="N826" s="212"/>
      <c r="O826" s="212"/>
      <c r="P826" s="212"/>
      <c r="Q826" s="212"/>
      <c r="R826" s="212"/>
      <c r="S826" s="212"/>
      <c r="T826" s="212"/>
      <c r="U826" s="212">
        <v>500</v>
      </c>
      <c r="V826" s="212">
        <v>500</v>
      </c>
      <c r="W826" s="212">
        <v>500</v>
      </c>
      <c r="X826" s="212"/>
      <c r="Y826" s="513"/>
    </row>
    <row r="827" spans="1:25" ht="21" customHeight="1">
      <c r="A827" s="925"/>
      <c r="B827" s="926" t="s">
        <v>1186</v>
      </c>
      <c r="C827" s="923"/>
      <c r="D827" s="1090" t="s">
        <v>1414</v>
      </c>
      <c r="E827" s="701"/>
      <c r="F827" s="701"/>
      <c r="G827" s="701"/>
      <c r="H827" s="211" t="s">
        <v>656</v>
      </c>
      <c r="I827" s="212">
        <v>138590</v>
      </c>
      <c r="J827" s="427">
        <f t="shared" si="155"/>
        <v>107100</v>
      </c>
      <c r="K827" s="212">
        <v>22700</v>
      </c>
      <c r="L827" s="212">
        <v>47700</v>
      </c>
      <c r="M827" s="212">
        <v>26700</v>
      </c>
      <c r="N827" s="212"/>
      <c r="O827" s="212"/>
      <c r="P827" s="212"/>
      <c r="Q827" s="212"/>
      <c r="R827" s="212"/>
      <c r="S827" s="212"/>
      <c r="T827" s="212"/>
      <c r="U827" s="212">
        <v>10000</v>
      </c>
      <c r="V827" s="212"/>
      <c r="W827" s="212"/>
      <c r="X827" s="212"/>
      <c r="Y827" s="513"/>
    </row>
    <row r="828" spans="1:25" ht="21" customHeight="1">
      <c r="A828" s="925"/>
      <c r="B828" s="926" t="s">
        <v>1187</v>
      </c>
      <c r="C828" s="923"/>
      <c r="D828" s="1090" t="s">
        <v>1414</v>
      </c>
      <c r="E828" s="701"/>
      <c r="F828" s="701"/>
      <c r="G828" s="701"/>
      <c r="H828" s="211" t="s">
        <v>656</v>
      </c>
      <c r="I828" s="212">
        <v>18700</v>
      </c>
      <c r="J828" s="427">
        <f t="shared" si="155"/>
        <v>18700</v>
      </c>
      <c r="K828" s="212">
        <v>8700</v>
      </c>
      <c r="L828" s="212">
        <v>3000</v>
      </c>
      <c r="M828" s="212"/>
      <c r="N828" s="212"/>
      <c r="O828" s="212"/>
      <c r="P828" s="212"/>
      <c r="Q828" s="212"/>
      <c r="R828" s="212"/>
      <c r="S828" s="212"/>
      <c r="T828" s="212"/>
      <c r="U828" s="212">
        <v>5000</v>
      </c>
      <c r="V828" s="212">
        <v>2000</v>
      </c>
      <c r="W828" s="212"/>
      <c r="X828" s="212"/>
      <c r="Y828" s="513"/>
    </row>
    <row r="829" spans="1:25" ht="21" customHeight="1">
      <c r="A829" s="869">
        <v>6</v>
      </c>
      <c r="B829" s="37" t="s">
        <v>1188</v>
      </c>
      <c r="C829" s="211">
        <v>384</v>
      </c>
      <c r="D829" s="1090" t="s">
        <v>1414</v>
      </c>
      <c r="E829" s="701"/>
      <c r="F829" s="701"/>
      <c r="G829" s="701"/>
      <c r="H829" s="211" t="s">
        <v>665</v>
      </c>
      <c r="I829" s="212">
        <v>114505.5</v>
      </c>
      <c r="J829" s="427">
        <f t="shared" si="155"/>
        <v>57000</v>
      </c>
      <c r="K829" s="212">
        <v>30000</v>
      </c>
      <c r="L829" s="212">
        <v>8000</v>
      </c>
      <c r="M829" s="212"/>
      <c r="N829" s="212"/>
      <c r="O829" s="212"/>
      <c r="P829" s="212"/>
      <c r="Q829" s="212"/>
      <c r="R829" s="212"/>
      <c r="S829" s="212"/>
      <c r="T829" s="212"/>
      <c r="U829" s="212">
        <v>15000</v>
      </c>
      <c r="V829" s="212">
        <v>4000</v>
      </c>
      <c r="W829" s="212"/>
      <c r="X829" s="212"/>
      <c r="Y829" s="513"/>
    </row>
    <row r="830" spans="1:25" ht="21" customHeight="1">
      <c r="A830" s="869">
        <v>7</v>
      </c>
      <c r="B830" s="37" t="s">
        <v>1189</v>
      </c>
      <c r="C830" s="211">
        <v>282</v>
      </c>
      <c r="D830" s="1090" t="s">
        <v>1414</v>
      </c>
      <c r="E830" s="701"/>
      <c r="F830" s="701"/>
      <c r="G830" s="701"/>
      <c r="H830" s="211" t="s">
        <v>656</v>
      </c>
      <c r="I830" s="212">
        <v>72541</v>
      </c>
      <c r="J830" s="427">
        <f t="shared" si="155"/>
        <v>66430</v>
      </c>
      <c r="K830" s="212">
        <v>10730</v>
      </c>
      <c r="L830" s="212">
        <v>29100</v>
      </c>
      <c r="M830" s="212">
        <v>17000</v>
      </c>
      <c r="N830" s="212"/>
      <c r="O830" s="212"/>
      <c r="P830" s="212"/>
      <c r="Q830" s="212"/>
      <c r="R830" s="212"/>
      <c r="S830" s="212"/>
      <c r="T830" s="212"/>
      <c r="U830" s="212">
        <v>3500</v>
      </c>
      <c r="V830" s="212">
        <v>3100</v>
      </c>
      <c r="W830" s="212">
        <v>3000</v>
      </c>
      <c r="X830" s="212"/>
      <c r="Y830" s="513"/>
    </row>
    <row r="831" spans="1:25" ht="21" customHeight="1">
      <c r="A831" s="925"/>
      <c r="B831" s="926" t="s">
        <v>1190</v>
      </c>
      <c r="C831" s="923"/>
      <c r="D831" s="1090" t="s">
        <v>1414</v>
      </c>
      <c r="E831" s="701"/>
      <c r="F831" s="701"/>
      <c r="G831" s="701"/>
      <c r="H831" s="211" t="s">
        <v>656</v>
      </c>
      <c r="I831" s="212">
        <v>44595</v>
      </c>
      <c r="J831" s="427">
        <f t="shared" si="155"/>
        <v>24000</v>
      </c>
      <c r="K831" s="212">
        <v>8000</v>
      </c>
      <c r="L831" s="212">
        <v>8000</v>
      </c>
      <c r="M831" s="212"/>
      <c r="N831" s="212"/>
      <c r="O831" s="212"/>
      <c r="P831" s="212"/>
      <c r="Q831" s="212"/>
      <c r="R831" s="212"/>
      <c r="S831" s="212"/>
      <c r="T831" s="212"/>
      <c r="U831" s="212">
        <v>4000</v>
      </c>
      <c r="V831" s="212">
        <v>4000</v>
      </c>
      <c r="W831" s="212"/>
      <c r="X831" s="212"/>
      <c r="Y831" s="513"/>
    </row>
    <row r="832" spans="1:25" ht="21" customHeight="1">
      <c r="A832" s="869">
        <v>9</v>
      </c>
      <c r="B832" s="37" t="s">
        <v>1191</v>
      </c>
      <c r="C832" s="211">
        <v>121</v>
      </c>
      <c r="D832" s="1090" t="s">
        <v>1414</v>
      </c>
      <c r="E832" s="701"/>
      <c r="F832" s="701"/>
      <c r="G832" s="701"/>
      <c r="H832" s="211" t="s">
        <v>665</v>
      </c>
      <c r="I832" s="212">
        <v>73108.100000000006</v>
      </c>
      <c r="J832" s="427">
        <f t="shared" si="155"/>
        <v>46725.7</v>
      </c>
      <c r="K832" s="212">
        <v>22057.5</v>
      </c>
      <c r="L832" s="212">
        <v>21068.5</v>
      </c>
      <c r="M832" s="212">
        <v>2439.6999999999998</v>
      </c>
      <c r="N832" s="212"/>
      <c r="O832" s="212"/>
      <c r="P832" s="212"/>
      <c r="Q832" s="212"/>
      <c r="R832" s="212"/>
      <c r="S832" s="212"/>
      <c r="T832" s="212"/>
      <c r="U832" s="212">
        <v>540</v>
      </c>
      <c r="V832" s="212">
        <v>310</v>
      </c>
      <c r="W832" s="212">
        <v>310</v>
      </c>
      <c r="X832" s="212"/>
      <c r="Y832" s="513"/>
    </row>
    <row r="833" spans="1:25" ht="21" customHeight="1">
      <c r="A833" s="869">
        <v>10</v>
      </c>
      <c r="B833" s="37" t="s">
        <v>1192</v>
      </c>
      <c r="C833" s="211">
        <v>222</v>
      </c>
      <c r="D833" s="1090" t="s">
        <v>1414</v>
      </c>
      <c r="E833" s="701"/>
      <c r="F833" s="701"/>
      <c r="G833" s="701"/>
      <c r="H833" s="211" t="s">
        <v>665</v>
      </c>
      <c r="I833" s="212">
        <v>9150</v>
      </c>
      <c r="J833" s="427">
        <f t="shared" si="155"/>
        <v>8250</v>
      </c>
      <c r="K833" s="212">
        <v>4800</v>
      </c>
      <c r="L833" s="212"/>
      <c r="M833" s="212"/>
      <c r="N833" s="212"/>
      <c r="O833" s="212"/>
      <c r="P833" s="212"/>
      <c r="Q833" s="212"/>
      <c r="R833" s="212"/>
      <c r="S833" s="212"/>
      <c r="T833" s="212"/>
      <c r="U833" s="212">
        <v>1000</v>
      </c>
      <c r="V833" s="212">
        <v>1150</v>
      </c>
      <c r="W833" s="212">
        <v>1300</v>
      </c>
      <c r="X833" s="212"/>
      <c r="Y833" s="513"/>
    </row>
    <row r="834" spans="1:25" ht="13.5" customHeight="1">
      <c r="A834" s="869">
        <v>11</v>
      </c>
      <c r="B834" s="37" t="s">
        <v>1193</v>
      </c>
      <c r="C834" s="211">
        <v>95</v>
      </c>
      <c r="D834" s="1090" t="s">
        <v>1414</v>
      </c>
      <c r="E834" s="701"/>
      <c r="F834" s="701"/>
      <c r="G834" s="701"/>
      <c r="H834" s="211" t="s">
        <v>665</v>
      </c>
      <c r="I834" s="212">
        <v>16982.5</v>
      </c>
      <c r="J834" s="427">
        <f t="shared" si="155"/>
        <v>9150</v>
      </c>
      <c r="K834" s="212"/>
      <c r="L834" s="212"/>
      <c r="M834" s="212"/>
      <c r="N834" s="212"/>
      <c r="O834" s="212"/>
      <c r="P834" s="212"/>
      <c r="Q834" s="212"/>
      <c r="R834" s="212"/>
      <c r="S834" s="212"/>
      <c r="T834" s="212"/>
      <c r="U834" s="212">
        <v>3150</v>
      </c>
      <c r="V834" s="212">
        <v>3000</v>
      </c>
      <c r="W834" s="212">
        <v>3000</v>
      </c>
      <c r="X834" s="212"/>
      <c r="Y834" s="513"/>
    </row>
    <row r="835" spans="1:25" ht="15" customHeight="1">
      <c r="A835" s="925"/>
      <c r="B835" s="926" t="s">
        <v>1194</v>
      </c>
      <c r="C835" s="923"/>
      <c r="D835" s="1090" t="s">
        <v>1414</v>
      </c>
      <c r="E835" s="701"/>
      <c r="F835" s="701"/>
      <c r="G835" s="701"/>
      <c r="H835" s="211" t="s">
        <v>665</v>
      </c>
      <c r="I835" s="212">
        <v>181000</v>
      </c>
      <c r="J835" s="427">
        <f t="shared" si="155"/>
        <v>164500</v>
      </c>
      <c r="K835" s="212">
        <v>45000</v>
      </c>
      <c r="L835" s="212">
        <v>55000</v>
      </c>
      <c r="M835" s="212">
        <v>50000</v>
      </c>
      <c r="N835" s="212"/>
      <c r="O835" s="212"/>
      <c r="P835" s="212"/>
      <c r="Q835" s="212"/>
      <c r="R835" s="212"/>
      <c r="S835" s="212"/>
      <c r="T835" s="212"/>
      <c r="U835" s="212">
        <v>4500</v>
      </c>
      <c r="V835" s="212">
        <v>5000</v>
      </c>
      <c r="W835" s="212">
        <v>5000</v>
      </c>
      <c r="X835" s="212"/>
      <c r="Y835" s="513"/>
    </row>
    <row r="836" spans="1:25" ht="22.5">
      <c r="A836" s="925"/>
      <c r="B836" s="926" t="s">
        <v>1196</v>
      </c>
      <c r="C836" s="923"/>
      <c r="D836" s="1090" t="s">
        <v>1414</v>
      </c>
      <c r="E836" s="701"/>
      <c r="F836" s="701"/>
      <c r="G836" s="701"/>
      <c r="H836" s="211" t="s">
        <v>1197</v>
      </c>
      <c r="I836" s="212">
        <v>5000</v>
      </c>
      <c r="J836" s="427">
        <f t="shared" si="155"/>
        <v>5000</v>
      </c>
      <c r="K836" s="212"/>
      <c r="L836" s="212">
        <v>3000</v>
      </c>
      <c r="M836" s="212">
        <v>2000</v>
      </c>
      <c r="N836" s="212"/>
      <c r="O836" s="212"/>
      <c r="P836" s="212"/>
      <c r="Q836" s="212"/>
      <c r="R836" s="212"/>
      <c r="S836" s="212"/>
      <c r="T836" s="212"/>
      <c r="U836" s="212"/>
      <c r="V836" s="212"/>
      <c r="W836" s="212"/>
      <c r="X836" s="212"/>
      <c r="Y836" s="513"/>
    </row>
    <row r="837" spans="1:25" ht="22.5">
      <c r="A837" s="925"/>
      <c r="B837" s="926" t="s">
        <v>1198</v>
      </c>
      <c r="C837" s="923"/>
      <c r="D837" s="1090" t="s">
        <v>1414</v>
      </c>
      <c r="E837" s="701"/>
      <c r="F837" s="701"/>
      <c r="G837" s="701"/>
      <c r="H837" s="211" t="s">
        <v>665</v>
      </c>
      <c r="I837" s="212">
        <v>6500</v>
      </c>
      <c r="J837" s="427">
        <f t="shared" si="155"/>
        <v>0</v>
      </c>
      <c r="K837" s="212"/>
      <c r="L837" s="212"/>
      <c r="M837" s="212"/>
      <c r="N837" s="212"/>
      <c r="O837" s="212"/>
      <c r="P837" s="212"/>
      <c r="Q837" s="212"/>
      <c r="R837" s="212"/>
      <c r="S837" s="212"/>
      <c r="T837" s="212"/>
      <c r="U837" s="212"/>
      <c r="V837" s="212"/>
      <c r="W837" s="212"/>
      <c r="X837" s="212"/>
      <c r="Y837" s="513"/>
    </row>
    <row r="838" spans="1:25" ht="22.5" customHeight="1">
      <c r="A838" s="930"/>
      <c r="B838" s="931" t="s">
        <v>1199</v>
      </c>
      <c r="C838" s="923"/>
      <c r="D838" s="1090" t="s">
        <v>1414</v>
      </c>
      <c r="E838" s="702"/>
      <c r="F838" s="702"/>
      <c r="G838" s="702"/>
      <c r="H838" s="213" t="s">
        <v>665</v>
      </c>
      <c r="I838" s="214">
        <v>69600</v>
      </c>
      <c r="J838" s="427">
        <f t="shared" si="155"/>
        <v>52200</v>
      </c>
      <c r="K838" s="214">
        <v>14600</v>
      </c>
      <c r="L838" s="214">
        <v>14600</v>
      </c>
      <c r="M838" s="214">
        <v>14600</v>
      </c>
      <c r="N838" s="214"/>
      <c r="O838" s="214"/>
      <c r="P838" s="214"/>
      <c r="Q838" s="214"/>
      <c r="R838" s="214"/>
      <c r="S838" s="214"/>
      <c r="T838" s="214"/>
      <c r="U838" s="214">
        <v>2800</v>
      </c>
      <c r="V838" s="214">
        <v>2800</v>
      </c>
      <c r="W838" s="214">
        <v>2800</v>
      </c>
      <c r="X838" s="214"/>
      <c r="Y838" s="513"/>
    </row>
    <row r="839" spans="1:25" ht="22.5">
      <c r="A839" s="928"/>
      <c r="B839" s="929" t="s">
        <v>1200</v>
      </c>
      <c r="C839" s="923"/>
      <c r="D839" s="1090" t="s">
        <v>1414</v>
      </c>
      <c r="E839" s="702"/>
      <c r="F839" s="702"/>
      <c r="G839" s="702"/>
      <c r="H839" s="213" t="s">
        <v>665</v>
      </c>
      <c r="I839" s="214">
        <v>6265</v>
      </c>
      <c r="J839" s="427">
        <f t="shared" si="155"/>
        <v>6265</v>
      </c>
      <c r="K839" s="214">
        <v>6265</v>
      </c>
      <c r="L839" s="214"/>
      <c r="M839" s="214"/>
      <c r="N839" s="214"/>
      <c r="O839" s="214"/>
      <c r="P839" s="214"/>
      <c r="Q839" s="214"/>
      <c r="R839" s="214"/>
      <c r="S839" s="214"/>
      <c r="T839" s="214"/>
      <c r="U839" s="214"/>
      <c r="V839" s="214"/>
      <c r="W839" s="214"/>
      <c r="X839" s="214"/>
      <c r="Y839" s="513"/>
    </row>
    <row r="840" spans="1:25">
      <c r="A840" s="715"/>
      <c r="B840" s="728" t="s">
        <v>693</v>
      </c>
      <c r="C840" s="716"/>
      <c r="D840" s="717"/>
      <c r="E840" s="717"/>
      <c r="F840" s="717"/>
      <c r="G840" s="717"/>
      <c r="H840" s="716"/>
      <c r="I840" s="716"/>
      <c r="J840" s="718">
        <f t="shared" ref="J840:Y840" si="156">SUM(J824:J839)</f>
        <v>621320.69999999995</v>
      </c>
      <c r="K840" s="719">
        <f t="shared" si="156"/>
        <v>194852.5</v>
      </c>
      <c r="L840" s="719">
        <f t="shared" si="156"/>
        <v>199468.5</v>
      </c>
      <c r="M840" s="719">
        <f t="shared" si="156"/>
        <v>122739.7</v>
      </c>
      <c r="N840" s="719">
        <f t="shared" si="156"/>
        <v>0</v>
      </c>
      <c r="O840" s="719">
        <f t="shared" si="156"/>
        <v>0</v>
      </c>
      <c r="P840" s="726">
        <f t="shared" si="156"/>
        <v>0</v>
      </c>
      <c r="Q840" s="719">
        <f t="shared" si="156"/>
        <v>0</v>
      </c>
      <c r="R840" s="719">
        <f t="shared" si="156"/>
        <v>0</v>
      </c>
      <c r="S840" s="719">
        <f t="shared" si="156"/>
        <v>0</v>
      </c>
      <c r="T840" s="719">
        <f t="shared" si="156"/>
        <v>0</v>
      </c>
      <c r="U840" s="719">
        <f t="shared" si="156"/>
        <v>54490</v>
      </c>
      <c r="V840" s="719">
        <f t="shared" si="156"/>
        <v>33860</v>
      </c>
      <c r="W840" s="719">
        <f t="shared" si="156"/>
        <v>15910</v>
      </c>
      <c r="X840" s="719">
        <f t="shared" si="156"/>
        <v>0</v>
      </c>
      <c r="Y840" s="720">
        <f t="shared" si="156"/>
        <v>0</v>
      </c>
    </row>
    <row r="841" spans="1:25" ht="13.5" thickBot="1">
      <c r="A841" s="548"/>
      <c r="B841" s="367" t="s">
        <v>1373</v>
      </c>
      <c r="C841" s="340"/>
      <c r="D841" s="1105" t="s">
        <v>1414</v>
      </c>
      <c r="E841" s="1105"/>
      <c r="F841" s="1105"/>
      <c r="G841" s="1105"/>
      <c r="H841" s="1105"/>
      <c r="I841" s="1105"/>
      <c r="J841" s="299">
        <f t="shared" ref="J841:Y841" si="157">SUM(J824:J839)</f>
        <v>621320.69999999995</v>
      </c>
      <c r="K841" s="345">
        <f t="shared" si="157"/>
        <v>194852.5</v>
      </c>
      <c r="L841" s="345">
        <f t="shared" si="157"/>
        <v>199468.5</v>
      </c>
      <c r="M841" s="345">
        <f t="shared" si="157"/>
        <v>122739.7</v>
      </c>
      <c r="N841" s="345">
        <f t="shared" si="157"/>
        <v>0</v>
      </c>
      <c r="O841" s="345">
        <f t="shared" si="157"/>
        <v>0</v>
      </c>
      <c r="P841" s="345">
        <f t="shared" si="157"/>
        <v>0</v>
      </c>
      <c r="Q841" s="345">
        <f t="shared" si="157"/>
        <v>0</v>
      </c>
      <c r="R841" s="345">
        <f t="shared" si="157"/>
        <v>0</v>
      </c>
      <c r="S841" s="345">
        <f t="shared" si="157"/>
        <v>0</v>
      </c>
      <c r="T841" s="345">
        <f t="shared" si="157"/>
        <v>0</v>
      </c>
      <c r="U841" s="345">
        <f t="shared" si="157"/>
        <v>54490</v>
      </c>
      <c r="V841" s="345">
        <f t="shared" si="157"/>
        <v>33860</v>
      </c>
      <c r="W841" s="345">
        <f t="shared" si="157"/>
        <v>15910</v>
      </c>
      <c r="X841" s="345">
        <f t="shared" si="157"/>
        <v>0</v>
      </c>
      <c r="Y841" s="518">
        <f t="shared" si="157"/>
        <v>0</v>
      </c>
    </row>
    <row r="842" spans="1:25" ht="15">
      <c r="A842" s="1116" t="s">
        <v>1205</v>
      </c>
      <c r="B842" s="1117"/>
      <c r="C842" s="610"/>
      <c r="D842" s="630"/>
      <c r="E842" s="630"/>
      <c r="F842" s="630"/>
      <c r="G842" s="630"/>
      <c r="H842" s="610"/>
      <c r="I842" s="610"/>
      <c r="J842" s="610"/>
      <c r="K842" s="610"/>
      <c r="L842" s="610"/>
      <c r="M842" s="610"/>
      <c r="N842" s="610"/>
      <c r="O842" s="610"/>
      <c r="P842" s="610"/>
      <c r="Q842" s="610"/>
      <c r="R842" s="610"/>
      <c r="S842" s="610"/>
      <c r="T842" s="610"/>
      <c r="U842" s="610"/>
      <c r="V842" s="610"/>
      <c r="W842" s="610"/>
      <c r="X842" s="610"/>
      <c r="Y842" s="611"/>
    </row>
    <row r="843" spans="1:25" ht="38.25" customHeight="1">
      <c r="A843" s="901">
        <v>1</v>
      </c>
      <c r="B843" s="429" t="s">
        <v>1307</v>
      </c>
      <c r="C843" s="860">
        <v>254</v>
      </c>
      <c r="D843" s="1090" t="s">
        <v>1414</v>
      </c>
      <c r="E843" s="671"/>
      <c r="F843" s="671"/>
      <c r="G843" s="671"/>
      <c r="H843" s="860">
        <v>2018</v>
      </c>
      <c r="I843" s="380">
        <v>5000</v>
      </c>
      <c r="J843" s="427">
        <f t="shared" ref="J843:J857" si="158">SUM(K843:Y843)</f>
        <v>5000</v>
      </c>
      <c r="K843" s="380">
        <v>3750</v>
      </c>
      <c r="L843" s="380"/>
      <c r="M843" s="380"/>
      <c r="N843" s="380"/>
      <c r="O843" s="380"/>
      <c r="P843" s="380">
        <v>1250</v>
      </c>
      <c r="Q843" s="380"/>
      <c r="R843" s="380"/>
      <c r="S843" s="380"/>
      <c r="T843" s="380"/>
      <c r="U843" s="380"/>
      <c r="V843" s="380"/>
      <c r="W843" s="390"/>
      <c r="X843" s="81"/>
      <c r="Y843" s="513"/>
    </row>
    <row r="844" spans="1:25" ht="42.75" customHeight="1">
      <c r="A844" s="595">
        <v>2</v>
      </c>
      <c r="B844" s="216" t="s">
        <v>1308</v>
      </c>
      <c r="C844" s="149">
        <v>436</v>
      </c>
      <c r="D844" s="1090" t="s">
        <v>1414</v>
      </c>
      <c r="E844" s="672"/>
      <c r="F844" s="672"/>
      <c r="G844" s="672"/>
      <c r="H844" s="149"/>
      <c r="I844" s="150">
        <v>4000</v>
      </c>
      <c r="J844" s="427">
        <f t="shared" si="158"/>
        <v>4000</v>
      </c>
      <c r="K844" s="150">
        <v>3000</v>
      </c>
      <c r="L844" s="150"/>
      <c r="M844" s="150"/>
      <c r="N844" s="150"/>
      <c r="O844" s="150"/>
      <c r="P844" s="150">
        <v>1000</v>
      </c>
      <c r="Q844" s="150"/>
      <c r="R844" s="150"/>
      <c r="S844" s="150"/>
      <c r="T844" s="150"/>
      <c r="U844" s="150"/>
      <c r="V844" s="150"/>
      <c r="W844" s="81"/>
      <c r="X844" s="81"/>
      <c r="Y844" s="513"/>
    </row>
    <row r="845" spans="1:25" ht="36" customHeight="1">
      <c r="A845" s="595">
        <v>3</v>
      </c>
      <c r="B845" s="216" t="s">
        <v>1309</v>
      </c>
      <c r="C845" s="149">
        <v>330</v>
      </c>
      <c r="D845" s="1090" t="s">
        <v>1414</v>
      </c>
      <c r="E845" s="672"/>
      <c r="F845" s="672"/>
      <c r="G845" s="672"/>
      <c r="H845" s="149"/>
      <c r="I845" s="150">
        <v>28000</v>
      </c>
      <c r="J845" s="427">
        <f t="shared" si="158"/>
        <v>28000</v>
      </c>
      <c r="K845" s="150">
        <v>21000</v>
      </c>
      <c r="L845" s="150"/>
      <c r="M845" s="150"/>
      <c r="N845" s="150"/>
      <c r="O845" s="150"/>
      <c r="P845" s="150">
        <v>7000</v>
      </c>
      <c r="Q845" s="150"/>
      <c r="R845" s="150"/>
      <c r="S845" s="150"/>
      <c r="T845" s="150"/>
      <c r="U845" s="150"/>
      <c r="V845" s="150"/>
      <c r="W845" s="81"/>
      <c r="X845" s="81"/>
      <c r="Y845" s="513"/>
    </row>
    <row r="846" spans="1:25" ht="27" customHeight="1">
      <c r="A846" s="595">
        <v>4</v>
      </c>
      <c r="B846" s="216" t="s">
        <v>1312</v>
      </c>
      <c r="C846" s="149">
        <v>187</v>
      </c>
      <c r="D846" s="1090" t="s">
        <v>1414</v>
      </c>
      <c r="E846" s="672"/>
      <c r="F846" s="672"/>
      <c r="G846" s="672"/>
      <c r="H846" s="247"/>
      <c r="I846" s="248">
        <v>10400</v>
      </c>
      <c r="J846" s="427">
        <f t="shared" si="158"/>
        <v>10400</v>
      </c>
      <c r="K846" s="150"/>
      <c r="L846" s="150">
        <v>7800</v>
      </c>
      <c r="M846" s="150"/>
      <c r="N846" s="150"/>
      <c r="O846" s="150"/>
      <c r="P846" s="150"/>
      <c r="Q846" s="150">
        <v>2600</v>
      </c>
      <c r="R846" s="150"/>
      <c r="S846" s="150"/>
      <c r="T846" s="150"/>
      <c r="U846" s="150"/>
      <c r="V846" s="150"/>
      <c r="W846" s="81"/>
      <c r="X846" s="81"/>
      <c r="Y846" s="513"/>
    </row>
    <row r="847" spans="1:25" ht="21" customHeight="1">
      <c r="A847" s="595">
        <v>5</v>
      </c>
      <c r="B847" s="832" t="s">
        <v>1311</v>
      </c>
      <c r="C847" s="149">
        <v>375</v>
      </c>
      <c r="D847" s="1090" t="s">
        <v>1414</v>
      </c>
      <c r="E847" s="672"/>
      <c r="F847" s="672"/>
      <c r="G847" s="672"/>
      <c r="H847" s="247"/>
      <c r="I847" s="248">
        <v>10000</v>
      </c>
      <c r="J847" s="427">
        <f t="shared" si="158"/>
        <v>10000</v>
      </c>
      <c r="K847" s="150"/>
      <c r="L847" s="150">
        <v>7500</v>
      </c>
      <c r="M847" s="150"/>
      <c r="N847" s="150"/>
      <c r="O847" s="150"/>
      <c r="P847" s="150"/>
      <c r="Q847" s="150">
        <v>2500</v>
      </c>
      <c r="R847" s="150"/>
      <c r="S847" s="150"/>
      <c r="T847" s="150"/>
      <c r="U847" s="150"/>
      <c r="V847" s="150"/>
      <c r="W847" s="91"/>
      <c r="X847" s="91"/>
      <c r="Y847" s="513"/>
    </row>
    <row r="848" spans="1:25" ht="11.25" customHeight="1">
      <c r="A848" s="1250">
        <v>7</v>
      </c>
      <c r="B848" s="218" t="s">
        <v>1207</v>
      </c>
      <c r="C848" s="1252">
        <v>484</v>
      </c>
      <c r="D848" s="1090" t="s">
        <v>1414</v>
      </c>
      <c r="E848" s="703"/>
      <c r="F848" s="703"/>
      <c r="G848" s="703"/>
      <c r="H848" s="247"/>
      <c r="I848" s="248">
        <v>7000</v>
      </c>
      <c r="J848" s="427">
        <f t="shared" si="158"/>
        <v>7000</v>
      </c>
      <c r="K848" s="150"/>
      <c r="L848" s="150">
        <v>5250</v>
      </c>
      <c r="M848" s="150"/>
      <c r="N848" s="150"/>
      <c r="O848" s="150"/>
      <c r="P848" s="150"/>
      <c r="Q848" s="150">
        <v>1750</v>
      </c>
      <c r="R848" s="150"/>
      <c r="S848" s="150"/>
      <c r="T848" s="150"/>
      <c r="U848" s="150"/>
      <c r="V848" s="150"/>
      <c r="W848" s="81"/>
      <c r="X848" s="81"/>
      <c r="Y848" s="513"/>
    </row>
    <row r="849" spans="1:25" ht="13.5" customHeight="1">
      <c r="A849" s="1339"/>
      <c r="B849" s="218" t="s">
        <v>1208</v>
      </c>
      <c r="C849" s="1340"/>
      <c r="D849" s="1090" t="s">
        <v>1414</v>
      </c>
      <c r="E849" s="703"/>
      <c r="F849" s="703"/>
      <c r="G849" s="703"/>
      <c r="H849" s="247"/>
      <c r="I849" s="248">
        <v>7500</v>
      </c>
      <c r="J849" s="427">
        <f t="shared" si="158"/>
        <v>7500</v>
      </c>
      <c r="K849" s="150">
        <v>5625</v>
      </c>
      <c r="L849" s="150"/>
      <c r="M849" s="150"/>
      <c r="N849" s="150"/>
      <c r="O849" s="150"/>
      <c r="P849" s="150">
        <v>1875</v>
      </c>
      <c r="Q849" s="150"/>
      <c r="R849" s="150"/>
      <c r="S849" s="150"/>
      <c r="T849" s="150"/>
      <c r="U849" s="150"/>
      <c r="V849" s="150"/>
      <c r="W849" s="81"/>
      <c r="X849" s="81"/>
      <c r="Y849" s="513"/>
    </row>
    <row r="850" spans="1:25" ht="13.5" customHeight="1">
      <c r="A850" s="1251"/>
      <c r="B850" s="219" t="s">
        <v>1209</v>
      </c>
      <c r="C850" s="1253"/>
      <c r="D850" s="1090" t="s">
        <v>1414</v>
      </c>
      <c r="E850" s="703"/>
      <c r="F850" s="703"/>
      <c r="G850" s="703"/>
      <c r="H850" s="247"/>
      <c r="I850" s="248">
        <v>10300</v>
      </c>
      <c r="J850" s="427">
        <f t="shared" si="158"/>
        <v>10300</v>
      </c>
      <c r="K850" s="150">
        <v>7725</v>
      </c>
      <c r="L850" s="150"/>
      <c r="M850" s="150"/>
      <c r="N850" s="150"/>
      <c r="O850" s="150"/>
      <c r="P850" s="150">
        <v>2575</v>
      </c>
      <c r="Q850" s="150"/>
      <c r="R850" s="150"/>
      <c r="S850" s="150"/>
      <c r="T850" s="150"/>
      <c r="U850" s="150"/>
      <c r="V850" s="150"/>
      <c r="W850" s="81"/>
      <c r="X850" s="81"/>
      <c r="Y850" s="513"/>
    </row>
    <row r="851" spans="1:25" ht="24.75" customHeight="1">
      <c r="A851" s="596">
        <v>8</v>
      </c>
      <c r="B851" s="216" t="s">
        <v>1313</v>
      </c>
      <c r="C851" s="149">
        <v>153</v>
      </c>
      <c r="D851" s="1090" t="s">
        <v>1414</v>
      </c>
      <c r="E851" s="703"/>
      <c r="F851" s="703"/>
      <c r="G851" s="703"/>
      <c r="H851" s="247"/>
      <c r="I851" s="248">
        <v>1700</v>
      </c>
      <c r="J851" s="427">
        <f t="shared" si="158"/>
        <v>1700</v>
      </c>
      <c r="K851" s="150">
        <v>1275</v>
      </c>
      <c r="L851" s="150"/>
      <c r="M851" s="150"/>
      <c r="N851" s="150"/>
      <c r="O851" s="150"/>
      <c r="P851" s="150">
        <v>425</v>
      </c>
      <c r="Q851" s="150"/>
      <c r="R851" s="150"/>
      <c r="S851" s="150"/>
      <c r="T851" s="150"/>
      <c r="U851" s="150"/>
      <c r="V851" s="150"/>
      <c r="W851" s="81"/>
      <c r="X851" s="81"/>
      <c r="Y851" s="513"/>
    </row>
    <row r="852" spans="1:25" ht="26.25" customHeight="1">
      <c r="A852" s="596">
        <v>9</v>
      </c>
      <c r="B852" s="216" t="s">
        <v>1210</v>
      </c>
      <c r="C852" s="149">
        <v>360</v>
      </c>
      <c r="D852" s="1090" t="s">
        <v>1414</v>
      </c>
      <c r="E852" s="703"/>
      <c r="F852" s="703"/>
      <c r="G852" s="703"/>
      <c r="H852" s="247"/>
      <c r="I852" s="248">
        <v>12700</v>
      </c>
      <c r="J852" s="427">
        <f t="shared" si="158"/>
        <v>0</v>
      </c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81"/>
      <c r="X852" s="81"/>
      <c r="Y852" s="513"/>
    </row>
    <row r="853" spans="1:25" ht="27.75" customHeight="1">
      <c r="A853" s="596">
        <v>10</v>
      </c>
      <c r="B853" s="162" t="s">
        <v>1211</v>
      </c>
      <c r="C853" s="80">
        <v>250</v>
      </c>
      <c r="D853" s="1090" t="s">
        <v>1414</v>
      </c>
      <c r="E853" s="703"/>
      <c r="F853" s="703"/>
      <c r="G853" s="703"/>
      <c r="H853" s="247"/>
      <c r="I853" s="248">
        <v>10000</v>
      </c>
      <c r="J853" s="427">
        <f t="shared" si="158"/>
        <v>10000</v>
      </c>
      <c r="K853" s="150">
        <v>7500</v>
      </c>
      <c r="L853" s="150"/>
      <c r="M853" s="150"/>
      <c r="N853" s="150"/>
      <c r="O853" s="150"/>
      <c r="P853" s="150">
        <v>2500</v>
      </c>
      <c r="Q853" s="150"/>
      <c r="R853" s="150"/>
      <c r="S853" s="150"/>
      <c r="T853" s="150"/>
      <c r="U853" s="150"/>
      <c r="V853" s="150"/>
      <c r="W853" s="81"/>
      <c r="X853" s="81"/>
      <c r="Y853" s="513"/>
    </row>
    <row r="854" spans="1:25" ht="30.75" customHeight="1">
      <c r="A854" s="1250">
        <v>11</v>
      </c>
      <c r="B854" s="218" t="s">
        <v>1212</v>
      </c>
      <c r="C854" s="1252">
        <v>195</v>
      </c>
      <c r="D854" s="1090" t="s">
        <v>1414</v>
      </c>
      <c r="E854" s="703"/>
      <c r="F854" s="703"/>
      <c r="G854" s="703"/>
      <c r="H854" s="247"/>
      <c r="I854" s="248">
        <v>20000</v>
      </c>
      <c r="J854" s="427">
        <f t="shared" si="158"/>
        <v>0</v>
      </c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81"/>
      <c r="X854" s="81"/>
      <c r="Y854" s="513"/>
    </row>
    <row r="855" spans="1:25" ht="19.5" customHeight="1">
      <c r="A855" s="1251"/>
      <c r="B855" s="219" t="s">
        <v>1213</v>
      </c>
      <c r="C855" s="1253"/>
      <c r="D855" s="1090" t="s">
        <v>1414</v>
      </c>
      <c r="E855" s="703"/>
      <c r="F855" s="703"/>
      <c r="G855" s="703"/>
      <c r="H855" s="247"/>
      <c r="I855" s="248">
        <v>11000</v>
      </c>
      <c r="J855" s="427">
        <f t="shared" si="158"/>
        <v>11000</v>
      </c>
      <c r="K855" s="150">
        <v>8250</v>
      </c>
      <c r="L855" s="150"/>
      <c r="M855" s="150"/>
      <c r="N855" s="150"/>
      <c r="O855" s="150"/>
      <c r="P855" s="150">
        <v>2750</v>
      </c>
      <c r="Q855" s="150"/>
      <c r="R855" s="150"/>
      <c r="S855" s="150"/>
      <c r="T855" s="150"/>
      <c r="U855" s="150"/>
      <c r="V855" s="150"/>
      <c r="W855" s="81"/>
      <c r="X855" s="81"/>
      <c r="Y855" s="513"/>
    </row>
    <row r="856" spans="1:25" ht="37.5" customHeight="1">
      <c r="A856" s="596">
        <v>12</v>
      </c>
      <c r="B856" s="832" t="s">
        <v>1315</v>
      </c>
      <c r="C856" s="149">
        <v>173</v>
      </c>
      <c r="D856" s="1090" t="s">
        <v>1414</v>
      </c>
      <c r="E856" s="672"/>
      <c r="F856" s="672"/>
      <c r="G856" s="672"/>
      <c r="H856" s="247"/>
      <c r="I856" s="248">
        <v>6000</v>
      </c>
      <c r="J856" s="427">
        <f t="shared" si="158"/>
        <v>6000</v>
      </c>
      <c r="K856" s="150"/>
      <c r="L856" s="150"/>
      <c r="M856" s="150">
        <v>4500</v>
      </c>
      <c r="N856" s="150"/>
      <c r="O856" s="150"/>
      <c r="P856" s="150"/>
      <c r="Q856" s="150"/>
      <c r="R856" s="150">
        <v>1500</v>
      </c>
      <c r="S856" s="150"/>
      <c r="T856" s="150"/>
      <c r="U856" s="150"/>
      <c r="V856" s="150"/>
      <c r="W856" s="81"/>
      <c r="X856" s="81"/>
      <c r="Y856" s="513"/>
    </row>
    <row r="857" spans="1:25" ht="33" customHeight="1">
      <c r="A857" s="596">
        <v>14</v>
      </c>
      <c r="B857" s="832" t="s">
        <v>1314</v>
      </c>
      <c r="C857" s="149">
        <v>710</v>
      </c>
      <c r="D857" s="1090" t="s">
        <v>1414</v>
      </c>
      <c r="E857" s="703"/>
      <c r="F857" s="703"/>
      <c r="G857" s="703"/>
      <c r="H857" s="247"/>
      <c r="I857" s="248">
        <v>30000</v>
      </c>
      <c r="J857" s="427">
        <f t="shared" si="158"/>
        <v>0</v>
      </c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81"/>
      <c r="X857" s="81"/>
      <c r="Y857" s="513"/>
    </row>
    <row r="858" spans="1:25">
      <c r="A858" s="715"/>
      <c r="B858" s="728" t="s">
        <v>693</v>
      </c>
      <c r="C858" s="716"/>
      <c r="D858" s="717"/>
      <c r="E858" s="717"/>
      <c r="F858" s="717"/>
      <c r="G858" s="717"/>
      <c r="H858" s="716"/>
      <c r="I858" s="716"/>
      <c r="J858" s="718">
        <f t="shared" ref="J858:Y858" si="159">SUM(J843:J857)</f>
        <v>110900</v>
      </c>
      <c r="K858" s="719">
        <f t="shared" si="159"/>
        <v>58125</v>
      </c>
      <c r="L858" s="719">
        <f t="shared" si="159"/>
        <v>20550</v>
      </c>
      <c r="M858" s="719">
        <f t="shared" si="159"/>
        <v>4500</v>
      </c>
      <c r="N858" s="719">
        <f t="shared" si="159"/>
        <v>0</v>
      </c>
      <c r="O858" s="719">
        <f t="shared" si="159"/>
        <v>0</v>
      </c>
      <c r="P858" s="726">
        <f t="shared" si="159"/>
        <v>19375</v>
      </c>
      <c r="Q858" s="719">
        <f t="shared" si="159"/>
        <v>6850</v>
      </c>
      <c r="R858" s="719">
        <f t="shared" si="159"/>
        <v>1500</v>
      </c>
      <c r="S858" s="719">
        <f t="shared" si="159"/>
        <v>0</v>
      </c>
      <c r="T858" s="719">
        <f t="shared" si="159"/>
        <v>0</v>
      </c>
      <c r="U858" s="719">
        <f t="shared" si="159"/>
        <v>0</v>
      </c>
      <c r="V858" s="719">
        <f t="shared" si="159"/>
        <v>0</v>
      </c>
      <c r="W858" s="719">
        <f t="shared" si="159"/>
        <v>0</v>
      </c>
      <c r="X858" s="719">
        <f t="shared" si="159"/>
        <v>0</v>
      </c>
      <c r="Y858" s="720">
        <f t="shared" si="159"/>
        <v>0</v>
      </c>
    </row>
    <row r="859" spans="1:25" ht="13.5" thickBot="1">
      <c r="A859" s="548"/>
      <c r="B859" s="367" t="s">
        <v>1373</v>
      </c>
      <c r="C859" s="340"/>
      <c r="D859" s="1105" t="s">
        <v>1414</v>
      </c>
      <c r="E859" s="1105"/>
      <c r="F859" s="1105"/>
      <c r="G859" s="1105"/>
      <c r="H859" s="1105"/>
      <c r="I859" s="1105"/>
      <c r="J859" s="299">
        <f t="shared" ref="J859:Y859" si="160">SUM(J843:J847,J848:J857)</f>
        <v>110900</v>
      </c>
      <c r="K859" s="345">
        <f t="shared" si="160"/>
        <v>58125</v>
      </c>
      <c r="L859" s="345">
        <f t="shared" si="160"/>
        <v>20550</v>
      </c>
      <c r="M859" s="345">
        <f t="shared" si="160"/>
        <v>4500</v>
      </c>
      <c r="N859" s="345">
        <f t="shared" si="160"/>
        <v>0</v>
      </c>
      <c r="O859" s="345">
        <f t="shared" si="160"/>
        <v>0</v>
      </c>
      <c r="P859" s="345">
        <f t="shared" si="160"/>
        <v>19375</v>
      </c>
      <c r="Q859" s="345">
        <f t="shared" si="160"/>
        <v>6850</v>
      </c>
      <c r="R859" s="345">
        <f t="shared" si="160"/>
        <v>1500</v>
      </c>
      <c r="S859" s="345">
        <f t="shared" si="160"/>
        <v>0</v>
      </c>
      <c r="T859" s="345">
        <f t="shared" si="160"/>
        <v>0</v>
      </c>
      <c r="U859" s="345">
        <f t="shared" si="160"/>
        <v>0</v>
      </c>
      <c r="V859" s="345">
        <f t="shared" si="160"/>
        <v>0</v>
      </c>
      <c r="W859" s="345">
        <f t="shared" si="160"/>
        <v>0</v>
      </c>
      <c r="X859" s="345">
        <f t="shared" si="160"/>
        <v>0</v>
      </c>
      <c r="Y859" s="518">
        <f t="shared" si="160"/>
        <v>0</v>
      </c>
    </row>
    <row r="860" spans="1:25" ht="15">
      <c r="A860" s="1116" t="s">
        <v>1215</v>
      </c>
      <c r="B860" s="1117"/>
      <c r="C860" s="610"/>
      <c r="D860" s="630"/>
      <c r="E860" s="630"/>
      <c r="F860" s="630"/>
      <c r="G860" s="630"/>
      <c r="H860" s="610"/>
      <c r="I860" s="610"/>
      <c r="J860" s="610"/>
      <c r="K860" s="610"/>
      <c r="L860" s="610"/>
      <c r="M860" s="610"/>
      <c r="N860" s="610"/>
      <c r="O860" s="610"/>
      <c r="P860" s="610"/>
      <c r="Q860" s="610"/>
      <c r="R860" s="610"/>
      <c r="S860" s="610"/>
      <c r="T860" s="610"/>
      <c r="U860" s="610"/>
      <c r="V860" s="610"/>
      <c r="W860" s="610"/>
      <c r="X860" s="610"/>
      <c r="Y860" s="611"/>
    </row>
    <row r="861" spans="1:25">
      <c r="A861" s="715"/>
      <c r="B861" s="728" t="s">
        <v>693</v>
      </c>
      <c r="C861" s="716"/>
      <c r="D861" s="717"/>
      <c r="E861" s="717"/>
      <c r="F861" s="717"/>
      <c r="G861" s="717"/>
      <c r="H861" s="716"/>
      <c r="I861" s="716"/>
      <c r="J861" s="718">
        <v>0</v>
      </c>
      <c r="K861" s="719">
        <v>0</v>
      </c>
      <c r="L861" s="719">
        <v>0</v>
      </c>
      <c r="M861" s="719">
        <v>0</v>
      </c>
      <c r="N861" s="719">
        <v>0</v>
      </c>
      <c r="O861" s="719">
        <v>0</v>
      </c>
      <c r="P861" s="726">
        <v>0</v>
      </c>
      <c r="Q861" s="719">
        <v>0</v>
      </c>
      <c r="R861" s="719">
        <v>0</v>
      </c>
      <c r="S861" s="719">
        <v>0</v>
      </c>
      <c r="T861" s="719">
        <v>0</v>
      </c>
      <c r="U861" s="719">
        <v>0</v>
      </c>
      <c r="V861" s="719">
        <v>0</v>
      </c>
      <c r="W861" s="719">
        <v>0</v>
      </c>
      <c r="X861" s="719">
        <v>0</v>
      </c>
      <c r="Y861" s="720">
        <v>0</v>
      </c>
    </row>
    <row r="862" spans="1:25" ht="13.5" thickBot="1">
      <c r="A862" s="548"/>
      <c r="B862" s="367" t="s">
        <v>1373</v>
      </c>
      <c r="C862" s="340"/>
      <c r="D862" s="1105" t="s">
        <v>1414</v>
      </c>
      <c r="E862" s="1105"/>
      <c r="F862" s="1105"/>
      <c r="G862" s="1105"/>
      <c r="H862" s="1105"/>
      <c r="I862" s="1105"/>
      <c r="J862" s="299">
        <v>0</v>
      </c>
      <c r="K862" s="345">
        <v>0</v>
      </c>
      <c r="L862" s="345">
        <v>0</v>
      </c>
      <c r="M862" s="345">
        <v>0</v>
      </c>
      <c r="N862" s="345">
        <v>0</v>
      </c>
      <c r="O862" s="345">
        <v>0</v>
      </c>
      <c r="P862" s="345">
        <v>0</v>
      </c>
      <c r="Q862" s="345">
        <v>0</v>
      </c>
      <c r="R862" s="345">
        <v>0</v>
      </c>
      <c r="S862" s="345">
        <v>0</v>
      </c>
      <c r="T862" s="345">
        <v>0</v>
      </c>
      <c r="U862" s="345">
        <v>0</v>
      </c>
      <c r="V862" s="345">
        <v>0</v>
      </c>
      <c r="W862" s="345">
        <v>0</v>
      </c>
      <c r="X862" s="345">
        <v>0</v>
      </c>
      <c r="Y862" s="518">
        <v>0</v>
      </c>
    </row>
    <row r="863" spans="1:25" ht="15.75" thickBot="1">
      <c r="A863" s="1175" t="s">
        <v>1317</v>
      </c>
      <c r="B863" s="1176"/>
      <c r="C863" s="1176"/>
      <c r="D863" s="1176"/>
      <c r="E863" s="1176"/>
      <c r="F863" s="1176"/>
      <c r="G863" s="1176"/>
      <c r="H863" s="1176"/>
      <c r="I863" s="1177"/>
      <c r="J863" s="734">
        <f t="shared" ref="J863:Y863" si="161">SUM(J866,J869,J873,J876,J893,J899,J903,J905,J910)</f>
        <v>96820</v>
      </c>
      <c r="K863" s="734">
        <f t="shared" si="161"/>
        <v>18450</v>
      </c>
      <c r="L863" s="734">
        <f t="shared" si="161"/>
        <v>16625</v>
      </c>
      <c r="M863" s="734">
        <f t="shared" si="161"/>
        <v>18525</v>
      </c>
      <c r="N863" s="734">
        <f t="shared" si="161"/>
        <v>23940</v>
      </c>
      <c r="O863" s="734">
        <f t="shared" si="161"/>
        <v>0</v>
      </c>
      <c r="P863" s="734">
        <f t="shared" si="161"/>
        <v>11790</v>
      </c>
      <c r="Q863" s="734">
        <f t="shared" si="161"/>
        <v>2175</v>
      </c>
      <c r="R863" s="734">
        <f t="shared" si="161"/>
        <v>975</v>
      </c>
      <c r="S863" s="734">
        <f t="shared" si="161"/>
        <v>1260</v>
      </c>
      <c r="T863" s="734">
        <f t="shared" si="161"/>
        <v>0</v>
      </c>
      <c r="U863" s="734">
        <f t="shared" si="161"/>
        <v>3080</v>
      </c>
      <c r="V863" s="734">
        <f t="shared" si="161"/>
        <v>0</v>
      </c>
      <c r="W863" s="734">
        <f t="shared" si="161"/>
        <v>0</v>
      </c>
      <c r="X863" s="734">
        <f t="shared" si="161"/>
        <v>0</v>
      </c>
      <c r="Y863" s="735">
        <f t="shared" si="161"/>
        <v>0</v>
      </c>
    </row>
    <row r="864" spans="1:25">
      <c r="A864" s="551"/>
      <c r="B864" s="447" t="s">
        <v>1373</v>
      </c>
      <c r="C864" s="448"/>
      <c r="D864" s="1281" t="s">
        <v>1372</v>
      </c>
      <c r="E864" s="1281"/>
      <c r="F864" s="1281"/>
      <c r="G864" s="1281"/>
      <c r="H864" s="1281"/>
      <c r="I864" s="1281"/>
      <c r="J864" s="452">
        <f t="shared" ref="J864:Y864" si="162">SUM(J867,J870,J874,J877,J894,J900,J906,J911)</f>
        <v>96820</v>
      </c>
      <c r="K864" s="452">
        <f t="shared" si="162"/>
        <v>18450</v>
      </c>
      <c r="L864" s="452">
        <f t="shared" si="162"/>
        <v>16625</v>
      </c>
      <c r="M864" s="452">
        <f t="shared" si="162"/>
        <v>18525</v>
      </c>
      <c r="N864" s="452">
        <f t="shared" si="162"/>
        <v>23940</v>
      </c>
      <c r="O864" s="452">
        <f t="shared" si="162"/>
        <v>0</v>
      </c>
      <c r="P864" s="452">
        <f t="shared" si="162"/>
        <v>11790</v>
      </c>
      <c r="Q864" s="452">
        <f t="shared" si="162"/>
        <v>2175</v>
      </c>
      <c r="R864" s="452">
        <f t="shared" si="162"/>
        <v>975</v>
      </c>
      <c r="S864" s="452">
        <f t="shared" si="162"/>
        <v>1260</v>
      </c>
      <c r="T864" s="452">
        <f t="shared" si="162"/>
        <v>0</v>
      </c>
      <c r="U864" s="452">
        <f t="shared" si="162"/>
        <v>3080</v>
      </c>
      <c r="V864" s="452">
        <f t="shared" si="162"/>
        <v>0</v>
      </c>
      <c r="W864" s="452">
        <f t="shared" si="162"/>
        <v>0</v>
      </c>
      <c r="X864" s="452">
        <f t="shared" si="162"/>
        <v>0</v>
      </c>
      <c r="Y864" s="545">
        <f t="shared" si="162"/>
        <v>0</v>
      </c>
    </row>
    <row r="865" spans="1:25" ht="15.75" thickBot="1">
      <c r="A865" s="1118" t="s">
        <v>1318</v>
      </c>
      <c r="B865" s="1119"/>
      <c r="C865" s="614"/>
      <c r="D865" s="656"/>
      <c r="E865" s="656"/>
      <c r="F865" s="656"/>
      <c r="G865" s="656"/>
      <c r="H865" s="614"/>
      <c r="I865" s="614"/>
      <c r="J865" s="614"/>
      <c r="K865" s="614"/>
      <c r="L865" s="614"/>
      <c r="M865" s="614"/>
      <c r="N865" s="614"/>
      <c r="O865" s="614"/>
      <c r="P865" s="614"/>
      <c r="Q865" s="614"/>
      <c r="R865" s="614"/>
      <c r="S865" s="614"/>
      <c r="T865" s="614"/>
      <c r="U865" s="614"/>
      <c r="V865" s="614"/>
      <c r="W865" s="614"/>
      <c r="X865" s="614"/>
      <c r="Y865" s="615"/>
    </row>
    <row r="866" spans="1:25">
      <c r="A866" s="715"/>
      <c r="B866" s="728" t="s">
        <v>693</v>
      </c>
      <c r="C866" s="716"/>
      <c r="D866" s="717"/>
      <c r="E866" s="717"/>
      <c r="F866" s="717"/>
      <c r="G866" s="717"/>
      <c r="H866" s="716"/>
      <c r="I866" s="716"/>
      <c r="J866" s="718">
        <v>0</v>
      </c>
      <c r="K866" s="719">
        <v>0</v>
      </c>
      <c r="L866" s="719">
        <v>0</v>
      </c>
      <c r="M866" s="719">
        <v>0</v>
      </c>
      <c r="N866" s="719">
        <v>0</v>
      </c>
      <c r="O866" s="719">
        <v>0</v>
      </c>
      <c r="P866" s="726">
        <v>0</v>
      </c>
      <c r="Q866" s="719">
        <v>0</v>
      </c>
      <c r="R866" s="719">
        <v>0</v>
      </c>
      <c r="S866" s="719">
        <v>0</v>
      </c>
      <c r="T866" s="719">
        <v>0</v>
      </c>
      <c r="U866" s="719">
        <v>0</v>
      </c>
      <c r="V866" s="719">
        <v>0</v>
      </c>
      <c r="W866" s="719">
        <v>0</v>
      </c>
      <c r="X866" s="719">
        <v>0</v>
      </c>
      <c r="Y866" s="720">
        <v>0</v>
      </c>
    </row>
    <row r="867" spans="1:25" ht="13.5" thickBot="1">
      <c r="A867" s="548"/>
      <c r="B867" s="367" t="s">
        <v>1373</v>
      </c>
      <c r="C867" s="340"/>
      <c r="D867" s="1105" t="s">
        <v>1414</v>
      </c>
      <c r="E867" s="1105"/>
      <c r="F867" s="1105"/>
      <c r="G867" s="1105"/>
      <c r="H867" s="1105"/>
      <c r="I867" s="1105"/>
      <c r="J867" s="299">
        <v>0</v>
      </c>
      <c r="K867" s="345">
        <v>0</v>
      </c>
      <c r="L867" s="345">
        <v>0</v>
      </c>
      <c r="M867" s="345">
        <v>0</v>
      </c>
      <c r="N867" s="345">
        <v>0</v>
      </c>
      <c r="O867" s="345">
        <v>0</v>
      </c>
      <c r="P867" s="345">
        <v>0</v>
      </c>
      <c r="Q867" s="345">
        <v>0</v>
      </c>
      <c r="R867" s="345">
        <v>0</v>
      </c>
      <c r="S867" s="345">
        <v>0</v>
      </c>
      <c r="T867" s="345">
        <v>0</v>
      </c>
      <c r="U867" s="345">
        <v>0</v>
      </c>
      <c r="V867" s="345">
        <v>0</v>
      </c>
      <c r="W867" s="345">
        <v>0</v>
      </c>
      <c r="X867" s="345">
        <v>0</v>
      </c>
      <c r="Y867" s="518">
        <v>0</v>
      </c>
    </row>
    <row r="868" spans="1:25" ht="15.75" thickBot="1">
      <c r="A868" s="1120" t="s">
        <v>1322</v>
      </c>
      <c r="B868" s="1121"/>
      <c r="C868" s="608"/>
      <c r="D868" s="624"/>
      <c r="E868" s="624"/>
      <c r="F868" s="624"/>
      <c r="G868" s="624"/>
      <c r="H868" s="608"/>
      <c r="I868" s="608"/>
      <c r="J868" s="608"/>
      <c r="K868" s="608"/>
      <c r="L868" s="608"/>
      <c r="M868" s="608"/>
      <c r="N868" s="608"/>
      <c r="O868" s="608"/>
      <c r="P868" s="608"/>
      <c r="Q868" s="608"/>
      <c r="R868" s="608"/>
      <c r="S868" s="608"/>
      <c r="T868" s="608"/>
      <c r="U868" s="608"/>
      <c r="V868" s="608"/>
      <c r="W868" s="608"/>
      <c r="X868" s="608"/>
      <c r="Y868" s="609"/>
    </row>
    <row r="869" spans="1:25">
      <c r="A869" s="715"/>
      <c r="B869" s="728" t="s">
        <v>693</v>
      </c>
      <c r="C869" s="716"/>
      <c r="D869" s="717"/>
      <c r="E869" s="717"/>
      <c r="F869" s="717"/>
      <c r="G869" s="717"/>
      <c r="H869" s="716"/>
      <c r="I869" s="716"/>
      <c r="J869" s="719">
        <v>0</v>
      </c>
      <c r="K869" s="719">
        <v>0</v>
      </c>
      <c r="L869" s="719">
        <v>0</v>
      </c>
      <c r="M869" s="719">
        <v>0</v>
      </c>
      <c r="N869" s="719">
        <v>0</v>
      </c>
      <c r="O869" s="719">
        <v>0</v>
      </c>
      <c r="P869" s="726">
        <v>0</v>
      </c>
      <c r="Q869" s="719">
        <v>0</v>
      </c>
      <c r="R869" s="719">
        <v>0</v>
      </c>
      <c r="S869" s="719">
        <v>0</v>
      </c>
      <c r="T869" s="719">
        <v>0</v>
      </c>
      <c r="U869" s="719">
        <v>0</v>
      </c>
      <c r="V869" s="719">
        <v>0</v>
      </c>
      <c r="W869" s="719">
        <v>0</v>
      </c>
      <c r="X869" s="719">
        <v>0</v>
      </c>
      <c r="Y869" s="720">
        <v>0</v>
      </c>
    </row>
    <row r="870" spans="1:25" ht="13.5" thickBot="1">
      <c r="A870" s="548"/>
      <c r="B870" s="367" t="s">
        <v>1373</v>
      </c>
      <c r="C870" s="340"/>
      <c r="D870" s="1105" t="s">
        <v>1414</v>
      </c>
      <c r="E870" s="1105"/>
      <c r="F870" s="1105"/>
      <c r="G870" s="1105"/>
      <c r="H870" s="1105"/>
      <c r="I870" s="1105"/>
      <c r="J870" s="302">
        <v>0</v>
      </c>
      <c r="K870" s="345">
        <v>0</v>
      </c>
      <c r="L870" s="345">
        <v>0</v>
      </c>
      <c r="M870" s="345">
        <v>0</v>
      </c>
      <c r="N870" s="345">
        <v>0</v>
      </c>
      <c r="O870" s="345">
        <v>0</v>
      </c>
      <c r="P870" s="345">
        <v>0</v>
      </c>
      <c r="Q870" s="345">
        <v>0</v>
      </c>
      <c r="R870" s="345">
        <v>0</v>
      </c>
      <c r="S870" s="345">
        <v>0</v>
      </c>
      <c r="T870" s="345">
        <v>0</v>
      </c>
      <c r="U870" s="345">
        <v>0</v>
      </c>
      <c r="V870" s="345">
        <v>0</v>
      </c>
      <c r="W870" s="345">
        <v>0</v>
      </c>
      <c r="X870" s="345">
        <v>0</v>
      </c>
      <c r="Y870" s="518">
        <v>0</v>
      </c>
    </row>
    <row r="871" spans="1:25" ht="15.75" thickBot="1">
      <c r="A871" s="1120" t="s">
        <v>331</v>
      </c>
      <c r="B871" s="1121"/>
      <c r="C871" s="608"/>
      <c r="D871" s="624"/>
      <c r="E871" s="624"/>
      <c r="F871" s="624"/>
      <c r="G871" s="624"/>
      <c r="H871" s="608"/>
      <c r="I871" s="608"/>
      <c r="J871" s="608"/>
      <c r="K871" s="608"/>
      <c r="L871" s="608"/>
      <c r="M871" s="608"/>
      <c r="N871" s="608"/>
      <c r="O871" s="608"/>
      <c r="P871" s="608"/>
      <c r="Q871" s="608"/>
      <c r="R871" s="608"/>
      <c r="S871" s="608"/>
      <c r="T871" s="608"/>
      <c r="U871" s="608"/>
      <c r="V871" s="608"/>
      <c r="W871" s="608"/>
      <c r="X871" s="608"/>
      <c r="Y871" s="609"/>
    </row>
    <row r="872" spans="1:25" ht="31.5">
      <c r="A872" s="568">
        <v>3</v>
      </c>
      <c r="B872" s="787" t="s">
        <v>336</v>
      </c>
      <c r="C872" s="32">
        <v>510</v>
      </c>
      <c r="D872" s="1090" t="s">
        <v>1414</v>
      </c>
      <c r="E872" s="634"/>
      <c r="F872" s="634"/>
      <c r="G872" s="634"/>
      <c r="H872" s="810" t="s">
        <v>334</v>
      </c>
      <c r="I872" s="169" t="s">
        <v>334</v>
      </c>
      <c r="J872" s="26">
        <f>SUM(K872:Y872)</f>
        <v>29820</v>
      </c>
      <c r="K872" s="169">
        <v>18450</v>
      </c>
      <c r="L872" s="255">
        <v>0</v>
      </c>
      <c r="M872" s="255">
        <v>0</v>
      </c>
      <c r="N872" s="255">
        <v>0</v>
      </c>
      <c r="O872" s="255">
        <v>0</v>
      </c>
      <c r="P872" s="81">
        <v>11370</v>
      </c>
      <c r="Q872" s="255">
        <v>0</v>
      </c>
      <c r="R872" s="255">
        <v>0</v>
      </c>
      <c r="S872" s="255">
        <v>0</v>
      </c>
      <c r="T872" s="255">
        <v>0</v>
      </c>
      <c r="U872" s="255">
        <v>0</v>
      </c>
      <c r="V872" s="255">
        <v>0</v>
      </c>
      <c r="W872" s="255">
        <v>0</v>
      </c>
      <c r="X872" s="255">
        <v>0</v>
      </c>
      <c r="Y872" s="598">
        <v>0</v>
      </c>
    </row>
    <row r="873" spans="1:25">
      <c r="A873" s="715"/>
      <c r="B873" s="728" t="s">
        <v>693</v>
      </c>
      <c r="C873" s="716"/>
      <c r="D873" s="717"/>
      <c r="E873" s="717"/>
      <c r="F873" s="717"/>
      <c r="G873" s="717"/>
      <c r="H873" s="716"/>
      <c r="I873" s="716"/>
      <c r="J873" s="719">
        <f t="shared" ref="J873:Y873" si="163">SUM(J872:J872)</f>
        <v>29820</v>
      </c>
      <c r="K873" s="719">
        <f t="shared" si="163"/>
        <v>18450</v>
      </c>
      <c r="L873" s="719">
        <f t="shared" si="163"/>
        <v>0</v>
      </c>
      <c r="M873" s="719">
        <f t="shared" si="163"/>
        <v>0</v>
      </c>
      <c r="N873" s="719">
        <f t="shared" si="163"/>
        <v>0</v>
      </c>
      <c r="O873" s="719">
        <f t="shared" si="163"/>
        <v>0</v>
      </c>
      <c r="P873" s="726">
        <f t="shared" si="163"/>
        <v>11370</v>
      </c>
      <c r="Q873" s="719">
        <f t="shared" si="163"/>
        <v>0</v>
      </c>
      <c r="R873" s="719">
        <f t="shared" si="163"/>
        <v>0</v>
      </c>
      <c r="S873" s="719">
        <f t="shared" si="163"/>
        <v>0</v>
      </c>
      <c r="T873" s="719">
        <f t="shared" si="163"/>
        <v>0</v>
      </c>
      <c r="U873" s="719">
        <f t="shared" si="163"/>
        <v>0</v>
      </c>
      <c r="V873" s="719">
        <f t="shared" si="163"/>
        <v>0</v>
      </c>
      <c r="W873" s="719">
        <f t="shared" si="163"/>
        <v>0</v>
      </c>
      <c r="X873" s="719">
        <f t="shared" si="163"/>
        <v>0</v>
      </c>
      <c r="Y873" s="720">
        <f t="shared" si="163"/>
        <v>0</v>
      </c>
    </row>
    <row r="874" spans="1:25" ht="13.5" thickBot="1">
      <c r="A874" s="548"/>
      <c r="B874" s="367" t="s">
        <v>1373</v>
      </c>
      <c r="C874" s="340"/>
      <c r="D874" s="1105" t="s">
        <v>1414</v>
      </c>
      <c r="E874" s="1105"/>
      <c r="F874" s="1105"/>
      <c r="G874" s="1105"/>
      <c r="H874" s="1105"/>
      <c r="I874" s="1105"/>
      <c r="J874" s="302">
        <f>SUM(J872)</f>
        <v>29820</v>
      </c>
      <c r="K874" s="345">
        <f t="shared" ref="K874:Y874" si="164">SUM(K872)</f>
        <v>18450</v>
      </c>
      <c r="L874" s="345">
        <f t="shared" si="164"/>
        <v>0</v>
      </c>
      <c r="M874" s="345">
        <f t="shared" si="164"/>
        <v>0</v>
      </c>
      <c r="N874" s="345">
        <f t="shared" si="164"/>
        <v>0</v>
      </c>
      <c r="O874" s="345">
        <f t="shared" si="164"/>
        <v>0</v>
      </c>
      <c r="P874" s="345">
        <f t="shared" si="164"/>
        <v>11370</v>
      </c>
      <c r="Q874" s="345">
        <f t="shared" si="164"/>
        <v>0</v>
      </c>
      <c r="R874" s="345">
        <f t="shared" si="164"/>
        <v>0</v>
      </c>
      <c r="S874" s="345">
        <f t="shared" si="164"/>
        <v>0</v>
      </c>
      <c r="T874" s="345">
        <f t="shared" si="164"/>
        <v>0</v>
      </c>
      <c r="U874" s="345">
        <f t="shared" si="164"/>
        <v>0</v>
      </c>
      <c r="V874" s="345">
        <f t="shared" si="164"/>
        <v>0</v>
      </c>
      <c r="W874" s="345">
        <f t="shared" si="164"/>
        <v>0</v>
      </c>
      <c r="X874" s="345">
        <f t="shared" si="164"/>
        <v>0</v>
      </c>
      <c r="Y874" s="518">
        <f t="shared" si="164"/>
        <v>0</v>
      </c>
    </row>
    <row r="875" spans="1:25" ht="15.75" thickBot="1">
      <c r="A875" s="1126" t="s">
        <v>337</v>
      </c>
      <c r="B875" s="1127"/>
      <c r="C875" s="1127"/>
      <c r="D875" s="1127"/>
      <c r="E875" s="1127"/>
      <c r="F875" s="1127"/>
      <c r="G875" s="1127"/>
      <c r="H875" s="1127"/>
      <c r="I875" s="1127"/>
      <c r="J875" s="1127"/>
      <c r="K875" s="1127"/>
      <c r="L875" s="1127"/>
      <c r="M875" s="1127"/>
      <c r="N875" s="1127"/>
      <c r="O875" s="1127"/>
      <c r="P875" s="1127"/>
      <c r="Q875" s="1127"/>
      <c r="R875" s="1127"/>
      <c r="S875" s="1127"/>
      <c r="T875" s="1127"/>
      <c r="U875" s="1127"/>
      <c r="V875" s="1127"/>
      <c r="W875" s="1127"/>
      <c r="X875" s="1127"/>
      <c r="Y875" s="1128"/>
    </row>
    <row r="876" spans="1:25">
      <c r="A876" s="715"/>
      <c r="B876" s="728" t="s">
        <v>693</v>
      </c>
      <c r="C876" s="716"/>
      <c r="D876" s="717"/>
      <c r="E876" s="717"/>
      <c r="F876" s="717"/>
      <c r="G876" s="717"/>
      <c r="H876" s="716"/>
      <c r="I876" s="716"/>
      <c r="J876" s="719">
        <v>0</v>
      </c>
      <c r="K876" s="719">
        <v>0</v>
      </c>
      <c r="L876" s="719">
        <v>0</v>
      </c>
      <c r="M876" s="719">
        <v>0</v>
      </c>
      <c r="N876" s="719">
        <v>0</v>
      </c>
      <c r="O876" s="719">
        <v>0</v>
      </c>
      <c r="P876" s="726">
        <v>0</v>
      </c>
      <c r="Q876" s="719">
        <v>0</v>
      </c>
      <c r="R876" s="719">
        <v>0</v>
      </c>
      <c r="S876" s="719">
        <v>0</v>
      </c>
      <c r="T876" s="719">
        <v>0</v>
      </c>
      <c r="U876" s="719">
        <v>0</v>
      </c>
      <c r="V876" s="719">
        <v>0</v>
      </c>
      <c r="W876" s="719">
        <v>0</v>
      </c>
      <c r="X876" s="719">
        <v>0</v>
      </c>
      <c r="Y876" s="720">
        <v>0</v>
      </c>
    </row>
    <row r="877" spans="1:25" ht="13.5" thickBot="1">
      <c r="A877" s="548"/>
      <c r="B877" s="367" t="s">
        <v>1373</v>
      </c>
      <c r="C877" s="340"/>
      <c r="D877" s="1105" t="s">
        <v>1414</v>
      </c>
      <c r="E877" s="1105"/>
      <c r="F877" s="1105"/>
      <c r="G877" s="1105"/>
      <c r="H877" s="1105"/>
      <c r="I877" s="1105"/>
      <c r="J877" s="302">
        <v>0</v>
      </c>
      <c r="K877" s="345">
        <v>0</v>
      </c>
      <c r="L877" s="345">
        <v>0</v>
      </c>
      <c r="M877" s="345">
        <v>0</v>
      </c>
      <c r="N877" s="345">
        <v>0</v>
      </c>
      <c r="O877" s="345">
        <v>0</v>
      </c>
      <c r="P877" s="345">
        <v>0</v>
      </c>
      <c r="Q877" s="345">
        <v>0</v>
      </c>
      <c r="R877" s="345">
        <v>0</v>
      </c>
      <c r="S877" s="345">
        <v>0</v>
      </c>
      <c r="T877" s="345">
        <v>0</v>
      </c>
      <c r="U877" s="345">
        <v>0</v>
      </c>
      <c r="V877" s="345">
        <v>0</v>
      </c>
      <c r="W877" s="345">
        <v>0</v>
      </c>
      <c r="X877" s="345">
        <v>0</v>
      </c>
      <c r="Y877" s="518">
        <v>0</v>
      </c>
    </row>
    <row r="878" spans="1:25" ht="15.75" thickBot="1">
      <c r="A878" s="1120" t="s">
        <v>1326</v>
      </c>
      <c r="B878" s="1121"/>
      <c r="C878" s="608"/>
      <c r="D878" s="624"/>
      <c r="E878" s="624"/>
      <c r="F878" s="624"/>
      <c r="G878" s="624"/>
      <c r="H878" s="608"/>
      <c r="I878" s="608"/>
      <c r="J878" s="608"/>
      <c r="K878" s="608"/>
      <c r="L878" s="608"/>
      <c r="M878" s="608"/>
      <c r="N878" s="608"/>
      <c r="O878" s="608"/>
      <c r="P878" s="608"/>
      <c r="Q878" s="608"/>
      <c r="R878" s="608"/>
      <c r="S878" s="608"/>
      <c r="T878" s="608"/>
      <c r="U878" s="608"/>
      <c r="V878" s="608"/>
      <c r="W878" s="608"/>
      <c r="X878" s="608"/>
      <c r="Y878" s="609"/>
    </row>
    <row r="879" spans="1:25" ht="18.75" customHeight="1">
      <c r="A879" s="1146">
        <v>2</v>
      </c>
      <c r="B879" s="305" t="s">
        <v>1352</v>
      </c>
      <c r="C879" s="18"/>
      <c r="D879" s="637"/>
      <c r="E879" s="637"/>
      <c r="F879" s="637"/>
      <c r="G879" s="637"/>
      <c r="H879" s="19"/>
      <c r="I879" s="870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513"/>
    </row>
    <row r="880" spans="1:25" ht="22.5">
      <c r="A880" s="1279"/>
      <c r="B880" s="990" t="s">
        <v>1328</v>
      </c>
      <c r="C880" s="989">
        <v>306</v>
      </c>
      <c r="D880" s="1090" t="s">
        <v>1414</v>
      </c>
      <c r="E880" s="699"/>
      <c r="F880" s="699"/>
      <c r="G880" s="699"/>
      <c r="H880" s="228"/>
      <c r="I880" s="258"/>
      <c r="J880" s="839">
        <f t="shared" ref="J880:J883" si="165">SUM(K880:Y880)</f>
        <v>6900</v>
      </c>
      <c r="K880" s="258"/>
      <c r="L880" s="258"/>
      <c r="M880" s="258">
        <v>6555</v>
      </c>
      <c r="N880" s="258"/>
      <c r="O880" s="258"/>
      <c r="P880" s="258"/>
      <c r="Q880" s="258"/>
      <c r="R880" s="258">
        <v>345</v>
      </c>
      <c r="S880" s="258"/>
      <c r="T880" s="258"/>
      <c r="U880" s="259"/>
      <c r="V880" s="259"/>
      <c r="W880" s="259"/>
      <c r="X880" s="259"/>
      <c r="Y880" s="513"/>
    </row>
    <row r="881" spans="1:25" ht="22.5">
      <c r="A881" s="1279"/>
      <c r="B881" s="990" t="s">
        <v>1329</v>
      </c>
      <c r="C881" s="988">
        <v>240</v>
      </c>
      <c r="D881" s="1090" t="s">
        <v>1414</v>
      </c>
      <c r="E881" s="699"/>
      <c r="F881" s="699"/>
      <c r="G881" s="699"/>
      <c r="H881" s="228"/>
      <c r="I881" s="258"/>
      <c r="J881" s="839">
        <f t="shared" si="165"/>
        <v>7800</v>
      </c>
      <c r="K881" s="258"/>
      <c r="L881" s="258">
        <v>7410</v>
      </c>
      <c r="M881" s="258"/>
      <c r="N881" s="258"/>
      <c r="O881" s="258"/>
      <c r="P881" s="258"/>
      <c r="Q881" s="258">
        <v>390</v>
      </c>
      <c r="R881" s="258"/>
      <c r="S881" s="258"/>
      <c r="T881" s="258"/>
      <c r="U881" s="259"/>
      <c r="V881" s="259"/>
      <c r="W881" s="259"/>
      <c r="X881" s="259"/>
      <c r="Y881" s="513"/>
    </row>
    <row r="882" spans="1:25" ht="17.25" customHeight="1">
      <c r="A882" s="1279"/>
      <c r="B882" s="37" t="s">
        <v>1330</v>
      </c>
      <c r="C882" s="824">
        <v>50</v>
      </c>
      <c r="D882" s="1090" t="s">
        <v>1414</v>
      </c>
      <c r="E882" s="699"/>
      <c r="F882" s="699"/>
      <c r="G882" s="699"/>
      <c r="H882" s="228"/>
      <c r="I882" s="258"/>
      <c r="J882" s="839"/>
      <c r="K882" s="258"/>
      <c r="L882" s="258"/>
      <c r="M882" s="258"/>
      <c r="N882" s="258"/>
      <c r="O882" s="258"/>
      <c r="P882" s="258"/>
      <c r="Q882" s="258"/>
      <c r="R882" s="334"/>
      <c r="S882" s="334"/>
      <c r="T882" s="334"/>
      <c r="U882" s="258"/>
      <c r="V882" s="258"/>
      <c r="W882" s="258"/>
      <c r="X882" s="258"/>
      <c r="Y882" s="513"/>
    </row>
    <row r="883" spans="1:25" ht="22.5">
      <c r="A883" s="1107"/>
      <c r="B883" s="37" t="s">
        <v>1332</v>
      </c>
      <c r="C883" s="824">
        <v>50</v>
      </c>
      <c r="D883" s="1090" t="s">
        <v>1414</v>
      </c>
      <c r="E883" s="699"/>
      <c r="F883" s="699"/>
      <c r="G883" s="699"/>
      <c r="H883" s="228"/>
      <c r="I883" s="258"/>
      <c r="J883" s="839">
        <f t="shared" si="165"/>
        <v>9900</v>
      </c>
      <c r="K883" s="258"/>
      <c r="L883" s="258"/>
      <c r="M883" s="258">
        <v>8645</v>
      </c>
      <c r="N883" s="258"/>
      <c r="O883" s="258"/>
      <c r="P883" s="258"/>
      <c r="Q883" s="258">
        <v>800</v>
      </c>
      <c r="R883" s="334">
        <v>455</v>
      </c>
      <c r="S883" s="334"/>
      <c r="T883" s="334"/>
      <c r="U883" s="259"/>
      <c r="V883" s="259"/>
      <c r="W883" s="259"/>
      <c r="X883" s="259"/>
      <c r="Y883" s="513"/>
    </row>
    <row r="884" spans="1:25" ht="18" customHeight="1">
      <c r="A884" s="1146">
        <v>3</v>
      </c>
      <c r="B884" s="37" t="s">
        <v>1353</v>
      </c>
      <c r="C884" s="824"/>
      <c r="D884" s="699"/>
      <c r="E884" s="699"/>
      <c r="F884" s="699"/>
      <c r="G884" s="699"/>
      <c r="H884" s="228"/>
      <c r="I884" s="258"/>
      <c r="J884" s="258"/>
      <c r="K884" s="258"/>
      <c r="L884" s="258"/>
      <c r="M884" s="258"/>
      <c r="N884" s="258"/>
      <c r="O884" s="258"/>
      <c r="P884" s="258"/>
      <c r="Q884" s="258"/>
      <c r="R884" s="258"/>
      <c r="S884" s="258"/>
      <c r="T884" s="258"/>
      <c r="U884" s="258"/>
      <c r="V884" s="258"/>
      <c r="W884" s="258"/>
      <c r="X884" s="258"/>
      <c r="Y884" s="513"/>
    </row>
    <row r="885" spans="1:25" ht="12.75" customHeight="1">
      <c r="A885" s="1279"/>
      <c r="B885" s="988" t="s">
        <v>1336</v>
      </c>
      <c r="C885" s="989">
        <v>160</v>
      </c>
      <c r="D885" s="1090" t="s">
        <v>1414</v>
      </c>
      <c r="E885" s="699"/>
      <c r="F885" s="699"/>
      <c r="G885" s="699"/>
      <c r="H885" s="228"/>
      <c r="I885" s="258"/>
      <c r="J885" s="839">
        <f t="shared" ref="J885" si="166">SUM(K885:Y885)</f>
        <v>5200</v>
      </c>
      <c r="K885" s="258"/>
      <c r="L885" s="258">
        <v>4940</v>
      </c>
      <c r="M885" s="258"/>
      <c r="N885" s="258"/>
      <c r="O885" s="258"/>
      <c r="P885" s="258"/>
      <c r="Q885" s="258">
        <v>260</v>
      </c>
      <c r="R885" s="258"/>
      <c r="S885" s="258"/>
      <c r="T885" s="258"/>
      <c r="U885" s="259"/>
      <c r="V885" s="259"/>
      <c r="W885" s="259"/>
      <c r="X885" s="259"/>
      <c r="Y885" s="513"/>
    </row>
    <row r="886" spans="1:25" ht="24" customHeight="1">
      <c r="A886" s="825">
        <v>6</v>
      </c>
      <c r="B886" s="37" t="s">
        <v>1356</v>
      </c>
      <c r="C886" s="824">
        <v>144</v>
      </c>
      <c r="D886" s="1090" t="s">
        <v>1414</v>
      </c>
      <c r="E886" s="699"/>
      <c r="F886" s="699"/>
      <c r="G886" s="699"/>
      <c r="H886" s="228"/>
      <c r="I886" s="260"/>
      <c r="J886" s="839">
        <f t="shared" ref="J886:J890" si="167">SUM(K886:Y886)</f>
        <v>3000</v>
      </c>
      <c r="K886" s="334"/>
      <c r="L886" s="334"/>
      <c r="M886" s="334"/>
      <c r="N886" s="334">
        <v>2850</v>
      </c>
      <c r="O886" s="334"/>
      <c r="P886" s="334"/>
      <c r="Q886" s="334"/>
      <c r="R886" s="334"/>
      <c r="S886" s="334">
        <v>150</v>
      </c>
      <c r="T886" s="334"/>
      <c r="U886" s="335"/>
      <c r="V886" s="335"/>
      <c r="W886" s="335"/>
      <c r="X886" s="335"/>
      <c r="Y886" s="513"/>
    </row>
    <row r="887" spans="1:25" ht="21" customHeight="1">
      <c r="A887" s="1146">
        <v>7</v>
      </c>
      <c r="B887" s="37" t="s">
        <v>1357</v>
      </c>
      <c r="C887" s="824"/>
      <c r="D887" s="699"/>
      <c r="E887" s="699"/>
      <c r="F887" s="699"/>
      <c r="G887" s="699"/>
      <c r="H887" s="228"/>
      <c r="I887" s="258"/>
      <c r="J887" s="839"/>
      <c r="K887" s="258"/>
      <c r="L887" s="258"/>
      <c r="M887" s="258"/>
      <c r="N887" s="258"/>
      <c r="O887" s="258"/>
      <c r="P887" s="258"/>
      <c r="Q887" s="258"/>
      <c r="R887" s="258"/>
      <c r="S887" s="258"/>
      <c r="T887" s="258"/>
      <c r="U887" s="258"/>
      <c r="V887" s="258"/>
      <c r="W887" s="258"/>
      <c r="X887" s="258"/>
      <c r="Y887" s="513"/>
    </row>
    <row r="888" spans="1:25" ht="22.5">
      <c r="A888" s="1279"/>
      <c r="B888" s="824" t="s">
        <v>1343</v>
      </c>
      <c r="C888" s="824">
        <v>50</v>
      </c>
      <c r="D888" s="1090" t="s">
        <v>1414</v>
      </c>
      <c r="E888" s="699"/>
      <c r="F888" s="699"/>
      <c r="G888" s="699"/>
      <c r="H888" s="228"/>
      <c r="I888" s="258"/>
      <c r="J888" s="839">
        <f t="shared" si="167"/>
        <v>10700</v>
      </c>
      <c r="K888" s="334"/>
      <c r="L888" s="334"/>
      <c r="M888" s="334"/>
      <c r="N888" s="334">
        <v>10165</v>
      </c>
      <c r="O888" s="334"/>
      <c r="P888" s="334"/>
      <c r="Q888" s="334"/>
      <c r="R888" s="334"/>
      <c r="S888" s="334">
        <v>535</v>
      </c>
      <c r="T888" s="334"/>
      <c r="U888" s="334"/>
      <c r="V888" s="334"/>
      <c r="W888" s="334"/>
      <c r="X888" s="334"/>
      <c r="Y888" s="513"/>
    </row>
    <row r="889" spans="1:25" ht="22.5">
      <c r="A889" s="1107"/>
      <c r="B889" s="824" t="s">
        <v>1344</v>
      </c>
      <c r="C889" s="824">
        <v>65</v>
      </c>
      <c r="D889" s="1090" t="s">
        <v>1414</v>
      </c>
      <c r="E889" s="699"/>
      <c r="F889" s="699"/>
      <c r="G889" s="699"/>
      <c r="H889" s="228"/>
      <c r="I889" s="258"/>
      <c r="J889" s="839">
        <f t="shared" si="167"/>
        <v>11500</v>
      </c>
      <c r="K889" s="334"/>
      <c r="L889" s="334"/>
      <c r="M889" s="334"/>
      <c r="N889" s="334">
        <v>10925</v>
      </c>
      <c r="O889" s="334"/>
      <c r="P889" s="334"/>
      <c r="Q889" s="334"/>
      <c r="R889" s="334"/>
      <c r="S889" s="334">
        <v>575</v>
      </c>
      <c r="T889" s="334"/>
      <c r="U889" s="334"/>
      <c r="V889" s="334"/>
      <c r="W889" s="334"/>
      <c r="X889" s="334"/>
      <c r="Y889" s="513"/>
    </row>
    <row r="890" spans="1:25" ht="20.25" customHeight="1">
      <c r="A890" s="825">
        <v>8</v>
      </c>
      <c r="B890" s="37" t="s">
        <v>1359</v>
      </c>
      <c r="C890" s="824"/>
      <c r="D890" s="1090" t="s">
        <v>1414</v>
      </c>
      <c r="E890" s="699"/>
      <c r="F890" s="699"/>
      <c r="G890" s="699"/>
      <c r="H890" s="228"/>
      <c r="I890" s="258"/>
      <c r="J890" s="839">
        <f t="shared" si="167"/>
        <v>4500</v>
      </c>
      <c r="K890" s="258"/>
      <c r="L890" s="258">
        <v>4275</v>
      </c>
      <c r="M890" s="258"/>
      <c r="N890" s="258"/>
      <c r="O890" s="258"/>
      <c r="P890" s="258"/>
      <c r="Q890" s="258">
        <v>225</v>
      </c>
      <c r="R890" s="258"/>
      <c r="S890" s="258"/>
      <c r="T890" s="258"/>
      <c r="U890" s="258"/>
      <c r="V890" s="258"/>
      <c r="W890" s="258"/>
      <c r="X890" s="258"/>
      <c r="Y890" s="513"/>
    </row>
    <row r="891" spans="1:25" ht="22.5" customHeight="1">
      <c r="A891" s="1146">
        <v>9</v>
      </c>
      <c r="B891" s="37" t="s">
        <v>1360</v>
      </c>
      <c r="C891" s="824"/>
      <c r="D891" s="699"/>
      <c r="E891" s="699"/>
      <c r="F891" s="699"/>
      <c r="G891" s="699"/>
      <c r="H891" s="228"/>
      <c r="I891" s="258"/>
      <c r="J891" s="258"/>
      <c r="K891" s="258"/>
      <c r="L891" s="258"/>
      <c r="M891" s="258"/>
      <c r="N891" s="258"/>
      <c r="O891" s="258"/>
      <c r="P891" s="258"/>
      <c r="Q891" s="258"/>
      <c r="R891" s="258"/>
      <c r="S891" s="258"/>
      <c r="T891" s="258"/>
      <c r="U891" s="258"/>
      <c r="V891" s="258"/>
      <c r="W891" s="258"/>
      <c r="X891" s="258"/>
      <c r="Y891" s="513"/>
    </row>
    <row r="892" spans="1:25" ht="22.5">
      <c r="A892" s="1279"/>
      <c r="B892" s="984" t="s">
        <v>1345</v>
      </c>
      <c r="C892" s="803"/>
      <c r="D892" s="1090" t="s">
        <v>1414</v>
      </c>
      <c r="E892" s="699"/>
      <c r="F892" s="699"/>
      <c r="G892" s="699"/>
      <c r="H892" s="228"/>
      <c r="I892" s="258"/>
      <c r="J892" s="839">
        <f>SUM(K892:Y892)</f>
        <v>4000</v>
      </c>
      <c r="K892" s="258"/>
      <c r="L892" s="258"/>
      <c r="M892" s="258">
        <v>3325</v>
      </c>
      <c r="N892" s="258"/>
      <c r="O892" s="258"/>
      <c r="P892" s="258"/>
      <c r="Q892" s="258">
        <v>500</v>
      </c>
      <c r="R892" s="258">
        <v>175</v>
      </c>
      <c r="S892" s="258"/>
      <c r="T892" s="258"/>
      <c r="U892" s="258"/>
      <c r="V892" s="258"/>
      <c r="W892" s="258"/>
      <c r="X892" s="258"/>
      <c r="Y892" s="513"/>
    </row>
    <row r="893" spans="1:25">
      <c r="A893" s="715"/>
      <c r="B893" s="728" t="s">
        <v>693</v>
      </c>
      <c r="C893" s="716"/>
      <c r="D893" s="717"/>
      <c r="E893" s="717"/>
      <c r="F893" s="717"/>
      <c r="G893" s="717"/>
      <c r="H893" s="716"/>
      <c r="I893" s="716"/>
      <c r="J893" s="719">
        <f t="shared" ref="J893:Y893" si="168">SUM(J879:J892)</f>
        <v>63500</v>
      </c>
      <c r="K893" s="719">
        <f t="shared" si="168"/>
        <v>0</v>
      </c>
      <c r="L893" s="719">
        <f t="shared" si="168"/>
        <v>16625</v>
      </c>
      <c r="M893" s="719">
        <f t="shared" si="168"/>
        <v>18525</v>
      </c>
      <c r="N893" s="719">
        <f t="shared" si="168"/>
        <v>23940</v>
      </c>
      <c r="O893" s="719">
        <f t="shared" si="168"/>
        <v>0</v>
      </c>
      <c r="P893" s="726">
        <f t="shared" si="168"/>
        <v>0</v>
      </c>
      <c r="Q893" s="719">
        <f t="shared" si="168"/>
        <v>2175</v>
      </c>
      <c r="R893" s="719">
        <f t="shared" si="168"/>
        <v>975</v>
      </c>
      <c r="S893" s="719">
        <f t="shared" si="168"/>
        <v>1260</v>
      </c>
      <c r="T893" s="719">
        <f t="shared" si="168"/>
        <v>0</v>
      </c>
      <c r="U893" s="719">
        <f t="shared" si="168"/>
        <v>0</v>
      </c>
      <c r="V893" s="719">
        <f t="shared" si="168"/>
        <v>0</v>
      </c>
      <c r="W893" s="719">
        <f t="shared" si="168"/>
        <v>0</v>
      </c>
      <c r="X893" s="719">
        <f t="shared" si="168"/>
        <v>0</v>
      </c>
      <c r="Y893" s="720">
        <f t="shared" si="168"/>
        <v>0</v>
      </c>
    </row>
    <row r="894" spans="1:25" ht="13.5" thickBot="1">
      <c r="A894" s="548"/>
      <c r="B894" s="367" t="s">
        <v>1373</v>
      </c>
      <c r="C894" s="340"/>
      <c r="D894" s="1105" t="s">
        <v>1414</v>
      </c>
      <c r="E894" s="1105"/>
      <c r="F894" s="1105"/>
      <c r="G894" s="1105"/>
      <c r="H894" s="1105"/>
      <c r="I894" s="1105"/>
      <c r="J894" s="302">
        <v>63500</v>
      </c>
      <c r="K894" s="345">
        <v>0</v>
      </c>
      <c r="L894" s="345">
        <v>16625</v>
      </c>
      <c r="M894" s="345">
        <v>18525</v>
      </c>
      <c r="N894" s="345">
        <v>23940</v>
      </c>
      <c r="O894" s="345">
        <v>0</v>
      </c>
      <c r="P894" s="345">
        <v>0</v>
      </c>
      <c r="Q894" s="345">
        <v>2175</v>
      </c>
      <c r="R894" s="345">
        <v>975</v>
      </c>
      <c r="S894" s="345">
        <v>1260</v>
      </c>
      <c r="T894" s="345">
        <v>0</v>
      </c>
      <c r="U894" s="345">
        <v>0</v>
      </c>
      <c r="V894" s="345">
        <v>0</v>
      </c>
      <c r="W894" s="345">
        <v>0</v>
      </c>
      <c r="X894" s="345">
        <v>0</v>
      </c>
      <c r="Y894" s="518">
        <v>0</v>
      </c>
    </row>
    <row r="895" spans="1:25" ht="15.75" thickBot="1">
      <c r="A895" s="1120" t="s">
        <v>1346</v>
      </c>
      <c r="B895" s="1121"/>
      <c r="C895" s="608"/>
      <c r="D895" s="624"/>
      <c r="E895" s="624"/>
      <c r="F895" s="624"/>
      <c r="G895" s="624"/>
      <c r="H895" s="608"/>
      <c r="I895" s="608"/>
      <c r="J895" s="608"/>
      <c r="K895" s="608"/>
      <c r="L895" s="608"/>
      <c r="M895" s="608"/>
      <c r="N895" s="608"/>
      <c r="O895" s="608"/>
      <c r="P895" s="608"/>
      <c r="Q895" s="608"/>
      <c r="R895" s="608"/>
      <c r="S895" s="608"/>
      <c r="T895" s="608"/>
      <c r="U895" s="608"/>
      <c r="V895" s="608"/>
      <c r="W895" s="608"/>
      <c r="X895" s="608"/>
      <c r="Y895" s="609"/>
    </row>
    <row r="896" spans="1:25" ht="12.75" customHeight="1">
      <c r="A896" s="986" t="s">
        <v>113</v>
      </c>
      <c r="B896" s="987" t="s">
        <v>1347</v>
      </c>
      <c r="C896" s="987">
        <v>220</v>
      </c>
      <c r="D896" s="1090" t="s">
        <v>1414</v>
      </c>
      <c r="E896" s="705"/>
      <c r="F896" s="705"/>
      <c r="G896" s="705"/>
      <c r="H896" s="443">
        <v>2017</v>
      </c>
      <c r="I896" s="444">
        <v>23579</v>
      </c>
      <c r="J896" s="839">
        <f t="shared" ref="J896:J898" si="169">SUM(K896:Y896)</f>
        <v>0</v>
      </c>
      <c r="K896" s="445"/>
      <c r="L896" s="445"/>
      <c r="M896" s="445"/>
      <c r="N896" s="445"/>
      <c r="O896" s="445"/>
      <c r="P896" s="444"/>
      <c r="Q896" s="444"/>
      <c r="R896" s="446"/>
      <c r="S896" s="446"/>
      <c r="T896" s="446"/>
      <c r="U896" s="446"/>
      <c r="V896" s="446"/>
      <c r="W896" s="446"/>
      <c r="X896" s="446"/>
      <c r="Y896" s="511"/>
    </row>
    <row r="897" spans="1:25" ht="12.75" customHeight="1">
      <c r="A897" s="983" t="s">
        <v>118</v>
      </c>
      <c r="B897" s="984" t="s">
        <v>1348</v>
      </c>
      <c r="C897" s="984">
        <v>73</v>
      </c>
      <c r="D897" s="1090" t="s">
        <v>1414</v>
      </c>
      <c r="E897" s="707"/>
      <c r="F897" s="707"/>
      <c r="G897" s="707"/>
      <c r="H897" s="259">
        <v>2017</v>
      </c>
      <c r="I897" s="258">
        <v>8510.7000000000007</v>
      </c>
      <c r="J897" s="839">
        <f t="shared" si="169"/>
        <v>0</v>
      </c>
      <c r="K897" s="258"/>
      <c r="L897" s="258"/>
      <c r="M897" s="258"/>
      <c r="N897" s="258"/>
      <c r="O897" s="258"/>
      <c r="P897" s="258"/>
      <c r="Q897" s="258"/>
      <c r="R897" s="263"/>
      <c r="S897" s="263"/>
      <c r="T897" s="263"/>
      <c r="U897" s="263"/>
      <c r="V897" s="263"/>
      <c r="W897" s="263"/>
      <c r="X897" s="263"/>
      <c r="Y897" s="513"/>
    </row>
    <row r="898" spans="1:25" ht="115.5">
      <c r="A898" s="820" t="s">
        <v>123</v>
      </c>
      <c r="B898" s="236" t="s">
        <v>1349</v>
      </c>
      <c r="C898" s="257">
        <v>303</v>
      </c>
      <c r="D898" s="1090" t="s">
        <v>1414</v>
      </c>
      <c r="E898" s="706"/>
      <c r="F898" s="706"/>
      <c r="G898" s="706"/>
      <c r="H898" s="262">
        <v>2018</v>
      </c>
      <c r="I898" s="265">
        <v>3500</v>
      </c>
      <c r="J898" s="839">
        <f t="shared" si="169"/>
        <v>3500</v>
      </c>
      <c r="K898" s="263"/>
      <c r="L898" s="263"/>
      <c r="M898" s="263"/>
      <c r="N898" s="263"/>
      <c r="O898" s="263"/>
      <c r="P898" s="263">
        <v>420</v>
      </c>
      <c r="Q898" s="263"/>
      <c r="R898" s="263"/>
      <c r="S898" s="263"/>
      <c r="T898" s="263"/>
      <c r="U898" s="263">
        <v>3080</v>
      </c>
      <c r="V898" s="263"/>
      <c r="W898" s="263"/>
      <c r="X898" s="263"/>
      <c r="Y898" s="513"/>
    </row>
    <row r="899" spans="1:25">
      <c r="A899" s="715"/>
      <c r="B899" s="728" t="s">
        <v>693</v>
      </c>
      <c r="C899" s="716"/>
      <c r="D899" s="717"/>
      <c r="E899" s="717"/>
      <c r="F899" s="717"/>
      <c r="G899" s="717"/>
      <c r="H899" s="716"/>
      <c r="I899" s="716"/>
      <c r="J899" s="719">
        <f t="shared" ref="J899:Y899" si="170">SUM(J896:J898)</f>
        <v>3500</v>
      </c>
      <c r="K899" s="719">
        <f t="shared" si="170"/>
        <v>0</v>
      </c>
      <c r="L899" s="719">
        <f t="shared" si="170"/>
        <v>0</v>
      </c>
      <c r="M899" s="719">
        <f t="shared" si="170"/>
        <v>0</v>
      </c>
      <c r="N899" s="719">
        <f t="shared" si="170"/>
        <v>0</v>
      </c>
      <c r="O899" s="719">
        <f t="shared" si="170"/>
        <v>0</v>
      </c>
      <c r="P899" s="726">
        <f t="shared" si="170"/>
        <v>420</v>
      </c>
      <c r="Q899" s="719">
        <f t="shared" si="170"/>
        <v>0</v>
      </c>
      <c r="R899" s="719">
        <f t="shared" si="170"/>
        <v>0</v>
      </c>
      <c r="S899" s="719">
        <f t="shared" si="170"/>
        <v>0</v>
      </c>
      <c r="T899" s="719">
        <f t="shared" si="170"/>
        <v>0</v>
      </c>
      <c r="U899" s="719">
        <f t="shared" si="170"/>
        <v>3080</v>
      </c>
      <c r="V899" s="719">
        <f t="shared" si="170"/>
        <v>0</v>
      </c>
      <c r="W899" s="719">
        <f t="shared" si="170"/>
        <v>0</v>
      </c>
      <c r="X899" s="719">
        <f t="shared" si="170"/>
        <v>0</v>
      </c>
      <c r="Y899" s="720">
        <f t="shared" si="170"/>
        <v>0</v>
      </c>
    </row>
    <row r="900" spans="1:25" ht="13.5" thickBot="1">
      <c r="A900" s="548"/>
      <c r="B900" s="367" t="s">
        <v>1373</v>
      </c>
      <c r="C900" s="340"/>
      <c r="D900" s="1105" t="s">
        <v>1414</v>
      </c>
      <c r="E900" s="1105"/>
      <c r="F900" s="1105"/>
      <c r="G900" s="1105"/>
      <c r="H900" s="1105"/>
      <c r="I900" s="1105"/>
      <c r="J900" s="302">
        <f t="shared" ref="J900:Y900" si="171">SUM(J896:J896,J897,J898)</f>
        <v>3500</v>
      </c>
      <c r="K900" s="345">
        <f t="shared" si="171"/>
        <v>0</v>
      </c>
      <c r="L900" s="345">
        <f t="shared" si="171"/>
        <v>0</v>
      </c>
      <c r="M900" s="345">
        <f t="shared" si="171"/>
        <v>0</v>
      </c>
      <c r="N900" s="345">
        <f t="shared" si="171"/>
        <v>0</v>
      </c>
      <c r="O900" s="345">
        <f t="shared" si="171"/>
        <v>0</v>
      </c>
      <c r="P900" s="345">
        <f t="shared" si="171"/>
        <v>420</v>
      </c>
      <c r="Q900" s="345">
        <f t="shared" si="171"/>
        <v>0</v>
      </c>
      <c r="R900" s="345">
        <f t="shared" si="171"/>
        <v>0</v>
      </c>
      <c r="S900" s="345">
        <f t="shared" si="171"/>
        <v>0</v>
      </c>
      <c r="T900" s="345">
        <f t="shared" si="171"/>
        <v>0</v>
      </c>
      <c r="U900" s="345">
        <f t="shared" si="171"/>
        <v>3080</v>
      </c>
      <c r="V900" s="345">
        <f t="shared" si="171"/>
        <v>0</v>
      </c>
      <c r="W900" s="345">
        <f t="shared" si="171"/>
        <v>0</v>
      </c>
      <c r="X900" s="345">
        <f t="shared" si="171"/>
        <v>0</v>
      </c>
      <c r="Y900" s="518">
        <f t="shared" si="171"/>
        <v>0</v>
      </c>
    </row>
    <row r="901" spans="1:25" ht="15.75" thickBot="1">
      <c r="A901" s="1120" t="s">
        <v>1350</v>
      </c>
      <c r="B901" s="1121"/>
      <c r="C901" s="608"/>
      <c r="D901" s="624"/>
      <c r="E901" s="624"/>
      <c r="F901" s="624"/>
      <c r="G901" s="624"/>
      <c r="H901" s="608"/>
      <c r="I901" s="608"/>
      <c r="J901" s="608"/>
      <c r="K901" s="608"/>
      <c r="L901" s="608"/>
      <c r="M901" s="608"/>
      <c r="N901" s="608"/>
      <c r="O901" s="608"/>
      <c r="P901" s="608"/>
      <c r="Q901" s="608"/>
      <c r="R901" s="608"/>
      <c r="S901" s="608"/>
      <c r="T901" s="608"/>
      <c r="U901" s="608"/>
      <c r="V901" s="608"/>
      <c r="W901" s="608"/>
      <c r="X901" s="608"/>
      <c r="Y901" s="609"/>
    </row>
    <row r="902" spans="1:25" ht="13.5" thickBot="1">
      <c r="A902" s="510"/>
      <c r="B902" s="807"/>
      <c r="C902" s="819"/>
      <c r="D902" s="784"/>
      <c r="E902" s="922"/>
      <c r="F902" s="922"/>
      <c r="G902" s="922"/>
      <c r="H902" s="819"/>
      <c r="I902" s="867"/>
      <c r="J902" s="867"/>
      <c r="K902" s="867"/>
      <c r="L902" s="867"/>
      <c r="M902" s="867"/>
      <c r="N902" s="867"/>
      <c r="O902" s="867"/>
      <c r="P902" s="354"/>
      <c r="Q902" s="354"/>
      <c r="R902" s="354"/>
      <c r="S902" s="354"/>
      <c r="T902" s="354"/>
      <c r="U902" s="354"/>
      <c r="V902" s="354"/>
      <c r="W902" s="354"/>
      <c r="X902" s="354"/>
      <c r="Y902" s="605"/>
    </row>
    <row r="903" spans="1:25" ht="13.5" thickBot="1">
      <c r="A903" s="747"/>
      <c r="B903" s="748" t="s">
        <v>693</v>
      </c>
      <c r="C903" s="748"/>
      <c r="D903" s="749"/>
      <c r="E903" s="749"/>
      <c r="F903" s="749"/>
      <c r="G903" s="749"/>
      <c r="H903" s="748"/>
      <c r="I903" s="750"/>
      <c r="J903" s="750">
        <f t="shared" ref="J903:Y903" si="172">SUM(J902:J902)</f>
        <v>0</v>
      </c>
      <c r="K903" s="750">
        <f t="shared" si="172"/>
        <v>0</v>
      </c>
      <c r="L903" s="750">
        <f t="shared" si="172"/>
        <v>0</v>
      </c>
      <c r="M903" s="750">
        <f t="shared" si="172"/>
        <v>0</v>
      </c>
      <c r="N903" s="750">
        <f t="shared" si="172"/>
        <v>0</v>
      </c>
      <c r="O903" s="750">
        <f t="shared" si="172"/>
        <v>0</v>
      </c>
      <c r="P903" s="750">
        <f t="shared" si="172"/>
        <v>0</v>
      </c>
      <c r="Q903" s="750">
        <f t="shared" si="172"/>
        <v>0</v>
      </c>
      <c r="R903" s="750">
        <f t="shared" si="172"/>
        <v>0</v>
      </c>
      <c r="S903" s="750">
        <f t="shared" si="172"/>
        <v>0</v>
      </c>
      <c r="T903" s="750">
        <f t="shared" si="172"/>
        <v>0</v>
      </c>
      <c r="U903" s="750">
        <f t="shared" si="172"/>
        <v>0</v>
      </c>
      <c r="V903" s="750">
        <f t="shared" si="172"/>
        <v>0</v>
      </c>
      <c r="W903" s="750">
        <f t="shared" si="172"/>
        <v>0</v>
      </c>
      <c r="X903" s="750">
        <f t="shared" si="172"/>
        <v>0</v>
      </c>
      <c r="Y903" s="751">
        <f t="shared" si="172"/>
        <v>0</v>
      </c>
    </row>
    <row r="904" spans="1:25" ht="15.75" thickBot="1">
      <c r="A904" s="1120" t="s">
        <v>1361</v>
      </c>
      <c r="B904" s="1121"/>
      <c r="C904" s="608"/>
      <c r="D904" s="624"/>
      <c r="E904" s="624"/>
      <c r="F904" s="624"/>
      <c r="G904" s="624"/>
      <c r="H904" s="608"/>
      <c r="I904" s="608"/>
      <c r="J904" s="608"/>
      <c r="K904" s="608"/>
      <c r="L904" s="608"/>
      <c r="M904" s="608"/>
      <c r="N904" s="608"/>
      <c r="O904" s="608"/>
      <c r="P904" s="608"/>
      <c r="Q904" s="608"/>
      <c r="R904" s="608"/>
      <c r="S904" s="608"/>
      <c r="T904" s="608"/>
      <c r="U904" s="608"/>
      <c r="V904" s="608"/>
      <c r="W904" s="608"/>
      <c r="X904" s="608"/>
      <c r="Y904" s="609"/>
    </row>
    <row r="905" spans="1:25">
      <c r="A905" s="516"/>
      <c r="B905" s="362" t="s">
        <v>693</v>
      </c>
      <c r="C905" s="347"/>
      <c r="D905" s="627"/>
      <c r="E905" s="627"/>
      <c r="F905" s="627"/>
      <c r="G905" s="627"/>
      <c r="H905" s="347"/>
      <c r="I905" s="347"/>
      <c r="J905" s="344">
        <v>0</v>
      </c>
      <c r="K905" s="344">
        <v>0</v>
      </c>
      <c r="L905" s="344">
        <v>0</v>
      </c>
      <c r="M905" s="344">
        <v>0</v>
      </c>
      <c r="N905" s="344">
        <v>0</v>
      </c>
      <c r="O905" s="344">
        <v>0</v>
      </c>
      <c r="P905" s="345">
        <v>0</v>
      </c>
      <c r="Q905" s="344">
        <v>0</v>
      </c>
      <c r="R905" s="344">
        <v>0</v>
      </c>
      <c r="S905" s="344">
        <v>0</v>
      </c>
      <c r="T905" s="344">
        <v>0</v>
      </c>
      <c r="U905" s="344">
        <v>0</v>
      </c>
      <c r="V905" s="344">
        <v>0</v>
      </c>
      <c r="W905" s="344">
        <v>0</v>
      </c>
      <c r="X905" s="344">
        <v>0</v>
      </c>
      <c r="Y905" s="517">
        <v>0</v>
      </c>
    </row>
    <row r="906" spans="1:25" ht="13.5" thickBot="1">
      <c r="A906" s="548"/>
      <c r="B906" s="367" t="s">
        <v>1373</v>
      </c>
      <c r="C906" s="340"/>
      <c r="D906" s="1105" t="s">
        <v>1414</v>
      </c>
      <c r="E906" s="1105"/>
      <c r="F906" s="1105"/>
      <c r="G906" s="1105"/>
      <c r="H906" s="1105"/>
      <c r="I906" s="1105"/>
      <c r="J906" s="302">
        <v>0</v>
      </c>
      <c r="K906" s="345">
        <v>0</v>
      </c>
      <c r="L906" s="345">
        <v>0</v>
      </c>
      <c r="M906" s="345">
        <v>0</v>
      </c>
      <c r="N906" s="345">
        <v>0</v>
      </c>
      <c r="O906" s="345">
        <v>0</v>
      </c>
      <c r="P906" s="345">
        <v>0</v>
      </c>
      <c r="Q906" s="345">
        <v>0</v>
      </c>
      <c r="R906" s="345">
        <v>0</v>
      </c>
      <c r="S906" s="345">
        <v>0</v>
      </c>
      <c r="T906" s="345">
        <v>0</v>
      </c>
      <c r="U906" s="345">
        <v>0</v>
      </c>
      <c r="V906" s="345">
        <v>0</v>
      </c>
      <c r="W906" s="345">
        <v>0</v>
      </c>
      <c r="X906" s="345">
        <v>0</v>
      </c>
      <c r="Y906" s="518">
        <v>0</v>
      </c>
    </row>
    <row r="907" spans="1:25" ht="15.75" thickBot="1">
      <c r="A907" s="1120" t="s">
        <v>1363</v>
      </c>
      <c r="B907" s="1121"/>
      <c r="C907" s="608"/>
      <c r="D907" s="624"/>
      <c r="E907" s="624"/>
      <c r="F907" s="624"/>
      <c r="G907" s="624"/>
      <c r="H907" s="608"/>
      <c r="I907" s="608"/>
      <c r="J907" s="608"/>
      <c r="K907" s="608"/>
      <c r="L907" s="608"/>
      <c r="M907" s="608"/>
      <c r="N907" s="608"/>
      <c r="O907" s="608"/>
      <c r="P907" s="608"/>
      <c r="Q907" s="608"/>
      <c r="R907" s="608"/>
      <c r="S907" s="608"/>
      <c r="T907" s="608"/>
      <c r="U907" s="608"/>
      <c r="V907" s="608"/>
      <c r="W907" s="608"/>
      <c r="X907" s="608"/>
      <c r="Y907" s="609"/>
    </row>
    <row r="908" spans="1:25" ht="94.5">
      <c r="A908" s="1336"/>
      <c r="B908" s="1054" t="s">
        <v>329</v>
      </c>
      <c r="C908" s="1338"/>
      <c r="D908" s="1090" t="s">
        <v>1414</v>
      </c>
      <c r="E908" s="708"/>
      <c r="F908" s="708"/>
      <c r="G908" s="708"/>
      <c r="H908" s="802" t="s">
        <v>102</v>
      </c>
      <c r="I908" s="802" t="s">
        <v>102</v>
      </c>
      <c r="J908" s="266">
        <f t="shared" ref="J908:J909" si="173">SUM(K908:Y908)</f>
        <v>0</v>
      </c>
      <c r="K908" s="86">
        <v>0</v>
      </c>
      <c r="L908" s="86">
        <v>0</v>
      </c>
      <c r="M908" s="86">
        <v>0</v>
      </c>
      <c r="N908" s="86"/>
      <c r="O908" s="86"/>
      <c r="P908" s="86">
        <v>0</v>
      </c>
      <c r="Q908" s="86">
        <v>0</v>
      </c>
      <c r="R908" s="86">
        <v>0</v>
      </c>
      <c r="S908" s="86"/>
      <c r="T908" s="86"/>
      <c r="U908" s="86">
        <v>0</v>
      </c>
      <c r="V908" s="86">
        <v>0</v>
      </c>
      <c r="W908" s="86">
        <v>0</v>
      </c>
      <c r="X908" s="86"/>
      <c r="Y908" s="513"/>
    </row>
    <row r="909" spans="1:25" ht="105">
      <c r="A909" s="1336"/>
      <c r="B909" s="1055" t="s">
        <v>330</v>
      </c>
      <c r="C909" s="1337"/>
      <c r="D909" s="1090" t="s">
        <v>1414</v>
      </c>
      <c r="E909" s="708"/>
      <c r="F909" s="708"/>
      <c r="G909" s="708"/>
      <c r="H909" s="802" t="s">
        <v>102</v>
      </c>
      <c r="I909" s="802" t="s">
        <v>102</v>
      </c>
      <c r="J909" s="266">
        <f t="shared" si="173"/>
        <v>0</v>
      </c>
      <c r="K909" s="86">
        <v>0</v>
      </c>
      <c r="L909" s="86">
        <v>0</v>
      </c>
      <c r="M909" s="86">
        <v>0</v>
      </c>
      <c r="N909" s="86"/>
      <c r="O909" s="86"/>
      <c r="P909" s="86">
        <v>0</v>
      </c>
      <c r="Q909" s="86">
        <v>0</v>
      </c>
      <c r="R909" s="86">
        <v>0</v>
      </c>
      <c r="S909" s="86"/>
      <c r="T909" s="86"/>
      <c r="U909" s="86">
        <v>0</v>
      </c>
      <c r="V909" s="86">
        <v>0</v>
      </c>
      <c r="W909" s="86">
        <v>0</v>
      </c>
      <c r="X909" s="86"/>
      <c r="Y909" s="513"/>
    </row>
    <row r="910" spans="1:25">
      <c r="A910" s="715"/>
      <c r="B910" s="728" t="s">
        <v>693</v>
      </c>
      <c r="C910" s="716"/>
      <c r="D910" s="717"/>
      <c r="E910" s="717"/>
      <c r="F910" s="717"/>
      <c r="G910" s="717"/>
      <c r="H910" s="716"/>
      <c r="I910" s="716"/>
      <c r="J910" s="719">
        <f>SUM(J908:J909)</f>
        <v>0</v>
      </c>
      <c r="K910" s="719">
        <f>SUM(K908:K909)</f>
        <v>0</v>
      </c>
      <c r="L910" s="719">
        <f>SUM(L908:L909)</f>
        <v>0</v>
      </c>
      <c r="M910" s="719">
        <f>SUM(M908:M909)</f>
        <v>0</v>
      </c>
      <c r="N910" s="719">
        <v>0</v>
      </c>
      <c r="O910" s="719">
        <v>0</v>
      </c>
      <c r="P910" s="719">
        <f>SUM(P908:P909)</f>
        <v>0</v>
      </c>
      <c r="Q910" s="719">
        <f>SUM(Q908:Q909)</f>
        <v>0</v>
      </c>
      <c r="R910" s="719">
        <f>SUM(R908:R909)</f>
        <v>0</v>
      </c>
      <c r="S910" s="719">
        <v>0</v>
      </c>
      <c r="T910" s="719">
        <v>0</v>
      </c>
      <c r="U910" s="719">
        <f>SUM(U908:U909)</f>
        <v>0</v>
      </c>
      <c r="V910" s="719">
        <f>SUM(V908:V909)</f>
        <v>0</v>
      </c>
      <c r="W910" s="719">
        <f>SUM(W908:W909)</f>
        <v>0</v>
      </c>
      <c r="X910" s="719">
        <v>0</v>
      </c>
      <c r="Y910" s="720">
        <v>0</v>
      </c>
    </row>
    <row r="911" spans="1:25">
      <c r="A911" s="516"/>
      <c r="B911" s="362" t="s">
        <v>1373</v>
      </c>
      <c r="C911" s="347"/>
      <c r="D911" s="1105" t="s">
        <v>1414</v>
      </c>
      <c r="E911" s="1105"/>
      <c r="F911" s="1105"/>
      <c r="G911" s="1105"/>
      <c r="H911" s="1105"/>
      <c r="I911" s="1105"/>
      <c r="J911" s="344">
        <v>0</v>
      </c>
      <c r="K911" s="344">
        <v>0</v>
      </c>
      <c r="L911" s="344">
        <v>0</v>
      </c>
      <c r="M911" s="344">
        <v>0</v>
      </c>
      <c r="N911" s="344">
        <v>0</v>
      </c>
      <c r="O911" s="344">
        <v>0</v>
      </c>
      <c r="P911" s="344">
        <v>0</v>
      </c>
      <c r="Q911" s="344">
        <v>0</v>
      </c>
      <c r="R911" s="344">
        <v>0</v>
      </c>
      <c r="S911" s="344">
        <v>0</v>
      </c>
      <c r="T911" s="344">
        <v>0</v>
      </c>
      <c r="U911" s="344">
        <v>0</v>
      </c>
      <c r="V911" s="344">
        <v>0</v>
      </c>
      <c r="W911" s="344">
        <v>0</v>
      </c>
      <c r="X911" s="344">
        <v>0</v>
      </c>
      <c r="Y911" s="517">
        <v>0</v>
      </c>
    </row>
  </sheetData>
  <mergeCells count="417">
    <mergeCell ref="A20:B20"/>
    <mergeCell ref="D32:H32"/>
    <mergeCell ref="A33:B33"/>
    <mergeCell ref="D288:D289"/>
    <mergeCell ref="C288:C289"/>
    <mergeCell ref="B288:B289"/>
    <mergeCell ref="A287:A289"/>
    <mergeCell ref="B687:B688"/>
    <mergeCell ref="B824:B825"/>
    <mergeCell ref="D146:D148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689:D690"/>
    <mergeCell ref="D691:D692"/>
    <mergeCell ref="P12:T12"/>
    <mergeCell ref="U12:Y12"/>
    <mergeCell ref="K13:K14"/>
    <mergeCell ref="L13:L14"/>
    <mergeCell ref="M13:M14"/>
    <mergeCell ref="N13:N14"/>
    <mergeCell ref="O13:O14"/>
    <mergeCell ref="A18:I18"/>
    <mergeCell ref="D19:I19"/>
    <mergeCell ref="A16:I16"/>
    <mergeCell ref="D17:I17"/>
    <mergeCell ref="E4:E14"/>
    <mergeCell ref="F4:F14"/>
    <mergeCell ref="A1:Y2"/>
    <mergeCell ref="A4:A14"/>
    <mergeCell ref="B4:B14"/>
    <mergeCell ref="C4:C14"/>
    <mergeCell ref="D4:D14"/>
    <mergeCell ref="H4:H14"/>
    <mergeCell ref="I4:I14"/>
    <mergeCell ref="J4:Y7"/>
    <mergeCell ref="J8:J14"/>
    <mergeCell ref="K8:O11"/>
    <mergeCell ref="G4:G14"/>
    <mergeCell ref="V13:V14"/>
    <mergeCell ref="W13:W14"/>
    <mergeCell ref="X13:X14"/>
    <mergeCell ref="Y13:Y14"/>
    <mergeCell ref="P13:P14"/>
    <mergeCell ref="Q13:Q14"/>
    <mergeCell ref="R13:R14"/>
    <mergeCell ref="S13:S14"/>
    <mergeCell ref="T13:T14"/>
    <mergeCell ref="U13:U14"/>
    <mergeCell ref="P8:T11"/>
    <mergeCell ref="U8:Y11"/>
    <mergeCell ref="K12:O12"/>
    <mergeCell ref="A78:B78"/>
    <mergeCell ref="B89:B90"/>
    <mergeCell ref="A34:A37"/>
    <mergeCell ref="A70:B70"/>
    <mergeCell ref="D77:H77"/>
    <mergeCell ref="A59:B59"/>
    <mergeCell ref="D61:H61"/>
    <mergeCell ref="A62:B62"/>
    <mergeCell ref="D69:H69"/>
    <mergeCell ref="D58:H58"/>
    <mergeCell ref="A89:A90"/>
    <mergeCell ref="C89:C90"/>
    <mergeCell ref="A54:B54"/>
    <mergeCell ref="A38:A39"/>
    <mergeCell ref="A41:A44"/>
    <mergeCell ref="A45:A47"/>
    <mergeCell ref="D53:H53"/>
    <mergeCell ref="B100:B101"/>
    <mergeCell ref="C100:C101"/>
    <mergeCell ref="A92:A93"/>
    <mergeCell ref="B92:B93"/>
    <mergeCell ref="C92:C93"/>
    <mergeCell ref="D83:H83"/>
    <mergeCell ref="A84:B84"/>
    <mergeCell ref="A85:A88"/>
    <mergeCell ref="B85:B88"/>
    <mergeCell ref="C85:C88"/>
    <mergeCell ref="A96:A97"/>
    <mergeCell ref="B96:B97"/>
    <mergeCell ref="C96:C97"/>
    <mergeCell ref="A116:A117"/>
    <mergeCell ref="C116:C117"/>
    <mergeCell ref="D119:H119"/>
    <mergeCell ref="A120:B120"/>
    <mergeCell ref="A113:B113"/>
    <mergeCell ref="A114:A115"/>
    <mergeCell ref="C114:C115"/>
    <mergeCell ref="A108:A110"/>
    <mergeCell ref="B108:B110"/>
    <mergeCell ref="C108:C110"/>
    <mergeCell ref="D112:H112"/>
    <mergeCell ref="A102:A104"/>
    <mergeCell ref="B102:B104"/>
    <mergeCell ref="C102:C104"/>
    <mergeCell ref="A105:A106"/>
    <mergeCell ref="B105:B106"/>
    <mergeCell ref="C105:C106"/>
    <mergeCell ref="A98:A99"/>
    <mergeCell ref="B98:B99"/>
    <mergeCell ref="C98:C99"/>
    <mergeCell ref="A100:A101"/>
    <mergeCell ref="D122:H122"/>
    <mergeCell ref="A123:B123"/>
    <mergeCell ref="A125:B125"/>
    <mergeCell ref="D127:H127"/>
    <mergeCell ref="D141:I141"/>
    <mergeCell ref="A142:B142"/>
    <mergeCell ref="A128:B128"/>
    <mergeCell ref="D131:I131"/>
    <mergeCell ref="A132:B132"/>
    <mergeCell ref="W143:W145"/>
    <mergeCell ref="X143:X145"/>
    <mergeCell ref="Y143:Y145"/>
    <mergeCell ref="D149:I149"/>
    <mergeCell ref="K143:K145"/>
    <mergeCell ref="L143:L145"/>
    <mergeCell ref="M143:M145"/>
    <mergeCell ref="P143:P145"/>
    <mergeCell ref="Q143:Q145"/>
    <mergeCell ref="R143:R145"/>
    <mergeCell ref="U143:U145"/>
    <mergeCell ref="V143:V145"/>
    <mergeCell ref="A143:A145"/>
    <mergeCell ref="C143:C145"/>
    <mergeCell ref="D143:D145"/>
    <mergeCell ref="H143:H145"/>
    <mergeCell ref="I143:I145"/>
    <mergeCell ref="J143:J145"/>
    <mergeCell ref="A153:B153"/>
    <mergeCell ref="D155:I155"/>
    <mergeCell ref="A156:B156"/>
    <mergeCell ref="A150:B150"/>
    <mergeCell ref="D152:I152"/>
    <mergeCell ref="A214:B214"/>
    <mergeCell ref="D218:I218"/>
    <mergeCell ref="D198:I198"/>
    <mergeCell ref="A197:I197"/>
    <mergeCell ref="A199:B199"/>
    <mergeCell ref="D196:I196"/>
    <mergeCell ref="A228:B228"/>
    <mergeCell ref="D224:I224"/>
    <mergeCell ref="A225:B225"/>
    <mergeCell ref="D227:I227"/>
    <mergeCell ref="A219:B219"/>
    <mergeCell ref="D221:I221"/>
    <mergeCell ref="A222:B222"/>
    <mergeCell ref="D234:I234"/>
    <mergeCell ref="D230:I230"/>
    <mergeCell ref="A231:B231"/>
    <mergeCell ref="A257:B257"/>
    <mergeCell ref="D259:I259"/>
    <mergeCell ref="D261:I261"/>
    <mergeCell ref="A260:I260"/>
    <mergeCell ref="D243:I243"/>
    <mergeCell ref="A244:B244"/>
    <mergeCell ref="D256:I256"/>
    <mergeCell ref="A235:B235"/>
    <mergeCell ref="D238:I238"/>
    <mergeCell ref="A239:B239"/>
    <mergeCell ref="H275:H276"/>
    <mergeCell ref="D282:I282"/>
    <mergeCell ref="A269:A274"/>
    <mergeCell ref="C269:C274"/>
    <mergeCell ref="A275:A279"/>
    <mergeCell ref="B275:B276"/>
    <mergeCell ref="C275:C276"/>
    <mergeCell ref="D275:D276"/>
    <mergeCell ref="A262:B262"/>
    <mergeCell ref="A263:A268"/>
    <mergeCell ref="A284:A286"/>
    <mergeCell ref="B285:B286"/>
    <mergeCell ref="C285:C286"/>
    <mergeCell ref="D285:D286"/>
    <mergeCell ref="A283:B283"/>
    <mergeCell ref="A293:A299"/>
    <mergeCell ref="B294:B295"/>
    <mergeCell ref="C294:C295"/>
    <mergeCell ref="D294:D295"/>
    <mergeCell ref="B296:B297"/>
    <mergeCell ref="C296:C297"/>
    <mergeCell ref="D296:D297"/>
    <mergeCell ref="B298:B299"/>
    <mergeCell ref="C298:C299"/>
    <mergeCell ref="D298:D299"/>
    <mergeCell ref="A290:A292"/>
    <mergeCell ref="B291:B292"/>
    <mergeCell ref="C291:C292"/>
    <mergeCell ref="D291:D292"/>
    <mergeCell ref="A305:A307"/>
    <mergeCell ref="B306:B307"/>
    <mergeCell ref="C306:C307"/>
    <mergeCell ref="D306:D307"/>
    <mergeCell ref="A300:A304"/>
    <mergeCell ref="B301:B302"/>
    <mergeCell ref="C301:C302"/>
    <mergeCell ref="D301:D302"/>
    <mergeCell ref="B303:B304"/>
    <mergeCell ref="C303:C304"/>
    <mergeCell ref="D303:D304"/>
    <mergeCell ref="A308:A312"/>
    <mergeCell ref="B309:B310"/>
    <mergeCell ref="C309:C310"/>
    <mergeCell ref="D309:D310"/>
    <mergeCell ref="B311:B312"/>
    <mergeCell ref="C311:C312"/>
    <mergeCell ref="D311:D312"/>
    <mergeCell ref="A350:A354"/>
    <mergeCell ref="C350:C354"/>
    <mergeCell ref="D321:I321"/>
    <mergeCell ref="A322:B322"/>
    <mergeCell ref="D339:I339"/>
    <mergeCell ref="A313:A319"/>
    <mergeCell ref="B314:B315"/>
    <mergeCell ref="C314:C315"/>
    <mergeCell ref="D314:D315"/>
    <mergeCell ref="B316:B317"/>
    <mergeCell ref="C316:C317"/>
    <mergeCell ref="D316:D317"/>
    <mergeCell ref="B318:B319"/>
    <mergeCell ref="C318:C319"/>
    <mergeCell ref="D318:D319"/>
    <mergeCell ref="A355:A356"/>
    <mergeCell ref="C355:C356"/>
    <mergeCell ref="A357:A360"/>
    <mergeCell ref="C357:C360"/>
    <mergeCell ref="A340:B340"/>
    <mergeCell ref="A341:A345"/>
    <mergeCell ref="C341:C345"/>
    <mergeCell ref="A346:A349"/>
    <mergeCell ref="C346:C349"/>
    <mergeCell ref="D362:I362"/>
    <mergeCell ref="A363:B363"/>
    <mergeCell ref="A366:B366"/>
    <mergeCell ref="D368:I368"/>
    <mergeCell ref="D365:I365"/>
    <mergeCell ref="A369:B369"/>
    <mergeCell ref="D381:I381"/>
    <mergeCell ref="A400:B400"/>
    <mergeCell ref="D403:I403"/>
    <mergeCell ref="A404:B404"/>
    <mergeCell ref="D406:I406"/>
    <mergeCell ref="A391:B391"/>
    <mergeCell ref="D399:I399"/>
    <mergeCell ref="A382:B382"/>
    <mergeCell ref="D388:I388"/>
    <mergeCell ref="D390:I390"/>
    <mergeCell ref="A389:I389"/>
    <mergeCell ref="A419:B419"/>
    <mergeCell ref="D441:I441"/>
    <mergeCell ref="D443:I443"/>
    <mergeCell ref="A410:B410"/>
    <mergeCell ref="D415:I415"/>
    <mergeCell ref="A416:B416"/>
    <mergeCell ref="D418:I418"/>
    <mergeCell ref="A407:B407"/>
    <mergeCell ref="D409:I409"/>
    <mergeCell ref="A442:I442"/>
    <mergeCell ref="A444:B444"/>
    <mergeCell ref="A470:B470"/>
    <mergeCell ref="D472:I472"/>
    <mergeCell ref="A473:B473"/>
    <mergeCell ref="D465:I465"/>
    <mergeCell ref="D469:I469"/>
    <mergeCell ref="A466:B466"/>
    <mergeCell ref="D513:I513"/>
    <mergeCell ref="A514:B514"/>
    <mergeCell ref="A506:B506"/>
    <mergeCell ref="D510:I510"/>
    <mergeCell ref="A511:B511"/>
    <mergeCell ref="D505:I505"/>
    <mergeCell ref="D516:I516"/>
    <mergeCell ref="A517:B517"/>
    <mergeCell ref="A545:B545"/>
    <mergeCell ref="D568:I568"/>
    <mergeCell ref="D541:I541"/>
    <mergeCell ref="A542:B542"/>
    <mergeCell ref="D544:I544"/>
    <mergeCell ref="A519:B519"/>
    <mergeCell ref="D535:I535"/>
    <mergeCell ref="A536:B536"/>
    <mergeCell ref="A620:B620"/>
    <mergeCell ref="D630:I630"/>
    <mergeCell ref="A615:B615"/>
    <mergeCell ref="D617:I617"/>
    <mergeCell ref="D619:I619"/>
    <mergeCell ref="A618:I618"/>
    <mergeCell ref="A569:B569"/>
    <mergeCell ref="D614:I614"/>
    <mergeCell ref="A639:A641"/>
    <mergeCell ref="A631:B631"/>
    <mergeCell ref="D633:I633"/>
    <mergeCell ref="A634:B634"/>
    <mergeCell ref="A635:A638"/>
    <mergeCell ref="A651:A652"/>
    <mergeCell ref="A653:A654"/>
    <mergeCell ref="A647:A648"/>
    <mergeCell ref="A649:A650"/>
    <mergeCell ref="A642:A646"/>
    <mergeCell ref="A659:A661"/>
    <mergeCell ref="A662:A666"/>
    <mergeCell ref="A655:A658"/>
    <mergeCell ref="A667:A675"/>
    <mergeCell ref="A680:A683"/>
    <mergeCell ref="A676:A679"/>
    <mergeCell ref="D685:I685"/>
    <mergeCell ref="A686:B686"/>
    <mergeCell ref="A687:A688"/>
    <mergeCell ref="C687:C688"/>
    <mergeCell ref="D687:D688"/>
    <mergeCell ref="A707:I707"/>
    <mergeCell ref="D708:I708"/>
    <mergeCell ref="A700:B700"/>
    <mergeCell ref="D703:I703"/>
    <mergeCell ref="A704:B704"/>
    <mergeCell ref="D706:I706"/>
    <mergeCell ref="A693:A694"/>
    <mergeCell ref="B693:B694"/>
    <mergeCell ref="C693:C694"/>
    <mergeCell ref="D699:I699"/>
    <mergeCell ref="D695:D696"/>
    <mergeCell ref="D693:D694"/>
    <mergeCell ref="A729:B729"/>
    <mergeCell ref="D734:I734"/>
    <mergeCell ref="A735:B735"/>
    <mergeCell ref="A738:B738"/>
    <mergeCell ref="A718:B718"/>
    <mergeCell ref="D728:I728"/>
    <mergeCell ref="A709:B709"/>
    <mergeCell ref="D711:I711"/>
    <mergeCell ref="A712:B712"/>
    <mergeCell ref="D717:I717"/>
    <mergeCell ref="D713:D714"/>
    <mergeCell ref="D780:I780"/>
    <mergeCell ref="A781:B781"/>
    <mergeCell ref="A745:A746"/>
    <mergeCell ref="D755:I755"/>
    <mergeCell ref="A756:B756"/>
    <mergeCell ref="A814:B814"/>
    <mergeCell ref="D813:I813"/>
    <mergeCell ref="A815:A818"/>
    <mergeCell ref="B815:B818"/>
    <mergeCell ref="C815:C818"/>
    <mergeCell ref="H815:H816"/>
    <mergeCell ref="I815:I816"/>
    <mergeCell ref="J815:J816"/>
    <mergeCell ref="K815:K816"/>
    <mergeCell ref="L815:L816"/>
    <mergeCell ref="R817:R818"/>
    <mergeCell ref="V817:V818"/>
    <mergeCell ref="W817:W818"/>
    <mergeCell ref="X817:X818"/>
    <mergeCell ref="Y817:Y818"/>
    <mergeCell ref="D822:I822"/>
    <mergeCell ref="W815:W816"/>
    <mergeCell ref="X815:X816"/>
    <mergeCell ref="Y815:Y816"/>
    <mergeCell ref="H817:H818"/>
    <mergeCell ref="I817:I818"/>
    <mergeCell ref="J817:J818"/>
    <mergeCell ref="L817:L818"/>
    <mergeCell ref="M817:M818"/>
    <mergeCell ref="Q817:Q818"/>
    <mergeCell ref="M815:M816"/>
    <mergeCell ref="P815:P816"/>
    <mergeCell ref="Q815:Q816"/>
    <mergeCell ref="R815:R816"/>
    <mergeCell ref="U815:U816"/>
    <mergeCell ref="V815:V816"/>
    <mergeCell ref="A823:B823"/>
    <mergeCell ref="A824:A825"/>
    <mergeCell ref="D841:I841"/>
    <mergeCell ref="A842:B842"/>
    <mergeCell ref="D864:I864"/>
    <mergeCell ref="A865:B865"/>
    <mergeCell ref="D867:I867"/>
    <mergeCell ref="A860:B860"/>
    <mergeCell ref="D862:I862"/>
    <mergeCell ref="A863:I863"/>
    <mergeCell ref="A848:A850"/>
    <mergeCell ref="C848:C850"/>
    <mergeCell ref="A854:A855"/>
    <mergeCell ref="C854:C855"/>
    <mergeCell ref="D859:I859"/>
    <mergeCell ref="A878:B878"/>
    <mergeCell ref="A879:A883"/>
    <mergeCell ref="D874:I874"/>
    <mergeCell ref="A875:Y875"/>
    <mergeCell ref="D877:I877"/>
    <mergeCell ref="A868:B868"/>
    <mergeCell ref="D870:I870"/>
    <mergeCell ref="A871:B871"/>
    <mergeCell ref="A895:B895"/>
    <mergeCell ref="A887:A889"/>
    <mergeCell ref="A891:A892"/>
    <mergeCell ref="D894:I894"/>
    <mergeCell ref="A884:A885"/>
    <mergeCell ref="A909"/>
    <mergeCell ref="C909"/>
    <mergeCell ref="D911:I911"/>
    <mergeCell ref="A907:B907"/>
    <mergeCell ref="A908"/>
    <mergeCell ref="C908"/>
    <mergeCell ref="D900:I900"/>
    <mergeCell ref="A901:B901"/>
    <mergeCell ref="A904:B904"/>
    <mergeCell ref="D906:I906"/>
  </mergeCells>
  <phoneticPr fontId="21" type="noConversion"/>
  <pageMargins left="0.75" right="0.75" top="1" bottom="1" header="0.5" footer="0.5"/>
  <pageSetup paperSize="0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0"/>
  <sheetViews>
    <sheetView zoomScale="80" zoomScaleNormal="80" workbookViewId="0">
      <pane xSplit="16" ySplit="23" topLeftCell="Q339" activePane="bottomRight" state="frozen"/>
      <selection pane="topRight" activeCell="N1" sqref="N1"/>
      <selection pane="bottomLeft" activeCell="A24" sqref="A24"/>
      <selection pane="bottomRight" sqref="A1:Y358"/>
    </sheetView>
  </sheetViews>
  <sheetFormatPr defaultRowHeight="12.75"/>
  <cols>
    <col min="10" max="10" width="11.28515625" customWidth="1"/>
    <col min="11" max="11" width="10.28515625" customWidth="1"/>
    <col min="12" max="13" width="10.42578125" customWidth="1"/>
    <col min="16" max="17" width="10.140625" customWidth="1"/>
    <col min="18" max="18" width="9.7109375" customWidth="1"/>
  </cols>
  <sheetData>
    <row r="1" spans="1:25">
      <c r="A1" s="1263" t="s">
        <v>635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3"/>
    </row>
    <row r="2" spans="1:25">
      <c r="A2" s="1263"/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  <c r="T2" s="1263"/>
      <c r="U2" s="1263"/>
      <c r="V2" s="1263"/>
      <c r="W2" s="1263"/>
      <c r="X2" s="1263"/>
      <c r="Y2" s="1263"/>
    </row>
    <row r="3" spans="1:25" ht="15.75" thickBot="1">
      <c r="A3" s="1"/>
      <c r="B3" s="1"/>
      <c r="C3" s="1"/>
      <c r="D3" s="623"/>
      <c r="E3" s="623"/>
      <c r="F3" s="623"/>
      <c r="G3" s="6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>
      <c r="A4" s="1261" t="s">
        <v>634</v>
      </c>
      <c r="B4" s="1206" t="s">
        <v>636</v>
      </c>
      <c r="C4" s="1206" t="s">
        <v>637</v>
      </c>
      <c r="D4" s="1207" t="s">
        <v>1416</v>
      </c>
      <c r="E4" s="1113" t="s">
        <v>1409</v>
      </c>
      <c r="F4" s="1113" t="s">
        <v>1413</v>
      </c>
      <c r="G4" s="1113" t="s">
        <v>1417</v>
      </c>
      <c r="H4" s="1206" t="s">
        <v>638</v>
      </c>
      <c r="I4" s="1206" t="s">
        <v>1404</v>
      </c>
      <c r="J4" s="1206" t="s">
        <v>632</v>
      </c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19"/>
    </row>
    <row r="5" spans="1:25" ht="15" customHeight="1">
      <c r="A5" s="1262"/>
      <c r="B5" s="1163"/>
      <c r="C5" s="1163"/>
      <c r="D5" s="1208"/>
      <c r="E5" s="1114"/>
      <c r="F5" s="1114"/>
      <c r="G5" s="1114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220"/>
    </row>
    <row r="6" spans="1:25" ht="15" customHeight="1">
      <c r="A6" s="1262"/>
      <c r="B6" s="1163"/>
      <c r="C6" s="1163"/>
      <c r="D6" s="1208"/>
      <c r="E6" s="1114"/>
      <c r="F6" s="1114"/>
      <c r="G6" s="1114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220"/>
    </row>
    <row r="7" spans="1:25" ht="15" customHeight="1">
      <c r="A7" s="1262"/>
      <c r="B7" s="1163"/>
      <c r="C7" s="1163"/>
      <c r="D7" s="1208"/>
      <c r="E7" s="1114"/>
      <c r="F7" s="1114"/>
      <c r="G7" s="1114"/>
      <c r="H7" s="1163"/>
      <c r="I7" s="1163"/>
      <c r="J7" s="1163"/>
      <c r="K7" s="1163"/>
      <c r="L7" s="1163"/>
      <c r="M7" s="1163"/>
      <c r="N7" s="1163"/>
      <c r="O7" s="1163"/>
      <c r="P7" s="1163"/>
      <c r="Q7" s="1163"/>
      <c r="R7" s="1163"/>
      <c r="S7" s="1163"/>
      <c r="T7" s="1163"/>
      <c r="U7" s="1163"/>
      <c r="V7" s="1163"/>
      <c r="W7" s="1163"/>
      <c r="X7" s="1163"/>
      <c r="Y7" s="1220"/>
    </row>
    <row r="8" spans="1:25" ht="15" customHeight="1">
      <c r="A8" s="1262"/>
      <c r="B8" s="1163"/>
      <c r="C8" s="1163"/>
      <c r="D8" s="1208"/>
      <c r="E8" s="1114"/>
      <c r="F8" s="1114"/>
      <c r="G8" s="1114"/>
      <c r="H8" s="1163"/>
      <c r="I8" s="1163"/>
      <c r="J8" s="1162" t="s">
        <v>633</v>
      </c>
      <c r="K8" s="1209" t="s">
        <v>640</v>
      </c>
      <c r="L8" s="1210"/>
      <c r="M8" s="1210"/>
      <c r="N8" s="1210"/>
      <c r="O8" s="1211"/>
      <c r="P8" s="1209" t="s">
        <v>1406</v>
      </c>
      <c r="Q8" s="1210"/>
      <c r="R8" s="1210"/>
      <c r="S8" s="1210"/>
      <c r="T8" s="1211"/>
      <c r="U8" s="1209" t="s">
        <v>641</v>
      </c>
      <c r="V8" s="1210"/>
      <c r="W8" s="1210"/>
      <c r="X8" s="1210"/>
      <c r="Y8" s="1271"/>
    </row>
    <row r="9" spans="1:25" ht="15" customHeight="1">
      <c r="A9" s="1262"/>
      <c r="B9" s="1163"/>
      <c r="C9" s="1163"/>
      <c r="D9" s="1208"/>
      <c r="E9" s="1114"/>
      <c r="F9" s="1114"/>
      <c r="G9" s="1114"/>
      <c r="H9" s="1163"/>
      <c r="I9" s="1163"/>
      <c r="J9" s="1163"/>
      <c r="K9" s="1212"/>
      <c r="L9" s="1213"/>
      <c r="M9" s="1213"/>
      <c r="N9" s="1213"/>
      <c r="O9" s="1214"/>
      <c r="P9" s="1212"/>
      <c r="Q9" s="1213"/>
      <c r="R9" s="1213"/>
      <c r="S9" s="1213"/>
      <c r="T9" s="1214"/>
      <c r="U9" s="1212"/>
      <c r="V9" s="1213"/>
      <c r="W9" s="1213"/>
      <c r="X9" s="1213"/>
      <c r="Y9" s="1272"/>
    </row>
    <row r="10" spans="1:25" ht="15" customHeight="1">
      <c r="A10" s="1262"/>
      <c r="B10" s="1163"/>
      <c r="C10" s="1163"/>
      <c r="D10" s="1208"/>
      <c r="E10" s="1114"/>
      <c r="F10" s="1114"/>
      <c r="G10" s="1114"/>
      <c r="H10" s="1163"/>
      <c r="I10" s="1163"/>
      <c r="J10" s="1163"/>
      <c r="K10" s="1212"/>
      <c r="L10" s="1213"/>
      <c r="M10" s="1213"/>
      <c r="N10" s="1213"/>
      <c r="O10" s="1214"/>
      <c r="P10" s="1212"/>
      <c r="Q10" s="1213"/>
      <c r="R10" s="1213"/>
      <c r="S10" s="1213"/>
      <c r="T10" s="1214"/>
      <c r="U10" s="1212"/>
      <c r="V10" s="1213"/>
      <c r="W10" s="1213"/>
      <c r="X10" s="1213"/>
      <c r="Y10" s="1272"/>
    </row>
    <row r="11" spans="1:25" ht="15" customHeight="1">
      <c r="A11" s="1262"/>
      <c r="B11" s="1163"/>
      <c r="C11" s="1163"/>
      <c r="D11" s="1208"/>
      <c r="E11" s="1114"/>
      <c r="F11" s="1114"/>
      <c r="G11" s="1114"/>
      <c r="H11" s="1163"/>
      <c r="I11" s="1163"/>
      <c r="J11" s="1163"/>
      <c r="K11" s="1215"/>
      <c r="L11" s="1216"/>
      <c r="M11" s="1216"/>
      <c r="N11" s="1216"/>
      <c r="O11" s="1217"/>
      <c r="P11" s="1215"/>
      <c r="Q11" s="1216"/>
      <c r="R11" s="1216"/>
      <c r="S11" s="1216"/>
      <c r="T11" s="1217"/>
      <c r="U11" s="1215"/>
      <c r="V11" s="1216"/>
      <c r="W11" s="1216"/>
      <c r="X11" s="1216"/>
      <c r="Y11" s="1273"/>
    </row>
    <row r="12" spans="1:25" ht="15" customHeight="1">
      <c r="A12" s="1262"/>
      <c r="B12" s="1163"/>
      <c r="C12" s="1163"/>
      <c r="D12" s="1208"/>
      <c r="E12" s="1114"/>
      <c r="F12" s="1114"/>
      <c r="G12" s="1114"/>
      <c r="H12" s="1163"/>
      <c r="I12" s="1163"/>
      <c r="J12" s="1163"/>
      <c r="K12" s="1221" t="s">
        <v>639</v>
      </c>
      <c r="L12" s="1222"/>
      <c r="M12" s="1222"/>
      <c r="N12" s="1222"/>
      <c r="O12" s="1223"/>
      <c r="P12" s="1221" t="s">
        <v>639</v>
      </c>
      <c r="Q12" s="1222"/>
      <c r="R12" s="1222"/>
      <c r="S12" s="1222"/>
      <c r="T12" s="1223"/>
      <c r="U12" s="1221" t="s">
        <v>639</v>
      </c>
      <c r="V12" s="1222"/>
      <c r="W12" s="1222"/>
      <c r="X12" s="1222"/>
      <c r="Y12" s="1274"/>
    </row>
    <row r="13" spans="1:25" ht="15" customHeight="1">
      <c r="A13" s="1262"/>
      <c r="B13" s="1163"/>
      <c r="C13" s="1163"/>
      <c r="D13" s="1208"/>
      <c r="E13" s="1114"/>
      <c r="F13" s="1114"/>
      <c r="G13" s="1114"/>
      <c r="H13" s="1163"/>
      <c r="I13" s="1163"/>
      <c r="J13" s="1163"/>
      <c r="K13" s="1156">
        <v>2018</v>
      </c>
      <c r="L13" s="1156">
        <v>2019</v>
      </c>
      <c r="M13" s="1156">
        <v>2020</v>
      </c>
      <c r="N13" s="1164">
        <v>2021</v>
      </c>
      <c r="O13" s="1164">
        <v>2022</v>
      </c>
      <c r="P13" s="1156">
        <v>2018</v>
      </c>
      <c r="Q13" s="1156">
        <v>2019</v>
      </c>
      <c r="R13" s="1156">
        <v>2020</v>
      </c>
      <c r="S13" s="1164">
        <v>2021</v>
      </c>
      <c r="T13" s="1164">
        <v>2022</v>
      </c>
      <c r="U13" s="1156">
        <v>2018</v>
      </c>
      <c r="V13" s="1156">
        <v>2019</v>
      </c>
      <c r="W13" s="1156">
        <v>2020</v>
      </c>
      <c r="X13" s="1161">
        <v>2021</v>
      </c>
      <c r="Y13" s="1226">
        <v>2022</v>
      </c>
    </row>
    <row r="14" spans="1:25" ht="15" customHeight="1">
      <c r="A14" s="1262"/>
      <c r="B14" s="1163"/>
      <c r="C14" s="1163"/>
      <c r="D14" s="1208"/>
      <c r="E14" s="1115"/>
      <c r="F14" s="1115"/>
      <c r="G14" s="1115"/>
      <c r="H14" s="1163"/>
      <c r="I14" s="1163"/>
      <c r="J14" s="1163"/>
      <c r="K14" s="1156"/>
      <c r="L14" s="1156"/>
      <c r="M14" s="1156"/>
      <c r="N14" s="1165"/>
      <c r="O14" s="1165"/>
      <c r="P14" s="1156"/>
      <c r="Q14" s="1156"/>
      <c r="R14" s="1156"/>
      <c r="S14" s="1165"/>
      <c r="T14" s="1165"/>
      <c r="U14" s="1156"/>
      <c r="V14" s="1156"/>
      <c r="W14" s="1156"/>
      <c r="X14" s="1161"/>
      <c r="Y14" s="1226"/>
    </row>
    <row r="15" spans="1:25" ht="13.5" thickBot="1">
      <c r="A15" s="478">
        <v>1</v>
      </c>
      <c r="B15" s="271">
        <v>2</v>
      </c>
      <c r="C15" s="478">
        <v>3</v>
      </c>
      <c r="D15" s="271">
        <v>4</v>
      </c>
      <c r="E15" s="478">
        <v>5</v>
      </c>
      <c r="F15" s="271">
        <v>6</v>
      </c>
      <c r="G15" s="478">
        <v>7</v>
      </c>
      <c r="H15" s="271">
        <v>8</v>
      </c>
      <c r="I15" s="478">
        <v>9</v>
      </c>
      <c r="J15" s="271">
        <v>10</v>
      </c>
      <c r="K15" s="478">
        <v>11</v>
      </c>
      <c r="L15" s="271">
        <v>12</v>
      </c>
      <c r="M15" s="478">
        <v>13</v>
      </c>
      <c r="N15" s="271">
        <v>14</v>
      </c>
      <c r="O15" s="478">
        <v>15</v>
      </c>
      <c r="P15" s="271">
        <v>16</v>
      </c>
      <c r="Q15" s="478">
        <v>17</v>
      </c>
      <c r="R15" s="271">
        <v>18</v>
      </c>
      <c r="S15" s="478">
        <v>19</v>
      </c>
      <c r="T15" s="271">
        <v>20</v>
      </c>
      <c r="U15" s="478">
        <v>21</v>
      </c>
      <c r="V15" s="271">
        <v>22</v>
      </c>
      <c r="W15" s="478">
        <v>23</v>
      </c>
      <c r="X15" s="271">
        <v>24</v>
      </c>
      <c r="Y15" s="478">
        <v>25</v>
      </c>
    </row>
    <row r="16" spans="1:25" ht="15.75" thickBot="1">
      <c r="A16" s="1268" t="s">
        <v>1369</v>
      </c>
      <c r="B16" s="1269"/>
      <c r="C16" s="1269"/>
      <c r="D16" s="1269"/>
      <c r="E16" s="1269"/>
      <c r="F16" s="1269"/>
      <c r="G16" s="1269"/>
      <c r="H16" s="1269"/>
      <c r="I16" s="1270"/>
      <c r="J16" s="714">
        <f t="shared" ref="J16:Y16" si="0">SUM(J18,J93,J139,J181,J209,J257,J282,J321)</f>
        <v>2244525.4698000001</v>
      </c>
      <c r="K16" s="477">
        <f t="shared" si="0"/>
        <v>377480.96399999998</v>
      </c>
      <c r="L16" s="477">
        <f t="shared" si="0"/>
        <v>456621.44380000001</v>
      </c>
      <c r="M16" s="477">
        <f t="shared" si="0"/>
        <v>275011.06</v>
      </c>
      <c r="N16" s="477">
        <f t="shared" si="0"/>
        <v>19475</v>
      </c>
      <c r="O16" s="477">
        <f t="shared" si="0"/>
        <v>44745</v>
      </c>
      <c r="P16" s="477">
        <f t="shared" si="0"/>
        <v>266268.23600000003</v>
      </c>
      <c r="Q16" s="477">
        <f t="shared" si="0"/>
        <v>370988.02600000001</v>
      </c>
      <c r="R16" s="477">
        <f t="shared" si="0"/>
        <v>212824.74</v>
      </c>
      <c r="S16" s="477">
        <f t="shared" si="0"/>
        <v>5525</v>
      </c>
      <c r="T16" s="477">
        <f t="shared" si="0"/>
        <v>2355</v>
      </c>
      <c r="U16" s="477">
        <f t="shared" si="0"/>
        <v>213231</v>
      </c>
      <c r="V16" s="477">
        <f t="shared" si="0"/>
        <v>0</v>
      </c>
      <c r="W16" s="477">
        <f t="shared" si="0"/>
        <v>0</v>
      </c>
      <c r="X16" s="477">
        <f t="shared" si="0"/>
        <v>0</v>
      </c>
      <c r="Y16" s="479">
        <f t="shared" si="0"/>
        <v>0</v>
      </c>
    </row>
    <row r="17" spans="1:25" ht="13.5" thickBot="1">
      <c r="A17" s="490"/>
      <c r="B17" s="491"/>
      <c r="C17" s="473"/>
      <c r="D17" s="1412" t="s">
        <v>659</v>
      </c>
      <c r="E17" s="1412"/>
      <c r="F17" s="1412"/>
      <c r="G17" s="1412"/>
      <c r="H17" s="1412"/>
      <c r="I17" s="1413"/>
      <c r="J17" s="492">
        <f t="shared" ref="J17:Y17" si="1">SUM(J19,J94,J140,J182,J210,J258,J283,J322)</f>
        <v>2244525.4698000001</v>
      </c>
      <c r="K17" s="493">
        <f t="shared" si="1"/>
        <v>377480.96399999998</v>
      </c>
      <c r="L17" s="493">
        <f t="shared" si="1"/>
        <v>456621.44380000001</v>
      </c>
      <c r="M17" s="493">
        <f t="shared" si="1"/>
        <v>275011.06</v>
      </c>
      <c r="N17" s="493">
        <f t="shared" si="1"/>
        <v>19475</v>
      </c>
      <c r="O17" s="493">
        <f t="shared" si="1"/>
        <v>44745</v>
      </c>
      <c r="P17" s="493">
        <f t="shared" si="1"/>
        <v>266268.23600000003</v>
      </c>
      <c r="Q17" s="493">
        <f t="shared" si="1"/>
        <v>370988.02600000001</v>
      </c>
      <c r="R17" s="493">
        <f t="shared" si="1"/>
        <v>212824.74</v>
      </c>
      <c r="S17" s="493">
        <f t="shared" si="1"/>
        <v>5525</v>
      </c>
      <c r="T17" s="493">
        <f t="shared" si="1"/>
        <v>2355</v>
      </c>
      <c r="U17" s="493">
        <f t="shared" si="1"/>
        <v>213231</v>
      </c>
      <c r="V17" s="493">
        <f t="shared" si="1"/>
        <v>0</v>
      </c>
      <c r="W17" s="493">
        <f t="shared" si="1"/>
        <v>0</v>
      </c>
      <c r="X17" s="493">
        <f t="shared" si="1"/>
        <v>0</v>
      </c>
      <c r="Y17" s="494">
        <f t="shared" si="1"/>
        <v>0</v>
      </c>
    </row>
    <row r="18" spans="1:25" ht="15.75" thickBot="1">
      <c r="A18" s="1265" t="s">
        <v>1366</v>
      </c>
      <c r="B18" s="1266"/>
      <c r="C18" s="1266"/>
      <c r="D18" s="1266"/>
      <c r="E18" s="1266"/>
      <c r="F18" s="1266"/>
      <c r="G18" s="1266"/>
      <c r="H18" s="1266"/>
      <c r="I18" s="1267"/>
      <c r="J18" s="495">
        <f t="shared" ref="J18:Y18" si="2">SUM(J19:J19)</f>
        <v>162453.9198</v>
      </c>
      <c r="K18" s="495">
        <f t="shared" si="2"/>
        <v>43800</v>
      </c>
      <c r="L18" s="495">
        <f t="shared" si="2"/>
        <v>79244.879799999995</v>
      </c>
      <c r="M18" s="495">
        <f t="shared" si="2"/>
        <v>0</v>
      </c>
      <c r="N18" s="495">
        <f t="shared" si="2"/>
        <v>0</v>
      </c>
      <c r="O18" s="495">
        <f t="shared" si="2"/>
        <v>0</v>
      </c>
      <c r="P18" s="495">
        <f t="shared" si="2"/>
        <v>32418.1</v>
      </c>
      <c r="Q18" s="495">
        <f t="shared" si="2"/>
        <v>6990.9400000000005</v>
      </c>
      <c r="R18" s="495">
        <f t="shared" si="2"/>
        <v>0</v>
      </c>
      <c r="S18" s="495">
        <f t="shared" si="2"/>
        <v>0</v>
      </c>
      <c r="T18" s="495">
        <f t="shared" si="2"/>
        <v>0</v>
      </c>
      <c r="U18" s="495">
        <f t="shared" si="2"/>
        <v>0</v>
      </c>
      <c r="V18" s="495">
        <f t="shared" si="2"/>
        <v>0</v>
      </c>
      <c r="W18" s="495">
        <f t="shared" si="2"/>
        <v>0</v>
      </c>
      <c r="X18" s="495">
        <f t="shared" si="2"/>
        <v>0</v>
      </c>
      <c r="Y18" s="496">
        <f t="shared" si="2"/>
        <v>0</v>
      </c>
    </row>
    <row r="19" spans="1:25" ht="13.5" thickBot="1">
      <c r="A19" s="507"/>
      <c r="B19" s="508"/>
      <c r="C19" s="509"/>
      <c r="D19" s="1414" t="s">
        <v>659</v>
      </c>
      <c r="E19" s="1414"/>
      <c r="F19" s="1414"/>
      <c r="G19" s="1414"/>
      <c r="H19" s="1414"/>
      <c r="I19" s="1415"/>
      <c r="J19" s="504">
        <f>SUM(J22,J26,J31,J35,J38,J42,J49,J52,J62,J65,J70,J73,J79,J82,J85,J89,J92)</f>
        <v>162453.9198</v>
      </c>
      <c r="K19" s="505">
        <f t="shared" ref="K19:Y19" si="3">SUM(K22,K26,K31,K35,K38,K42,K49,K52,K62,K65,K67,K70,K73,K79,K82,K85,K89,K92)</f>
        <v>43800</v>
      </c>
      <c r="L19" s="505">
        <f t="shared" si="3"/>
        <v>79244.879799999995</v>
      </c>
      <c r="M19" s="505">
        <f t="shared" si="3"/>
        <v>0</v>
      </c>
      <c r="N19" s="505">
        <f t="shared" si="3"/>
        <v>0</v>
      </c>
      <c r="O19" s="505">
        <f t="shared" si="3"/>
        <v>0</v>
      </c>
      <c r="P19" s="505">
        <f t="shared" si="3"/>
        <v>32418.1</v>
      </c>
      <c r="Q19" s="505">
        <f t="shared" si="3"/>
        <v>6990.9400000000005</v>
      </c>
      <c r="R19" s="505">
        <f t="shared" si="3"/>
        <v>0</v>
      </c>
      <c r="S19" s="505">
        <f t="shared" si="3"/>
        <v>0</v>
      </c>
      <c r="T19" s="505">
        <f t="shared" si="3"/>
        <v>0</v>
      </c>
      <c r="U19" s="505">
        <f t="shared" si="3"/>
        <v>0</v>
      </c>
      <c r="V19" s="505">
        <f t="shared" si="3"/>
        <v>0</v>
      </c>
      <c r="W19" s="505">
        <f t="shared" si="3"/>
        <v>0</v>
      </c>
      <c r="X19" s="505">
        <f t="shared" si="3"/>
        <v>0</v>
      </c>
      <c r="Y19" s="506">
        <f t="shared" si="3"/>
        <v>0</v>
      </c>
    </row>
    <row r="20" spans="1:25" ht="15.75" thickBot="1">
      <c r="A20" s="1120" t="s">
        <v>216</v>
      </c>
      <c r="B20" s="1121"/>
      <c r="C20" s="608"/>
      <c r="D20" s="624"/>
      <c r="E20" s="624"/>
      <c r="F20" s="624"/>
      <c r="G20" s="624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9"/>
    </row>
    <row r="21" spans="1:25">
      <c r="A21" s="715"/>
      <c r="B21" s="716" t="s">
        <v>693</v>
      </c>
      <c r="C21" s="716"/>
      <c r="D21" s="717"/>
      <c r="E21" s="717"/>
      <c r="F21" s="717"/>
      <c r="G21" s="717"/>
      <c r="H21" s="716"/>
      <c r="I21" s="718"/>
      <c r="J21" s="719">
        <v>0</v>
      </c>
      <c r="K21" s="719">
        <v>0</v>
      </c>
      <c r="L21" s="719">
        <v>0</v>
      </c>
      <c r="M21" s="719">
        <v>0</v>
      </c>
      <c r="N21" s="719">
        <v>0</v>
      </c>
      <c r="O21" s="719">
        <v>0</v>
      </c>
      <c r="P21" s="719">
        <v>0</v>
      </c>
      <c r="Q21" s="719">
        <v>0</v>
      </c>
      <c r="R21" s="719">
        <v>0</v>
      </c>
      <c r="S21" s="719">
        <v>0</v>
      </c>
      <c r="T21" s="719">
        <v>0</v>
      </c>
      <c r="U21" s="719">
        <v>0</v>
      </c>
      <c r="V21" s="719">
        <v>0</v>
      </c>
      <c r="W21" s="719">
        <v>0</v>
      </c>
      <c r="X21" s="719">
        <v>0</v>
      </c>
      <c r="Y21" s="720">
        <v>0</v>
      </c>
    </row>
    <row r="22" spans="1:25" ht="13.5" thickBot="1">
      <c r="A22" s="349"/>
      <c r="B22" s="350"/>
      <c r="C22" s="350"/>
      <c r="D22" s="1160" t="s">
        <v>659</v>
      </c>
      <c r="E22" s="1160"/>
      <c r="F22" s="1160"/>
      <c r="G22" s="1160"/>
      <c r="H22" s="1160"/>
      <c r="I22" s="351"/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0</v>
      </c>
      <c r="Q22" s="352">
        <v>0</v>
      </c>
      <c r="R22" s="352">
        <v>0</v>
      </c>
      <c r="S22" s="352">
        <v>0</v>
      </c>
      <c r="T22" s="352">
        <v>0</v>
      </c>
      <c r="U22" s="352">
        <v>0</v>
      </c>
      <c r="V22" s="352">
        <v>0</v>
      </c>
      <c r="W22" s="352">
        <v>0</v>
      </c>
      <c r="X22" s="352">
        <v>0</v>
      </c>
      <c r="Y22" s="519">
        <v>0</v>
      </c>
    </row>
    <row r="23" spans="1:25" ht="15.75" thickBot="1">
      <c r="A23" s="1120" t="s">
        <v>694</v>
      </c>
      <c r="B23" s="1121"/>
      <c r="C23" s="608"/>
      <c r="D23" s="624"/>
      <c r="E23" s="624"/>
      <c r="F23" s="624"/>
      <c r="G23" s="624"/>
      <c r="H23" s="608"/>
      <c r="I23" s="608"/>
      <c r="J23" s="608" t="s">
        <v>1408</v>
      </c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9"/>
    </row>
    <row r="24" spans="1:25" ht="126">
      <c r="A24" s="830">
        <v>4</v>
      </c>
      <c r="B24" s="30" t="s">
        <v>658</v>
      </c>
      <c r="C24" s="2">
        <v>120</v>
      </c>
      <c r="D24" s="629" t="s">
        <v>659</v>
      </c>
      <c r="E24" s="629"/>
      <c r="F24" s="629"/>
      <c r="G24" s="629"/>
      <c r="H24" s="2" t="s">
        <v>660</v>
      </c>
      <c r="I24" s="3">
        <v>31735.82</v>
      </c>
      <c r="J24" s="5">
        <f t="shared" ref="J24" si="4">SUM(K24:Y24)</f>
        <v>31735.819799999997</v>
      </c>
      <c r="K24" s="36"/>
      <c r="L24" s="26">
        <v>28244.879799999999</v>
      </c>
      <c r="M24" s="26"/>
      <c r="N24" s="26"/>
      <c r="O24" s="26"/>
      <c r="P24" s="26"/>
      <c r="Q24" s="26">
        <v>3490.94</v>
      </c>
      <c r="R24" s="26"/>
      <c r="S24" s="26"/>
      <c r="T24" s="26"/>
      <c r="U24" s="26"/>
      <c r="V24" s="26"/>
      <c r="W24" s="26"/>
      <c r="X24" s="26"/>
      <c r="Y24" s="513"/>
    </row>
    <row r="25" spans="1:25">
      <c r="A25" s="715"/>
      <c r="B25" s="716" t="s">
        <v>693</v>
      </c>
      <c r="C25" s="716"/>
      <c r="D25" s="717"/>
      <c r="E25" s="717"/>
      <c r="F25" s="717"/>
      <c r="G25" s="717"/>
      <c r="H25" s="716"/>
      <c r="I25" s="718"/>
      <c r="J25" s="719">
        <f t="shared" ref="J25:Y25" si="5">SUM(J24:J24)</f>
        <v>31735.819799999997</v>
      </c>
      <c r="K25" s="719">
        <f t="shared" si="5"/>
        <v>0</v>
      </c>
      <c r="L25" s="719">
        <f t="shared" si="5"/>
        <v>28244.879799999999</v>
      </c>
      <c r="M25" s="719">
        <f t="shared" si="5"/>
        <v>0</v>
      </c>
      <c r="N25" s="719">
        <f t="shared" si="5"/>
        <v>0</v>
      </c>
      <c r="O25" s="719">
        <f t="shared" si="5"/>
        <v>0</v>
      </c>
      <c r="P25" s="719">
        <f t="shared" si="5"/>
        <v>0</v>
      </c>
      <c r="Q25" s="719">
        <f t="shared" si="5"/>
        <v>3490.94</v>
      </c>
      <c r="R25" s="719">
        <f t="shared" si="5"/>
        <v>0</v>
      </c>
      <c r="S25" s="719">
        <f t="shared" si="5"/>
        <v>0</v>
      </c>
      <c r="T25" s="719">
        <f t="shared" si="5"/>
        <v>0</v>
      </c>
      <c r="U25" s="719">
        <f t="shared" si="5"/>
        <v>0</v>
      </c>
      <c r="V25" s="719">
        <f t="shared" si="5"/>
        <v>0</v>
      </c>
      <c r="W25" s="719">
        <f t="shared" si="5"/>
        <v>0</v>
      </c>
      <c r="X25" s="719">
        <f t="shared" si="5"/>
        <v>0</v>
      </c>
      <c r="Y25" s="720">
        <f t="shared" si="5"/>
        <v>0</v>
      </c>
    </row>
    <row r="26" spans="1:25" ht="13.5" thickBot="1">
      <c r="A26" s="349"/>
      <c r="B26" s="350"/>
      <c r="C26" s="350"/>
      <c r="D26" s="1160" t="s">
        <v>659</v>
      </c>
      <c r="E26" s="1160"/>
      <c r="F26" s="1160"/>
      <c r="G26" s="1160"/>
      <c r="H26" s="1160"/>
      <c r="I26" s="351"/>
      <c r="J26" s="352">
        <f>SUM(J24)</f>
        <v>31735.819799999997</v>
      </c>
      <c r="K26" s="352">
        <f t="shared" ref="K26:Y26" si="6">SUM(K24)</f>
        <v>0</v>
      </c>
      <c r="L26" s="352">
        <f t="shared" si="6"/>
        <v>28244.879799999999</v>
      </c>
      <c r="M26" s="352">
        <f t="shared" si="6"/>
        <v>0</v>
      </c>
      <c r="N26" s="352">
        <f t="shared" si="6"/>
        <v>0</v>
      </c>
      <c r="O26" s="352">
        <f t="shared" si="6"/>
        <v>0</v>
      </c>
      <c r="P26" s="352">
        <f t="shared" si="6"/>
        <v>0</v>
      </c>
      <c r="Q26" s="352">
        <f t="shared" si="6"/>
        <v>3490.94</v>
      </c>
      <c r="R26" s="352">
        <f t="shared" si="6"/>
        <v>0</v>
      </c>
      <c r="S26" s="352">
        <f t="shared" si="6"/>
        <v>0</v>
      </c>
      <c r="T26" s="352">
        <f t="shared" si="6"/>
        <v>0</v>
      </c>
      <c r="U26" s="352">
        <f t="shared" si="6"/>
        <v>0</v>
      </c>
      <c r="V26" s="352">
        <f t="shared" si="6"/>
        <v>0</v>
      </c>
      <c r="W26" s="352">
        <f t="shared" si="6"/>
        <v>0</v>
      </c>
      <c r="X26" s="352">
        <f t="shared" si="6"/>
        <v>0</v>
      </c>
      <c r="Y26" s="519">
        <f t="shared" si="6"/>
        <v>0</v>
      </c>
    </row>
    <row r="27" spans="1:25" ht="15">
      <c r="A27" s="1116" t="s">
        <v>153</v>
      </c>
      <c r="B27" s="1117"/>
      <c r="C27" s="610"/>
      <c r="D27" s="630"/>
      <c r="E27" s="630"/>
      <c r="F27" s="630"/>
      <c r="G27" s="63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1"/>
    </row>
    <row r="28" spans="1:25" ht="34.5" customHeight="1">
      <c r="A28" s="829" t="s">
        <v>113</v>
      </c>
      <c r="B28" s="904" t="s">
        <v>157</v>
      </c>
      <c r="C28" s="14">
        <v>80</v>
      </c>
      <c r="D28" s="629" t="s">
        <v>659</v>
      </c>
      <c r="E28" s="631"/>
      <c r="F28" s="631"/>
      <c r="G28" s="631"/>
      <c r="H28" s="843" t="s">
        <v>154</v>
      </c>
      <c r="I28" s="281">
        <v>280800</v>
      </c>
      <c r="J28" s="341">
        <f>SUM(K28:Y28)</f>
        <v>0</v>
      </c>
      <c r="K28" s="341">
        <v>0</v>
      </c>
      <c r="L28" s="341">
        <v>0</v>
      </c>
      <c r="M28" s="341">
        <v>0</v>
      </c>
      <c r="N28" s="341"/>
      <c r="O28" s="341"/>
      <c r="P28" s="341">
        <v>0</v>
      </c>
      <c r="Q28" s="341">
        <v>0</v>
      </c>
      <c r="R28" s="341">
        <v>0</v>
      </c>
      <c r="S28" s="341"/>
      <c r="T28" s="341"/>
      <c r="U28" s="341">
        <v>0</v>
      </c>
      <c r="V28" s="342">
        <v>0</v>
      </c>
      <c r="W28" s="342">
        <v>0</v>
      </c>
      <c r="X28" s="55"/>
      <c r="Y28" s="525"/>
    </row>
    <row r="29" spans="1:25" ht="33.75" customHeight="1">
      <c r="A29" s="955"/>
      <c r="B29" s="931" t="s">
        <v>160</v>
      </c>
      <c r="C29" s="914"/>
      <c r="D29" s="629" t="s">
        <v>659</v>
      </c>
      <c r="E29" s="633"/>
      <c r="F29" s="633"/>
      <c r="G29" s="633"/>
      <c r="H29" s="886">
        <v>2018</v>
      </c>
      <c r="I29" s="53">
        <v>14000</v>
      </c>
      <c r="J29" s="341">
        <f t="shared" ref="J29" si="7">SUM(K29:Y29)</f>
        <v>14000</v>
      </c>
      <c r="K29" s="54">
        <v>7000</v>
      </c>
      <c r="L29" s="54">
        <v>0</v>
      </c>
      <c r="M29" s="54">
        <v>0</v>
      </c>
      <c r="N29" s="54"/>
      <c r="O29" s="54"/>
      <c r="P29" s="54">
        <v>7000</v>
      </c>
      <c r="Q29" s="54">
        <v>0</v>
      </c>
      <c r="R29" s="54">
        <v>0</v>
      </c>
      <c r="S29" s="54"/>
      <c r="T29" s="54"/>
      <c r="U29" s="54">
        <v>0</v>
      </c>
      <c r="V29" s="54">
        <v>0</v>
      </c>
      <c r="W29" s="54">
        <v>0</v>
      </c>
      <c r="X29" s="54"/>
      <c r="Y29" s="513"/>
    </row>
    <row r="30" spans="1:25">
      <c r="A30" s="715"/>
      <c r="B30" s="716" t="s">
        <v>693</v>
      </c>
      <c r="C30" s="716"/>
      <c r="D30" s="717"/>
      <c r="E30" s="717"/>
      <c r="F30" s="717"/>
      <c r="G30" s="717"/>
      <c r="H30" s="716"/>
      <c r="I30" s="718">
        <f t="shared" ref="I30:Y30" si="8">SUM(I28:I29)</f>
        <v>294800</v>
      </c>
      <c r="J30" s="719">
        <f t="shared" si="8"/>
        <v>14000</v>
      </c>
      <c r="K30" s="719">
        <f t="shared" si="8"/>
        <v>7000</v>
      </c>
      <c r="L30" s="719">
        <f t="shared" si="8"/>
        <v>0</v>
      </c>
      <c r="M30" s="719">
        <f t="shared" si="8"/>
        <v>0</v>
      </c>
      <c r="N30" s="719">
        <f t="shared" si="8"/>
        <v>0</v>
      </c>
      <c r="O30" s="719">
        <f t="shared" si="8"/>
        <v>0</v>
      </c>
      <c r="P30" s="719">
        <f t="shared" si="8"/>
        <v>7000</v>
      </c>
      <c r="Q30" s="719">
        <f t="shared" si="8"/>
        <v>0</v>
      </c>
      <c r="R30" s="719">
        <f t="shared" si="8"/>
        <v>0</v>
      </c>
      <c r="S30" s="719">
        <f t="shared" si="8"/>
        <v>0</v>
      </c>
      <c r="T30" s="719">
        <f t="shared" si="8"/>
        <v>0</v>
      </c>
      <c r="U30" s="719">
        <f t="shared" si="8"/>
        <v>0</v>
      </c>
      <c r="V30" s="719">
        <f t="shared" si="8"/>
        <v>0</v>
      </c>
      <c r="W30" s="719">
        <f t="shared" si="8"/>
        <v>0</v>
      </c>
      <c r="X30" s="719">
        <f t="shared" si="8"/>
        <v>0</v>
      </c>
      <c r="Y30" s="720">
        <f t="shared" si="8"/>
        <v>0</v>
      </c>
    </row>
    <row r="31" spans="1:25" ht="13.5" thickBot="1">
      <c r="A31" s="349"/>
      <c r="B31" s="350"/>
      <c r="C31" s="350"/>
      <c r="D31" s="1160" t="s">
        <v>659</v>
      </c>
      <c r="E31" s="1160"/>
      <c r="F31" s="1160"/>
      <c r="G31" s="1160"/>
      <c r="H31" s="1160"/>
      <c r="I31" s="351"/>
      <c r="J31" s="352">
        <v>14000</v>
      </c>
      <c r="K31" s="352">
        <v>7000</v>
      </c>
      <c r="L31" s="352">
        <v>0</v>
      </c>
      <c r="M31" s="352">
        <f t="shared" ref="M31:Y31" si="9">SUM(M28)</f>
        <v>0</v>
      </c>
      <c r="N31" s="352">
        <f t="shared" si="9"/>
        <v>0</v>
      </c>
      <c r="O31" s="352">
        <f t="shared" si="9"/>
        <v>0</v>
      </c>
      <c r="P31" s="352">
        <v>7000</v>
      </c>
      <c r="Q31" s="352">
        <f t="shared" si="9"/>
        <v>0</v>
      </c>
      <c r="R31" s="352">
        <f t="shared" si="9"/>
        <v>0</v>
      </c>
      <c r="S31" s="352">
        <f t="shared" si="9"/>
        <v>0</v>
      </c>
      <c r="T31" s="352">
        <f t="shared" si="9"/>
        <v>0</v>
      </c>
      <c r="U31" s="352">
        <f t="shared" si="9"/>
        <v>0</v>
      </c>
      <c r="V31" s="352">
        <f t="shared" si="9"/>
        <v>0</v>
      </c>
      <c r="W31" s="352">
        <f t="shared" si="9"/>
        <v>0</v>
      </c>
      <c r="X31" s="352">
        <f t="shared" si="9"/>
        <v>0</v>
      </c>
      <c r="Y31" s="519">
        <f t="shared" si="9"/>
        <v>0</v>
      </c>
    </row>
    <row r="32" spans="1:25" ht="15.75" thickBot="1">
      <c r="A32" s="1120" t="s">
        <v>170</v>
      </c>
      <c r="B32" s="1121"/>
      <c r="C32" s="608"/>
      <c r="D32" s="624"/>
      <c r="E32" s="624"/>
      <c r="F32" s="624"/>
      <c r="G32" s="624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9"/>
    </row>
    <row r="33" spans="1:25" ht="29.25" customHeight="1">
      <c r="A33" s="526">
        <v>1</v>
      </c>
      <c r="B33" s="59" t="s">
        <v>164</v>
      </c>
      <c r="C33" s="60">
        <v>128</v>
      </c>
      <c r="D33" s="629" t="s">
        <v>659</v>
      </c>
      <c r="E33" s="635"/>
      <c r="F33" s="635"/>
      <c r="G33" s="635"/>
      <c r="H33" s="61" t="s">
        <v>165</v>
      </c>
      <c r="I33" s="62">
        <f>J33</f>
        <v>0</v>
      </c>
      <c r="J33" s="63">
        <f>SUM(K33:Y33)</f>
        <v>0</v>
      </c>
      <c r="K33" s="63">
        <v>0</v>
      </c>
      <c r="L33" s="63">
        <v>0</v>
      </c>
      <c r="M33" s="63">
        <v>0</v>
      </c>
      <c r="N33" s="63"/>
      <c r="O33" s="63"/>
      <c r="P33" s="63">
        <v>0</v>
      </c>
      <c r="Q33" s="63">
        <v>0</v>
      </c>
      <c r="R33" s="63">
        <v>0</v>
      </c>
      <c r="S33" s="63"/>
      <c r="T33" s="63"/>
      <c r="U33" s="63">
        <v>0</v>
      </c>
      <c r="V33" s="63">
        <v>0</v>
      </c>
      <c r="W33" s="63">
        <v>0</v>
      </c>
      <c r="X33" s="63"/>
      <c r="Y33" s="511"/>
    </row>
    <row r="34" spans="1:25">
      <c r="A34" s="715"/>
      <c r="B34" s="716" t="s">
        <v>693</v>
      </c>
      <c r="C34" s="716"/>
      <c r="D34" s="717"/>
      <c r="E34" s="717"/>
      <c r="F34" s="717"/>
      <c r="G34" s="717"/>
      <c r="H34" s="716"/>
      <c r="I34" s="718">
        <f t="shared" ref="I34:Y34" si="10">SUM(I33:I33)</f>
        <v>0</v>
      </c>
      <c r="J34" s="719">
        <f t="shared" si="10"/>
        <v>0</v>
      </c>
      <c r="K34" s="719">
        <f t="shared" si="10"/>
        <v>0</v>
      </c>
      <c r="L34" s="719">
        <f t="shared" si="10"/>
        <v>0</v>
      </c>
      <c r="M34" s="719">
        <f t="shared" si="10"/>
        <v>0</v>
      </c>
      <c r="N34" s="719">
        <f t="shared" si="10"/>
        <v>0</v>
      </c>
      <c r="O34" s="719">
        <f t="shared" si="10"/>
        <v>0</v>
      </c>
      <c r="P34" s="719">
        <f t="shared" si="10"/>
        <v>0</v>
      </c>
      <c r="Q34" s="719">
        <f t="shared" si="10"/>
        <v>0</v>
      </c>
      <c r="R34" s="719">
        <f t="shared" si="10"/>
        <v>0</v>
      </c>
      <c r="S34" s="719">
        <f t="shared" si="10"/>
        <v>0</v>
      </c>
      <c r="T34" s="719">
        <f t="shared" si="10"/>
        <v>0</v>
      </c>
      <c r="U34" s="719">
        <f t="shared" si="10"/>
        <v>0</v>
      </c>
      <c r="V34" s="719">
        <f t="shared" si="10"/>
        <v>0</v>
      </c>
      <c r="W34" s="719">
        <f t="shared" si="10"/>
        <v>0</v>
      </c>
      <c r="X34" s="719">
        <f t="shared" si="10"/>
        <v>0</v>
      </c>
      <c r="Y34" s="720">
        <f t="shared" si="10"/>
        <v>0</v>
      </c>
    </row>
    <row r="35" spans="1:25" ht="13.5" thickBot="1">
      <c r="A35" s="349"/>
      <c r="B35" s="350"/>
      <c r="C35" s="350"/>
      <c r="D35" s="1160" t="s">
        <v>659</v>
      </c>
      <c r="E35" s="1160"/>
      <c r="F35" s="1160"/>
      <c r="G35" s="1160"/>
      <c r="H35" s="1160"/>
      <c r="I35" s="351"/>
      <c r="J35" s="352">
        <f>SUM(J33)</f>
        <v>0</v>
      </c>
      <c r="K35" s="352">
        <f t="shared" ref="K35:Y35" si="11">SUM(K33)</f>
        <v>0</v>
      </c>
      <c r="L35" s="352">
        <f t="shared" si="11"/>
        <v>0</v>
      </c>
      <c r="M35" s="352">
        <f t="shared" si="11"/>
        <v>0</v>
      </c>
      <c r="N35" s="352">
        <f t="shared" si="11"/>
        <v>0</v>
      </c>
      <c r="O35" s="352">
        <f t="shared" si="11"/>
        <v>0</v>
      </c>
      <c r="P35" s="352">
        <f t="shared" si="11"/>
        <v>0</v>
      </c>
      <c r="Q35" s="352">
        <f t="shared" si="11"/>
        <v>0</v>
      </c>
      <c r="R35" s="352">
        <f t="shared" si="11"/>
        <v>0</v>
      </c>
      <c r="S35" s="352">
        <f t="shared" si="11"/>
        <v>0</v>
      </c>
      <c r="T35" s="352">
        <f t="shared" si="11"/>
        <v>0</v>
      </c>
      <c r="U35" s="352">
        <f t="shared" si="11"/>
        <v>0</v>
      </c>
      <c r="V35" s="352">
        <f t="shared" si="11"/>
        <v>0</v>
      </c>
      <c r="W35" s="352">
        <f t="shared" si="11"/>
        <v>0</v>
      </c>
      <c r="X35" s="352">
        <f t="shared" si="11"/>
        <v>0</v>
      </c>
      <c r="Y35" s="519">
        <f t="shared" si="11"/>
        <v>0</v>
      </c>
    </row>
    <row r="36" spans="1:25" ht="15.75" thickBot="1">
      <c r="A36" s="1120" t="s">
        <v>176</v>
      </c>
      <c r="B36" s="1121"/>
      <c r="C36" s="608"/>
      <c r="D36" s="624"/>
      <c r="E36" s="624"/>
      <c r="F36" s="624"/>
      <c r="G36" s="624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9"/>
    </row>
    <row r="37" spans="1:25">
      <c r="A37" s="715"/>
      <c r="B37" s="716" t="s">
        <v>693</v>
      </c>
      <c r="C37" s="716"/>
      <c r="D37" s="717"/>
      <c r="E37" s="717"/>
      <c r="F37" s="717"/>
      <c r="G37" s="717"/>
      <c r="H37" s="716"/>
      <c r="I37" s="718"/>
      <c r="J37" s="719">
        <v>0</v>
      </c>
      <c r="K37" s="719">
        <v>0</v>
      </c>
      <c r="L37" s="719">
        <v>0</v>
      </c>
      <c r="M37" s="719">
        <v>0</v>
      </c>
      <c r="N37" s="719">
        <v>0</v>
      </c>
      <c r="O37" s="719">
        <v>0</v>
      </c>
      <c r="P37" s="719">
        <v>0</v>
      </c>
      <c r="Q37" s="719">
        <v>0</v>
      </c>
      <c r="R37" s="719">
        <v>0</v>
      </c>
      <c r="S37" s="719">
        <v>0</v>
      </c>
      <c r="T37" s="719">
        <v>0</v>
      </c>
      <c r="U37" s="719">
        <v>0</v>
      </c>
      <c r="V37" s="719">
        <v>0</v>
      </c>
      <c r="W37" s="719">
        <v>0</v>
      </c>
      <c r="X37" s="719">
        <v>0</v>
      </c>
      <c r="Y37" s="720">
        <v>0</v>
      </c>
    </row>
    <row r="38" spans="1:25" ht="13.5" thickBot="1">
      <c r="A38" s="349"/>
      <c r="B38" s="350"/>
      <c r="C38" s="350"/>
      <c r="D38" s="1160" t="s">
        <v>659</v>
      </c>
      <c r="E38" s="1160"/>
      <c r="F38" s="1160"/>
      <c r="G38" s="1160"/>
      <c r="H38" s="1160"/>
      <c r="I38" s="351"/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0</v>
      </c>
      <c r="S38" s="352">
        <v>0</v>
      </c>
      <c r="T38" s="352">
        <v>0</v>
      </c>
      <c r="U38" s="352">
        <v>0</v>
      </c>
      <c r="V38" s="352">
        <v>0</v>
      </c>
      <c r="W38" s="352">
        <v>0</v>
      </c>
      <c r="X38" s="352">
        <v>0</v>
      </c>
      <c r="Y38" s="519">
        <v>0</v>
      </c>
    </row>
    <row r="39" spans="1:25" ht="15.75" thickBot="1">
      <c r="A39" s="1120" t="s">
        <v>142</v>
      </c>
      <c r="B39" s="1121"/>
      <c r="C39" s="608"/>
      <c r="D39" s="624"/>
      <c r="E39" s="624"/>
      <c r="F39" s="624"/>
      <c r="G39" s="624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9"/>
    </row>
    <row r="40" spans="1:25" ht="51.75" customHeight="1">
      <c r="A40" s="528" t="s">
        <v>113</v>
      </c>
      <c r="B40" s="807" t="s">
        <v>114</v>
      </c>
      <c r="C40" s="807" t="s">
        <v>115</v>
      </c>
      <c r="D40" s="629" t="s">
        <v>659</v>
      </c>
      <c r="E40" s="638"/>
      <c r="F40" s="638"/>
      <c r="G40" s="638"/>
      <c r="H40" s="807" t="s">
        <v>116</v>
      </c>
      <c r="I40" s="807" t="s">
        <v>117</v>
      </c>
      <c r="J40" s="622">
        <v>49900</v>
      </c>
      <c r="K40" s="770"/>
      <c r="L40" s="771">
        <v>48000</v>
      </c>
      <c r="M40" s="771"/>
      <c r="N40" s="771"/>
      <c r="O40" s="771"/>
      <c r="P40" s="772">
        <v>1900</v>
      </c>
      <c r="Q40" s="771"/>
      <c r="R40" s="771"/>
      <c r="S40" s="771"/>
      <c r="T40" s="771"/>
      <c r="U40" s="771"/>
      <c r="V40" s="771"/>
      <c r="W40" s="773"/>
      <c r="X40" s="773"/>
      <c r="Y40" s="774"/>
    </row>
    <row r="41" spans="1:25">
      <c r="A41" s="715"/>
      <c r="B41" s="716" t="s">
        <v>693</v>
      </c>
      <c r="C41" s="716"/>
      <c r="D41" s="717"/>
      <c r="E41" s="717"/>
      <c r="F41" s="717"/>
      <c r="G41" s="717"/>
      <c r="H41" s="716"/>
      <c r="I41" s="718"/>
      <c r="J41" s="778">
        <f t="shared" ref="J41:Y41" si="12">SUM(J40:J40)</f>
        <v>49900</v>
      </c>
      <c r="K41" s="778">
        <f t="shared" si="12"/>
        <v>0</v>
      </c>
      <c r="L41" s="778">
        <f t="shared" si="12"/>
        <v>48000</v>
      </c>
      <c r="M41" s="778">
        <f t="shared" si="12"/>
        <v>0</v>
      </c>
      <c r="N41" s="778">
        <f t="shared" si="12"/>
        <v>0</v>
      </c>
      <c r="O41" s="778">
        <f t="shared" si="12"/>
        <v>0</v>
      </c>
      <c r="P41" s="778">
        <f t="shared" si="12"/>
        <v>1900</v>
      </c>
      <c r="Q41" s="778">
        <f t="shared" si="12"/>
        <v>0</v>
      </c>
      <c r="R41" s="778">
        <f t="shared" si="12"/>
        <v>0</v>
      </c>
      <c r="S41" s="778">
        <f t="shared" si="12"/>
        <v>0</v>
      </c>
      <c r="T41" s="778">
        <f t="shared" si="12"/>
        <v>0</v>
      </c>
      <c r="U41" s="778">
        <f t="shared" si="12"/>
        <v>0</v>
      </c>
      <c r="V41" s="778">
        <f t="shared" si="12"/>
        <v>0</v>
      </c>
      <c r="W41" s="778">
        <f t="shared" si="12"/>
        <v>0</v>
      </c>
      <c r="X41" s="778">
        <f t="shared" si="12"/>
        <v>0</v>
      </c>
      <c r="Y41" s="779">
        <f t="shared" si="12"/>
        <v>0</v>
      </c>
    </row>
    <row r="42" spans="1:25" ht="13.5" thickBot="1">
      <c r="A42" s="349"/>
      <c r="B42" s="350"/>
      <c r="C42" s="350"/>
      <c r="D42" s="1160" t="s">
        <v>659</v>
      </c>
      <c r="E42" s="1160"/>
      <c r="F42" s="1160"/>
      <c r="G42" s="1160"/>
      <c r="H42" s="1160"/>
      <c r="I42" s="351"/>
      <c r="J42" s="352">
        <f>SUM(J40)</f>
        <v>49900</v>
      </c>
      <c r="K42" s="352">
        <v>0</v>
      </c>
      <c r="L42" s="352">
        <v>48000</v>
      </c>
      <c r="M42" s="352">
        <v>0</v>
      </c>
      <c r="N42" s="352">
        <v>0</v>
      </c>
      <c r="O42" s="352">
        <v>0</v>
      </c>
      <c r="P42" s="352">
        <v>1900</v>
      </c>
      <c r="Q42" s="352">
        <v>0</v>
      </c>
      <c r="R42" s="352">
        <v>0</v>
      </c>
      <c r="S42" s="352">
        <v>0</v>
      </c>
      <c r="T42" s="352">
        <v>0</v>
      </c>
      <c r="U42" s="352">
        <v>0</v>
      </c>
      <c r="V42" s="352">
        <v>0</v>
      </c>
      <c r="W42" s="352">
        <v>0</v>
      </c>
      <c r="X42" s="352">
        <v>0</v>
      </c>
      <c r="Y42" s="519">
        <v>0</v>
      </c>
    </row>
    <row r="43" spans="1:25" ht="15.75" thickBot="1">
      <c r="A43" s="1120" t="s">
        <v>697</v>
      </c>
      <c r="B43" s="1121"/>
      <c r="C43" s="608"/>
      <c r="D43" s="624"/>
      <c r="E43" s="624"/>
      <c r="F43" s="624"/>
      <c r="G43" s="624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9"/>
    </row>
    <row r="44" spans="1:25">
      <c r="A44" s="1411">
        <v>2</v>
      </c>
      <c r="B44" s="1367" t="s">
        <v>699</v>
      </c>
      <c r="C44" s="1360">
        <v>58</v>
      </c>
      <c r="D44" s="1361" t="s">
        <v>659</v>
      </c>
      <c r="E44" s="947"/>
      <c r="F44" s="947"/>
      <c r="G44" s="947"/>
      <c r="H44" s="870" t="s">
        <v>695</v>
      </c>
      <c r="I44" s="874">
        <v>2552.7399999999998</v>
      </c>
      <c r="J44" s="867">
        <f t="shared" ref="J44:J47" si="13">SUM(K44:Y44)</f>
        <v>0</v>
      </c>
      <c r="K44" s="870"/>
      <c r="L44" s="870"/>
      <c r="M44" s="870"/>
      <c r="N44" s="870"/>
      <c r="O44" s="870"/>
      <c r="P44" s="18"/>
      <c r="Q44" s="18"/>
      <c r="R44" s="18"/>
      <c r="S44" s="18"/>
      <c r="T44" s="18"/>
      <c r="U44" s="18"/>
      <c r="V44" s="18"/>
      <c r="W44" s="18"/>
      <c r="X44" s="18"/>
      <c r="Y44" s="513"/>
    </row>
    <row r="45" spans="1:25">
      <c r="A45" s="1411"/>
      <c r="B45" s="1367"/>
      <c r="C45" s="1360"/>
      <c r="D45" s="1361"/>
      <c r="E45" s="947"/>
      <c r="F45" s="947"/>
      <c r="G45" s="947"/>
      <c r="H45" s="870">
        <v>2019</v>
      </c>
      <c r="I45" s="874">
        <v>29318.1</v>
      </c>
      <c r="J45" s="867">
        <f t="shared" si="13"/>
        <v>29318.1</v>
      </c>
      <c r="K45" s="17">
        <v>25800</v>
      </c>
      <c r="L45" s="17"/>
      <c r="M45" s="870"/>
      <c r="N45" s="870"/>
      <c r="O45" s="870"/>
      <c r="P45" s="18">
        <v>3518.1</v>
      </c>
      <c r="Q45" s="18"/>
      <c r="R45" s="18"/>
      <c r="S45" s="18"/>
      <c r="T45" s="18"/>
      <c r="U45" s="18"/>
      <c r="V45" s="18"/>
      <c r="W45" s="18"/>
      <c r="X45" s="18"/>
      <c r="Y45" s="513"/>
    </row>
    <row r="46" spans="1:25">
      <c r="A46" s="1411">
        <v>3</v>
      </c>
      <c r="B46" s="1367" t="s">
        <v>700</v>
      </c>
      <c r="C46" s="1360">
        <v>24</v>
      </c>
      <c r="D46" s="1361" t="s">
        <v>659</v>
      </c>
      <c r="E46" s="947"/>
      <c r="F46" s="947"/>
      <c r="G46" s="947"/>
      <c r="H46" s="870" t="s">
        <v>695</v>
      </c>
      <c r="I46" s="874">
        <v>1366.12</v>
      </c>
      <c r="J46" s="867">
        <f t="shared" si="13"/>
        <v>0</v>
      </c>
      <c r="K46" s="870"/>
      <c r="L46" s="870"/>
      <c r="M46" s="870"/>
      <c r="N46" s="870"/>
      <c r="O46" s="870"/>
      <c r="P46" s="18"/>
      <c r="Q46" s="18"/>
      <c r="R46" s="18"/>
      <c r="S46" s="18"/>
      <c r="T46" s="18"/>
      <c r="U46" s="18"/>
      <c r="V46" s="18"/>
      <c r="W46" s="18"/>
      <c r="X46" s="18"/>
      <c r="Y46" s="513"/>
    </row>
    <row r="47" spans="1:25">
      <c r="A47" s="1411"/>
      <c r="B47" s="1367"/>
      <c r="C47" s="1360"/>
      <c r="D47" s="1361"/>
      <c r="E47" s="947"/>
      <c r="F47" s="947"/>
      <c r="G47" s="947"/>
      <c r="H47" s="870">
        <v>2018</v>
      </c>
      <c r="I47" s="874">
        <v>15687</v>
      </c>
      <c r="J47" s="867">
        <f t="shared" si="13"/>
        <v>0</v>
      </c>
      <c r="K47" s="17"/>
      <c r="L47" s="17"/>
      <c r="M47" s="17"/>
      <c r="N47" s="17"/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513"/>
    </row>
    <row r="48" spans="1:25">
      <c r="A48" s="715"/>
      <c r="B48" s="716" t="s">
        <v>693</v>
      </c>
      <c r="C48" s="716"/>
      <c r="D48" s="717"/>
      <c r="E48" s="717"/>
      <c r="F48" s="717"/>
      <c r="G48" s="717"/>
      <c r="H48" s="716"/>
      <c r="I48" s="718"/>
      <c r="J48" s="719">
        <f t="shared" ref="J48:Y48" si="14">SUM(J44:J47)</f>
        <v>29318.1</v>
      </c>
      <c r="K48" s="719">
        <f t="shared" si="14"/>
        <v>25800</v>
      </c>
      <c r="L48" s="719">
        <f t="shared" si="14"/>
        <v>0</v>
      </c>
      <c r="M48" s="719">
        <f t="shared" si="14"/>
        <v>0</v>
      </c>
      <c r="N48" s="719">
        <f t="shared" si="14"/>
        <v>0</v>
      </c>
      <c r="O48" s="719">
        <f t="shared" si="14"/>
        <v>0</v>
      </c>
      <c r="P48" s="719">
        <f t="shared" si="14"/>
        <v>3518.1</v>
      </c>
      <c r="Q48" s="719">
        <f t="shared" si="14"/>
        <v>0</v>
      </c>
      <c r="R48" s="719">
        <f t="shared" si="14"/>
        <v>0</v>
      </c>
      <c r="S48" s="719">
        <f t="shared" si="14"/>
        <v>0</v>
      </c>
      <c r="T48" s="719">
        <f t="shared" si="14"/>
        <v>0</v>
      </c>
      <c r="U48" s="719">
        <f t="shared" si="14"/>
        <v>0</v>
      </c>
      <c r="V48" s="719">
        <f t="shared" si="14"/>
        <v>0</v>
      </c>
      <c r="W48" s="719">
        <f t="shared" si="14"/>
        <v>0</v>
      </c>
      <c r="X48" s="719">
        <f t="shared" si="14"/>
        <v>0</v>
      </c>
      <c r="Y48" s="720">
        <f t="shared" si="14"/>
        <v>0</v>
      </c>
    </row>
    <row r="49" spans="1:25" ht="13.5" thickBot="1">
      <c r="A49" s="349"/>
      <c r="B49" s="350"/>
      <c r="C49" s="350"/>
      <c r="D49" s="1160" t="s">
        <v>659</v>
      </c>
      <c r="E49" s="1160"/>
      <c r="F49" s="1160"/>
      <c r="G49" s="1160"/>
      <c r="H49" s="1160"/>
      <c r="I49" s="351"/>
      <c r="J49" s="766">
        <f>SUM(J46:J47,J44:J45)</f>
        <v>29318.1</v>
      </c>
      <c r="K49" s="352">
        <f t="shared" ref="K49:Y49" si="15">SUM(K46:K47,K44:K45)</f>
        <v>25800</v>
      </c>
      <c r="L49" s="352">
        <f t="shared" si="15"/>
        <v>0</v>
      </c>
      <c r="M49" s="352">
        <f t="shared" si="15"/>
        <v>0</v>
      </c>
      <c r="N49" s="352">
        <f t="shared" si="15"/>
        <v>0</v>
      </c>
      <c r="O49" s="352">
        <f t="shared" si="15"/>
        <v>0</v>
      </c>
      <c r="P49" s="766">
        <f t="shared" si="15"/>
        <v>3518.1</v>
      </c>
      <c r="Q49" s="352">
        <f t="shared" si="15"/>
        <v>0</v>
      </c>
      <c r="R49" s="352">
        <f t="shared" si="15"/>
        <v>0</v>
      </c>
      <c r="S49" s="352">
        <f t="shared" si="15"/>
        <v>0</v>
      </c>
      <c r="T49" s="352">
        <f t="shared" si="15"/>
        <v>0</v>
      </c>
      <c r="U49" s="352">
        <f t="shared" si="15"/>
        <v>0</v>
      </c>
      <c r="V49" s="352">
        <f t="shared" si="15"/>
        <v>0</v>
      </c>
      <c r="W49" s="352">
        <f t="shared" si="15"/>
        <v>0</v>
      </c>
      <c r="X49" s="352">
        <f t="shared" si="15"/>
        <v>0</v>
      </c>
      <c r="Y49" s="519">
        <f t="shared" si="15"/>
        <v>0</v>
      </c>
    </row>
    <row r="50" spans="1:25" ht="15.75" thickBot="1">
      <c r="A50" s="1120" t="s">
        <v>702</v>
      </c>
      <c r="B50" s="1121"/>
      <c r="C50" s="608"/>
      <c r="D50" s="624"/>
      <c r="E50" s="624"/>
      <c r="F50" s="624"/>
      <c r="G50" s="624"/>
      <c r="H50" s="608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8"/>
      <c r="Y50" s="609"/>
    </row>
    <row r="51" spans="1:25">
      <c r="A51" s="715"/>
      <c r="B51" s="716" t="s">
        <v>693</v>
      </c>
      <c r="C51" s="716"/>
      <c r="D51" s="717"/>
      <c r="E51" s="717"/>
      <c r="F51" s="717"/>
      <c r="G51" s="717"/>
      <c r="H51" s="716"/>
      <c r="I51" s="718"/>
      <c r="J51" s="719">
        <v>0</v>
      </c>
      <c r="K51" s="719">
        <v>0</v>
      </c>
      <c r="L51" s="719">
        <v>0</v>
      </c>
      <c r="M51" s="719">
        <v>0</v>
      </c>
      <c r="N51" s="719">
        <v>0</v>
      </c>
      <c r="O51" s="719">
        <v>0</v>
      </c>
      <c r="P51" s="719">
        <v>0</v>
      </c>
      <c r="Q51" s="719">
        <v>0</v>
      </c>
      <c r="R51" s="719">
        <v>0</v>
      </c>
      <c r="S51" s="719">
        <v>0</v>
      </c>
      <c r="T51" s="719">
        <v>0</v>
      </c>
      <c r="U51" s="719">
        <v>0</v>
      </c>
      <c r="V51" s="719">
        <v>0</v>
      </c>
      <c r="W51" s="719">
        <v>0</v>
      </c>
      <c r="X51" s="719">
        <v>0</v>
      </c>
      <c r="Y51" s="720">
        <v>0</v>
      </c>
    </row>
    <row r="52" spans="1:25" ht="13.5" thickBot="1">
      <c r="A52" s="349"/>
      <c r="B52" s="350"/>
      <c r="C52" s="350"/>
      <c r="D52" s="1160" t="s">
        <v>659</v>
      </c>
      <c r="E52" s="1160"/>
      <c r="F52" s="1160"/>
      <c r="G52" s="1160"/>
      <c r="H52" s="1160"/>
      <c r="I52" s="351"/>
      <c r="J52" s="352">
        <v>0</v>
      </c>
      <c r="K52" s="352">
        <v>0</v>
      </c>
      <c r="L52" s="352">
        <v>0</v>
      </c>
      <c r="M52" s="352">
        <v>0</v>
      </c>
      <c r="N52" s="352">
        <v>0</v>
      </c>
      <c r="O52" s="352">
        <v>0</v>
      </c>
      <c r="P52" s="352">
        <v>0</v>
      </c>
      <c r="Q52" s="352">
        <v>0</v>
      </c>
      <c r="R52" s="352">
        <v>0</v>
      </c>
      <c r="S52" s="352">
        <v>0</v>
      </c>
      <c r="T52" s="352">
        <v>0</v>
      </c>
      <c r="U52" s="352">
        <v>0</v>
      </c>
      <c r="V52" s="352">
        <v>0</v>
      </c>
      <c r="W52" s="352">
        <v>0</v>
      </c>
      <c r="X52" s="352">
        <v>0</v>
      </c>
      <c r="Y52" s="519">
        <v>0</v>
      </c>
    </row>
    <row r="53" spans="1:25" ht="15">
      <c r="A53" s="1116" t="s">
        <v>406</v>
      </c>
      <c r="B53" s="1117"/>
      <c r="C53" s="610"/>
      <c r="D53" s="630"/>
      <c r="E53" s="630"/>
      <c r="F53" s="630"/>
      <c r="G53" s="630"/>
      <c r="H53" s="610"/>
      <c r="I53" s="610"/>
      <c r="J53" s="610"/>
      <c r="K53" s="610"/>
      <c r="L53" s="610"/>
      <c r="M53" s="610"/>
      <c r="N53" s="610"/>
      <c r="O53" s="610"/>
      <c r="P53" s="610"/>
      <c r="Q53" s="610"/>
      <c r="R53" s="610"/>
      <c r="S53" s="610"/>
      <c r="T53" s="610"/>
      <c r="U53" s="610"/>
      <c r="V53" s="610"/>
      <c r="W53" s="610"/>
      <c r="X53" s="610"/>
      <c r="Y53" s="611"/>
    </row>
    <row r="54" spans="1:25" ht="27.75" customHeight="1">
      <c r="A54" s="1369" t="s">
        <v>113</v>
      </c>
      <c r="B54" s="807" t="s">
        <v>1367</v>
      </c>
      <c r="C54" s="1289">
        <v>125</v>
      </c>
      <c r="D54" s="641"/>
      <c r="E54" s="641"/>
      <c r="F54" s="641"/>
      <c r="G54" s="641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96"/>
      <c r="Y54" s="513"/>
    </row>
    <row r="55" spans="1:25" ht="36" customHeight="1">
      <c r="A55" s="1408"/>
      <c r="B55" s="97" t="s">
        <v>411</v>
      </c>
      <c r="C55" s="1290"/>
      <c r="D55" s="629" t="s">
        <v>659</v>
      </c>
      <c r="E55" s="642"/>
      <c r="F55" s="642"/>
      <c r="G55" s="642"/>
      <c r="H55" s="88" t="s">
        <v>313</v>
      </c>
      <c r="I55" s="874">
        <v>28000</v>
      </c>
      <c r="J55" s="874">
        <f>SUM(K55:Y55)</f>
        <v>15000</v>
      </c>
      <c r="K55" s="874">
        <v>6000</v>
      </c>
      <c r="L55" s="874"/>
      <c r="M55" s="874"/>
      <c r="N55" s="874"/>
      <c r="O55" s="874"/>
      <c r="P55" s="874">
        <v>9000</v>
      </c>
      <c r="Q55" s="874"/>
      <c r="R55" s="874"/>
      <c r="S55" s="874"/>
      <c r="T55" s="874"/>
      <c r="U55" s="874"/>
      <c r="V55" s="874"/>
      <c r="W55" s="874"/>
      <c r="X55" s="874"/>
      <c r="Y55" s="513"/>
    </row>
    <row r="56" spans="1:25" ht="22.5" customHeight="1">
      <c r="A56" s="1409" t="s">
        <v>155</v>
      </c>
      <c r="B56" s="848" t="s">
        <v>412</v>
      </c>
      <c r="C56" s="855">
        <v>125</v>
      </c>
      <c r="D56" s="642"/>
      <c r="E56" s="642"/>
      <c r="F56" s="642"/>
      <c r="G56" s="642"/>
      <c r="H56" s="92"/>
      <c r="I56" s="864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513"/>
    </row>
    <row r="57" spans="1:25" ht="21.75" customHeight="1">
      <c r="A57" s="1410"/>
      <c r="B57" s="848" t="s">
        <v>408</v>
      </c>
      <c r="C57" s="96"/>
      <c r="D57" s="629" t="s">
        <v>659</v>
      </c>
      <c r="E57" s="642"/>
      <c r="F57" s="642"/>
      <c r="G57" s="642"/>
      <c r="H57" s="88" t="s">
        <v>156</v>
      </c>
      <c r="I57" s="874">
        <v>23000</v>
      </c>
      <c r="J57" s="874">
        <f>SUM(K57:Y57)</f>
        <v>16500</v>
      </c>
      <c r="K57" s="874">
        <v>5000</v>
      </c>
      <c r="L57" s="874">
        <v>3000</v>
      </c>
      <c r="M57" s="874"/>
      <c r="N57" s="874"/>
      <c r="O57" s="874"/>
      <c r="P57" s="874">
        <v>5000</v>
      </c>
      <c r="Q57" s="874">
        <v>3500</v>
      </c>
      <c r="R57" s="874"/>
      <c r="S57" s="874"/>
      <c r="T57" s="874"/>
      <c r="U57" s="874"/>
      <c r="V57" s="874"/>
      <c r="W57" s="874"/>
      <c r="X57" s="874"/>
      <c r="Y57" s="513"/>
    </row>
    <row r="58" spans="1:25" ht="30.75" customHeight="1">
      <c r="A58" s="1368" t="s">
        <v>159</v>
      </c>
      <c r="B58" s="97" t="s">
        <v>413</v>
      </c>
      <c r="C58" s="1370">
        <v>140</v>
      </c>
      <c r="D58" s="643"/>
      <c r="E58" s="643"/>
      <c r="F58" s="643"/>
      <c r="G58" s="643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513"/>
    </row>
    <row r="59" spans="1:25" ht="21.75" customHeight="1">
      <c r="A59" s="1408"/>
      <c r="B59" s="97" t="s">
        <v>414</v>
      </c>
      <c r="C59" s="1290"/>
      <c r="D59" s="629" t="s">
        <v>659</v>
      </c>
      <c r="E59" s="642"/>
      <c r="F59" s="642"/>
      <c r="G59" s="642"/>
      <c r="H59" s="88" t="s">
        <v>310</v>
      </c>
      <c r="I59" s="874">
        <v>12197.5</v>
      </c>
      <c r="J59" s="874">
        <f>SUM(K59:Y59)</f>
        <v>0</v>
      </c>
      <c r="K59" s="874"/>
      <c r="L59" s="874"/>
      <c r="M59" s="874"/>
      <c r="N59" s="874"/>
      <c r="O59" s="874"/>
      <c r="P59" s="874"/>
      <c r="Q59" s="874"/>
      <c r="R59" s="874"/>
      <c r="S59" s="874"/>
      <c r="T59" s="874"/>
      <c r="U59" s="874"/>
      <c r="V59" s="874"/>
      <c r="W59" s="874"/>
      <c r="X59" s="874"/>
      <c r="Y59" s="513"/>
    </row>
    <row r="60" spans="1:25" ht="23.25" customHeight="1">
      <c r="A60" s="935" t="s">
        <v>128</v>
      </c>
      <c r="B60" s="800" t="s">
        <v>415</v>
      </c>
      <c r="C60" s="936">
        <v>150</v>
      </c>
      <c r="D60" s="642"/>
      <c r="E60" s="642"/>
      <c r="F60" s="642"/>
      <c r="G60" s="642"/>
      <c r="H60" s="88"/>
      <c r="I60" s="874"/>
      <c r="J60" s="874"/>
      <c r="K60" s="874"/>
      <c r="L60" s="874"/>
      <c r="M60" s="874"/>
      <c r="N60" s="874"/>
      <c r="O60" s="874"/>
      <c r="P60" s="874"/>
      <c r="Q60" s="874"/>
      <c r="R60" s="874"/>
      <c r="S60" s="874"/>
      <c r="T60" s="874"/>
      <c r="U60" s="874"/>
      <c r="V60" s="874"/>
      <c r="W60" s="874"/>
      <c r="X60" s="874"/>
      <c r="Y60" s="513"/>
    </row>
    <row r="61" spans="1:25">
      <c r="A61" s="715"/>
      <c r="B61" s="716" t="s">
        <v>693</v>
      </c>
      <c r="C61" s="716"/>
      <c r="D61" s="717"/>
      <c r="E61" s="717"/>
      <c r="F61" s="717"/>
      <c r="G61" s="717"/>
      <c r="H61" s="716"/>
      <c r="I61" s="718"/>
      <c r="J61" s="719">
        <f t="shared" ref="J61:Y61" si="16">SUM(J54:J60)</f>
        <v>31500</v>
      </c>
      <c r="K61" s="719">
        <f t="shared" si="16"/>
        <v>11000</v>
      </c>
      <c r="L61" s="719">
        <f t="shared" si="16"/>
        <v>3000</v>
      </c>
      <c r="M61" s="719">
        <f t="shared" si="16"/>
        <v>0</v>
      </c>
      <c r="N61" s="719">
        <f t="shared" si="16"/>
        <v>0</v>
      </c>
      <c r="O61" s="719">
        <f t="shared" si="16"/>
        <v>0</v>
      </c>
      <c r="P61" s="719">
        <f t="shared" si="16"/>
        <v>14000</v>
      </c>
      <c r="Q61" s="719">
        <f t="shared" si="16"/>
        <v>3500</v>
      </c>
      <c r="R61" s="719">
        <f t="shared" si="16"/>
        <v>0</v>
      </c>
      <c r="S61" s="719">
        <f t="shared" si="16"/>
        <v>0</v>
      </c>
      <c r="T61" s="719">
        <f t="shared" si="16"/>
        <v>0</v>
      </c>
      <c r="U61" s="719">
        <f t="shared" si="16"/>
        <v>0</v>
      </c>
      <c r="V61" s="719">
        <f t="shared" si="16"/>
        <v>0</v>
      </c>
      <c r="W61" s="719">
        <f t="shared" si="16"/>
        <v>0</v>
      </c>
      <c r="X61" s="719">
        <f t="shared" si="16"/>
        <v>0</v>
      </c>
      <c r="Y61" s="720">
        <f t="shared" si="16"/>
        <v>0</v>
      </c>
    </row>
    <row r="62" spans="1:25" ht="13.5" thickBot="1">
      <c r="A62" s="349"/>
      <c r="B62" s="350"/>
      <c r="C62" s="350"/>
      <c r="D62" s="1160" t="s">
        <v>659</v>
      </c>
      <c r="E62" s="1160"/>
      <c r="F62" s="1160"/>
      <c r="G62" s="1160"/>
      <c r="H62" s="1160"/>
      <c r="I62" s="351"/>
      <c r="J62" s="352">
        <f>SUM(J59,J57,J55)</f>
        <v>31500</v>
      </c>
      <c r="K62" s="352">
        <f t="shared" ref="K62:Y62" si="17">SUM(K59,K57,K55)</f>
        <v>11000</v>
      </c>
      <c r="L62" s="352">
        <f t="shared" si="17"/>
        <v>3000</v>
      </c>
      <c r="M62" s="352">
        <f t="shared" si="17"/>
        <v>0</v>
      </c>
      <c r="N62" s="352">
        <f t="shared" si="17"/>
        <v>0</v>
      </c>
      <c r="O62" s="352">
        <f t="shared" si="17"/>
        <v>0</v>
      </c>
      <c r="P62" s="352">
        <f t="shared" si="17"/>
        <v>14000</v>
      </c>
      <c r="Q62" s="352">
        <f t="shared" si="17"/>
        <v>3500</v>
      </c>
      <c r="R62" s="352">
        <f t="shared" si="17"/>
        <v>0</v>
      </c>
      <c r="S62" s="352">
        <f t="shared" si="17"/>
        <v>0</v>
      </c>
      <c r="T62" s="352">
        <f t="shared" si="17"/>
        <v>0</v>
      </c>
      <c r="U62" s="352">
        <f t="shared" si="17"/>
        <v>0</v>
      </c>
      <c r="V62" s="352">
        <f t="shared" si="17"/>
        <v>0</v>
      </c>
      <c r="W62" s="352">
        <f t="shared" si="17"/>
        <v>0</v>
      </c>
      <c r="X62" s="352">
        <f t="shared" si="17"/>
        <v>0</v>
      </c>
      <c r="Y62" s="519">
        <f t="shared" si="17"/>
        <v>0</v>
      </c>
    </row>
    <row r="63" spans="1:25" ht="15.75" thickBot="1">
      <c r="A63" s="1120" t="s">
        <v>349</v>
      </c>
      <c r="B63" s="1121"/>
      <c r="C63" s="608"/>
      <c r="D63" s="624"/>
      <c r="E63" s="624"/>
      <c r="F63" s="624"/>
      <c r="G63" s="624"/>
      <c r="H63" s="608"/>
      <c r="I63" s="608"/>
      <c r="J63" s="608"/>
      <c r="K63" s="608"/>
      <c r="L63" s="608"/>
      <c r="M63" s="608"/>
      <c r="N63" s="608"/>
      <c r="O63" s="608"/>
      <c r="P63" s="608"/>
      <c r="Q63" s="608"/>
      <c r="R63" s="608"/>
      <c r="S63" s="608"/>
      <c r="T63" s="608"/>
      <c r="U63" s="608"/>
      <c r="V63" s="608"/>
      <c r="W63" s="608"/>
      <c r="X63" s="608"/>
      <c r="Y63" s="609"/>
    </row>
    <row r="64" spans="1:25">
      <c r="A64" s="715"/>
      <c r="B64" s="716" t="s">
        <v>693</v>
      </c>
      <c r="C64" s="716"/>
      <c r="D64" s="717"/>
      <c r="E64" s="717"/>
      <c r="F64" s="717"/>
      <c r="G64" s="717"/>
      <c r="H64" s="716"/>
      <c r="I64" s="718"/>
      <c r="J64" s="719">
        <v>0</v>
      </c>
      <c r="K64" s="719">
        <v>0</v>
      </c>
      <c r="L64" s="719">
        <v>0</v>
      </c>
      <c r="M64" s="719">
        <v>0</v>
      </c>
      <c r="N64" s="726">
        <v>0</v>
      </c>
      <c r="O64" s="726">
        <v>0</v>
      </c>
      <c r="P64" s="719">
        <v>0</v>
      </c>
      <c r="Q64" s="719">
        <v>0</v>
      </c>
      <c r="R64" s="719">
        <v>0</v>
      </c>
      <c r="S64" s="719">
        <v>0</v>
      </c>
      <c r="T64" s="719">
        <v>0</v>
      </c>
      <c r="U64" s="719">
        <v>0</v>
      </c>
      <c r="V64" s="719">
        <v>0</v>
      </c>
      <c r="W64" s="719">
        <v>0</v>
      </c>
      <c r="X64" s="719">
        <v>0</v>
      </c>
      <c r="Y64" s="720">
        <v>0</v>
      </c>
    </row>
    <row r="65" spans="1:25" ht="13.5" thickBot="1">
      <c r="A65" s="349"/>
      <c r="B65" s="350"/>
      <c r="C65" s="350"/>
      <c r="D65" s="1160" t="s">
        <v>659</v>
      </c>
      <c r="E65" s="1160"/>
      <c r="F65" s="1160"/>
      <c r="G65" s="1160"/>
      <c r="H65" s="1160"/>
      <c r="I65" s="351"/>
      <c r="J65" s="352">
        <v>0</v>
      </c>
      <c r="K65" s="352">
        <v>0</v>
      </c>
      <c r="L65" s="352">
        <v>0</v>
      </c>
      <c r="M65" s="352">
        <v>0</v>
      </c>
      <c r="N65" s="352">
        <v>0</v>
      </c>
      <c r="O65" s="352">
        <v>0</v>
      </c>
      <c r="P65" s="352">
        <v>0</v>
      </c>
      <c r="Q65" s="352">
        <v>0</v>
      </c>
      <c r="R65" s="352">
        <v>0</v>
      </c>
      <c r="S65" s="352">
        <v>0</v>
      </c>
      <c r="T65" s="352">
        <v>0</v>
      </c>
      <c r="U65" s="352">
        <v>0</v>
      </c>
      <c r="V65" s="352">
        <v>0</v>
      </c>
      <c r="W65" s="352">
        <v>0</v>
      </c>
      <c r="X65" s="352">
        <v>0</v>
      </c>
      <c r="Y65" s="519">
        <v>0</v>
      </c>
    </row>
    <row r="66" spans="1:25" ht="15.75" thickBot="1">
      <c r="A66" s="1120" t="s">
        <v>350</v>
      </c>
      <c r="B66" s="1121"/>
      <c r="C66" s="608"/>
      <c r="D66" s="624"/>
      <c r="E66" s="624"/>
      <c r="F66" s="624"/>
      <c r="G66" s="624"/>
      <c r="H66" s="608"/>
      <c r="I66" s="608"/>
      <c r="J66" s="608"/>
      <c r="K66" s="608"/>
      <c r="L66" s="608"/>
      <c r="M66" s="608"/>
      <c r="N66" s="608"/>
      <c r="O66" s="608"/>
      <c r="P66" s="608"/>
      <c r="Q66" s="608"/>
      <c r="R66" s="608"/>
      <c r="S66" s="608"/>
      <c r="T66" s="608"/>
      <c r="U66" s="608"/>
      <c r="V66" s="608"/>
      <c r="W66" s="608"/>
      <c r="X66" s="608"/>
      <c r="Y66" s="609"/>
    </row>
    <row r="67" spans="1:25" ht="13.5" thickBot="1">
      <c r="A67" s="535">
        <v>1</v>
      </c>
      <c r="B67" s="358"/>
      <c r="C67" s="358">
        <f>-H67</f>
        <v>0</v>
      </c>
      <c r="D67" s="644">
        <v>0</v>
      </c>
      <c r="E67" s="644"/>
      <c r="F67" s="644"/>
      <c r="G67" s="644"/>
      <c r="H67" s="358">
        <v>0</v>
      </c>
      <c r="I67" s="358">
        <v>0</v>
      </c>
      <c r="J67" s="358">
        <v>0</v>
      </c>
      <c r="K67" s="358">
        <v>0</v>
      </c>
      <c r="L67" s="358">
        <v>0</v>
      </c>
      <c r="M67" s="358">
        <v>0</v>
      </c>
      <c r="N67" s="358"/>
      <c r="O67" s="358"/>
      <c r="P67" s="358">
        <v>0</v>
      </c>
      <c r="Q67" s="358">
        <v>0</v>
      </c>
      <c r="R67" s="358">
        <v>0</v>
      </c>
      <c r="S67" s="358"/>
      <c r="T67" s="358"/>
      <c r="U67" s="358">
        <v>0</v>
      </c>
      <c r="V67" s="358">
        <v>0</v>
      </c>
      <c r="W67" s="358">
        <v>0</v>
      </c>
      <c r="X67" s="358">
        <v>0</v>
      </c>
      <c r="Y67" s="536">
        <v>0</v>
      </c>
    </row>
    <row r="68" spans="1:25" ht="15.75" thickBot="1">
      <c r="A68" s="1120" t="s">
        <v>151</v>
      </c>
      <c r="B68" s="1121"/>
      <c r="C68" s="608"/>
      <c r="D68" s="624"/>
      <c r="E68" s="624"/>
      <c r="F68" s="624"/>
      <c r="G68" s="624"/>
      <c r="H68" s="608"/>
      <c r="I68" s="608"/>
      <c r="J68" s="608"/>
      <c r="K68" s="608"/>
      <c r="L68" s="608"/>
      <c r="M68" s="608"/>
      <c r="N68" s="608"/>
      <c r="O68" s="608"/>
      <c r="P68" s="608"/>
      <c r="Q68" s="608"/>
      <c r="R68" s="608"/>
      <c r="S68" s="608"/>
      <c r="T68" s="608"/>
      <c r="U68" s="608"/>
      <c r="V68" s="608"/>
      <c r="W68" s="608"/>
      <c r="X68" s="608"/>
      <c r="Y68" s="609"/>
    </row>
    <row r="69" spans="1:25">
      <c r="A69" s="715"/>
      <c r="B69" s="716" t="s">
        <v>693</v>
      </c>
      <c r="C69" s="716"/>
      <c r="D69" s="717"/>
      <c r="E69" s="717"/>
      <c r="F69" s="717"/>
      <c r="G69" s="717"/>
      <c r="H69" s="716"/>
      <c r="I69" s="718"/>
      <c r="J69" s="719">
        <v>0</v>
      </c>
      <c r="K69" s="719">
        <v>0</v>
      </c>
      <c r="L69" s="719">
        <v>0</v>
      </c>
      <c r="M69" s="719">
        <v>0</v>
      </c>
      <c r="N69" s="726">
        <v>0</v>
      </c>
      <c r="O69" s="726">
        <v>0</v>
      </c>
      <c r="P69" s="719">
        <v>0</v>
      </c>
      <c r="Q69" s="719">
        <v>0</v>
      </c>
      <c r="R69" s="719">
        <v>0</v>
      </c>
      <c r="S69" s="719">
        <v>0</v>
      </c>
      <c r="T69" s="719">
        <v>0</v>
      </c>
      <c r="U69" s="719">
        <v>0</v>
      </c>
      <c r="V69" s="719">
        <v>0</v>
      </c>
      <c r="W69" s="719">
        <v>0</v>
      </c>
      <c r="X69" s="719">
        <v>0</v>
      </c>
      <c r="Y69" s="720">
        <v>0</v>
      </c>
    </row>
    <row r="70" spans="1:25" ht="13.5" thickBot="1">
      <c r="A70" s="349"/>
      <c r="B70" s="350"/>
      <c r="C70" s="350"/>
      <c r="D70" s="1160" t="s">
        <v>659</v>
      </c>
      <c r="E70" s="1160"/>
      <c r="F70" s="1160"/>
      <c r="G70" s="1160"/>
      <c r="H70" s="1160"/>
      <c r="I70" s="351"/>
      <c r="J70" s="352">
        <v>0</v>
      </c>
      <c r="K70" s="352">
        <v>0</v>
      </c>
      <c r="L70" s="352">
        <v>0</v>
      </c>
      <c r="M70" s="352">
        <v>0</v>
      </c>
      <c r="N70" s="352">
        <v>0</v>
      </c>
      <c r="O70" s="352">
        <v>0</v>
      </c>
      <c r="P70" s="352">
        <v>0</v>
      </c>
      <c r="Q70" s="352">
        <v>0</v>
      </c>
      <c r="R70" s="352">
        <v>0</v>
      </c>
      <c r="S70" s="352">
        <v>0</v>
      </c>
      <c r="T70" s="352">
        <v>0</v>
      </c>
      <c r="U70" s="352">
        <v>0</v>
      </c>
      <c r="V70" s="352">
        <v>0</v>
      </c>
      <c r="W70" s="352">
        <v>0</v>
      </c>
      <c r="X70" s="352">
        <v>0</v>
      </c>
      <c r="Y70" s="519">
        <v>0</v>
      </c>
    </row>
    <row r="71" spans="1:25" ht="15.75" thickBot="1">
      <c r="A71" s="1120" t="s">
        <v>727</v>
      </c>
      <c r="B71" s="1121"/>
      <c r="C71" s="608"/>
      <c r="D71" s="624"/>
      <c r="E71" s="624"/>
      <c r="F71" s="624"/>
      <c r="G71" s="624"/>
      <c r="H71" s="608"/>
      <c r="I71" s="608"/>
      <c r="J71" s="608"/>
      <c r="K71" s="608"/>
      <c r="L71" s="608"/>
      <c r="M71" s="608"/>
      <c r="N71" s="608"/>
      <c r="O71" s="608"/>
      <c r="P71" s="608"/>
      <c r="Q71" s="608"/>
      <c r="R71" s="608"/>
      <c r="S71" s="608"/>
      <c r="T71" s="608"/>
      <c r="U71" s="608"/>
      <c r="V71" s="608"/>
      <c r="W71" s="608"/>
      <c r="X71" s="608"/>
      <c r="Y71" s="609"/>
    </row>
    <row r="72" spans="1:25">
      <c r="A72" s="715"/>
      <c r="B72" s="727" t="s">
        <v>693</v>
      </c>
      <c r="C72" s="716"/>
      <c r="D72" s="717"/>
      <c r="E72" s="717"/>
      <c r="F72" s="717"/>
      <c r="G72" s="717"/>
      <c r="H72" s="716"/>
      <c r="I72" s="716"/>
      <c r="J72" s="718">
        <v>0</v>
      </c>
      <c r="K72" s="719">
        <v>0</v>
      </c>
      <c r="L72" s="719">
        <v>0</v>
      </c>
      <c r="M72" s="719">
        <v>0</v>
      </c>
      <c r="N72" s="719">
        <v>0</v>
      </c>
      <c r="O72" s="726">
        <v>0</v>
      </c>
      <c r="P72" s="726">
        <v>0</v>
      </c>
      <c r="Q72" s="719">
        <v>0</v>
      </c>
      <c r="R72" s="719">
        <v>0</v>
      </c>
      <c r="S72" s="719">
        <v>0</v>
      </c>
      <c r="T72" s="719">
        <v>0</v>
      </c>
      <c r="U72" s="719">
        <v>0</v>
      </c>
      <c r="V72" s="719">
        <v>0</v>
      </c>
      <c r="W72" s="719">
        <v>0</v>
      </c>
      <c r="X72" s="719">
        <v>0</v>
      </c>
      <c r="Y72" s="720">
        <v>0</v>
      </c>
    </row>
    <row r="73" spans="1:25" ht="13.5" thickBot="1">
      <c r="A73" s="349"/>
      <c r="B73" s="349"/>
      <c r="C73" s="350"/>
      <c r="D73" s="1160" t="s">
        <v>659</v>
      </c>
      <c r="E73" s="1160"/>
      <c r="F73" s="1160"/>
      <c r="G73" s="1160"/>
      <c r="H73" s="1160"/>
      <c r="I73" s="1160"/>
      <c r="J73" s="351">
        <v>0</v>
      </c>
      <c r="K73" s="352">
        <v>0</v>
      </c>
      <c r="L73" s="352">
        <v>0</v>
      </c>
      <c r="M73" s="352">
        <v>0</v>
      </c>
      <c r="N73" s="352">
        <v>0</v>
      </c>
      <c r="O73" s="352">
        <v>0</v>
      </c>
      <c r="P73" s="352">
        <v>0</v>
      </c>
      <c r="Q73" s="352">
        <v>0</v>
      </c>
      <c r="R73" s="352">
        <v>0</v>
      </c>
      <c r="S73" s="352">
        <v>0</v>
      </c>
      <c r="T73" s="352">
        <v>0</v>
      </c>
      <c r="U73" s="352">
        <v>0</v>
      </c>
      <c r="V73" s="352">
        <v>0</v>
      </c>
      <c r="W73" s="352">
        <v>0</v>
      </c>
      <c r="X73" s="352">
        <v>0</v>
      </c>
      <c r="Y73" s="519">
        <v>0</v>
      </c>
    </row>
    <row r="74" spans="1:25" ht="15">
      <c r="A74" s="1116" t="s">
        <v>98</v>
      </c>
      <c r="B74" s="1117"/>
      <c r="C74" s="610"/>
      <c r="D74" s="630"/>
      <c r="E74" s="630"/>
      <c r="F74" s="630"/>
      <c r="G74" s="63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611"/>
    </row>
    <row r="75" spans="1:25" ht="25.5" customHeight="1">
      <c r="A75" s="825">
        <v>6</v>
      </c>
      <c r="B75" s="34" t="s">
        <v>994</v>
      </c>
      <c r="C75" s="870">
        <v>391</v>
      </c>
      <c r="D75" s="629" t="s">
        <v>659</v>
      </c>
      <c r="E75" s="647"/>
      <c r="F75" s="647"/>
      <c r="G75" s="647"/>
      <c r="H75" s="18" t="s">
        <v>351</v>
      </c>
      <c r="I75" s="91">
        <v>718.8</v>
      </c>
      <c r="J75" s="254">
        <f t="shared" ref="J75:J77" si="18">SUM(K75:Y75)</f>
        <v>0</v>
      </c>
      <c r="K75" s="91" t="s">
        <v>102</v>
      </c>
      <c r="L75" s="91" t="s">
        <v>102</v>
      </c>
      <c r="M75" s="91" t="s">
        <v>102</v>
      </c>
      <c r="N75" s="91"/>
      <c r="O75" s="91"/>
      <c r="P75" s="91" t="s">
        <v>102</v>
      </c>
      <c r="Q75" s="91" t="s">
        <v>102</v>
      </c>
      <c r="R75" s="91" t="s">
        <v>102</v>
      </c>
      <c r="S75" s="91"/>
      <c r="T75" s="91"/>
      <c r="U75" s="91" t="s">
        <v>102</v>
      </c>
      <c r="V75" s="91" t="s">
        <v>102</v>
      </c>
      <c r="W75" s="91" t="s">
        <v>102</v>
      </c>
      <c r="X75" s="91"/>
      <c r="Y75" s="513"/>
    </row>
    <row r="76" spans="1:25" ht="23.25" customHeight="1">
      <c r="A76" s="825">
        <v>11</v>
      </c>
      <c r="B76" s="34" t="s">
        <v>999</v>
      </c>
      <c r="C76" s="870">
        <v>215</v>
      </c>
      <c r="D76" s="629" t="s">
        <v>659</v>
      </c>
      <c r="E76" s="647"/>
      <c r="F76" s="647"/>
      <c r="G76" s="647"/>
      <c r="H76" s="18" t="s">
        <v>354</v>
      </c>
      <c r="I76" s="91">
        <v>15372.4</v>
      </c>
      <c r="J76" s="254">
        <f t="shared" si="18"/>
        <v>0</v>
      </c>
      <c r="K76" s="91" t="s">
        <v>102</v>
      </c>
      <c r="L76" s="91" t="s">
        <v>102</v>
      </c>
      <c r="M76" s="91" t="s">
        <v>102</v>
      </c>
      <c r="N76" s="91"/>
      <c r="O76" s="91"/>
      <c r="P76" s="91" t="s">
        <v>102</v>
      </c>
      <c r="Q76" s="91" t="s">
        <v>102</v>
      </c>
      <c r="R76" s="91" t="s">
        <v>102</v>
      </c>
      <c r="S76" s="91"/>
      <c r="T76" s="91"/>
      <c r="U76" s="91" t="s">
        <v>102</v>
      </c>
      <c r="V76" s="91" t="s">
        <v>102</v>
      </c>
      <c r="W76" s="91" t="s">
        <v>102</v>
      </c>
      <c r="X76" s="91"/>
      <c r="Y76" s="513"/>
    </row>
    <row r="77" spans="1:25" ht="29.25" customHeight="1">
      <c r="A77" s="825">
        <v>27</v>
      </c>
      <c r="B77" s="34" t="s">
        <v>358</v>
      </c>
      <c r="C77" s="870">
        <v>60</v>
      </c>
      <c r="D77" s="629" t="s">
        <v>659</v>
      </c>
      <c r="E77" s="647"/>
      <c r="F77" s="647"/>
      <c r="G77" s="647"/>
      <c r="H77" s="18" t="s">
        <v>352</v>
      </c>
      <c r="I77" s="91">
        <v>48581</v>
      </c>
      <c r="J77" s="254">
        <f t="shared" si="18"/>
        <v>0</v>
      </c>
      <c r="K77" s="91" t="s">
        <v>102</v>
      </c>
      <c r="L77" s="91" t="s">
        <v>102</v>
      </c>
      <c r="M77" s="91" t="s">
        <v>102</v>
      </c>
      <c r="N77" s="91"/>
      <c r="O77" s="91"/>
      <c r="P77" s="91" t="s">
        <v>102</v>
      </c>
      <c r="Q77" s="91" t="s">
        <v>102</v>
      </c>
      <c r="R77" s="91" t="s">
        <v>102</v>
      </c>
      <c r="S77" s="91"/>
      <c r="T77" s="91"/>
      <c r="U77" s="91" t="s">
        <v>102</v>
      </c>
      <c r="V77" s="91" t="s">
        <v>102</v>
      </c>
      <c r="W77" s="91" t="s">
        <v>102</v>
      </c>
      <c r="X77" s="91"/>
      <c r="Y77" s="513"/>
    </row>
    <row r="78" spans="1:25">
      <c r="A78" s="715"/>
      <c r="B78" s="727" t="s">
        <v>693</v>
      </c>
      <c r="C78" s="716"/>
      <c r="D78" s="717"/>
      <c r="E78" s="717"/>
      <c r="F78" s="717"/>
      <c r="G78" s="717"/>
      <c r="H78" s="716"/>
      <c r="I78" s="716">
        <f>SUM(I75:I77)</f>
        <v>64672.2</v>
      </c>
      <c r="J78" s="718">
        <f>SUM(J75:J77)</f>
        <v>0</v>
      </c>
      <c r="K78" s="719">
        <f>SUM(K75:K77)</f>
        <v>0</v>
      </c>
      <c r="L78" s="719">
        <f>SUM(L75:L77)</f>
        <v>0</v>
      </c>
      <c r="M78" s="719">
        <f>SUM(M75:M77)</f>
        <v>0</v>
      </c>
      <c r="N78" s="719"/>
      <c r="O78" s="726"/>
      <c r="P78" s="726">
        <f>SUM(P75:P77)</f>
        <v>0</v>
      </c>
      <c r="Q78" s="719">
        <f>SUM(Q75:Q77)</f>
        <v>0</v>
      </c>
      <c r="R78" s="719">
        <f>SUM(R75:R77)</f>
        <v>0</v>
      </c>
      <c r="S78" s="719"/>
      <c r="T78" s="719"/>
      <c r="U78" s="719">
        <f>SUM(U75:U77)</f>
        <v>0</v>
      </c>
      <c r="V78" s="719">
        <f>SUM(V75:V77)</f>
        <v>0</v>
      </c>
      <c r="W78" s="719">
        <f>SUM(W75:W77)</f>
        <v>0</v>
      </c>
      <c r="X78" s="719"/>
      <c r="Y78" s="720"/>
    </row>
    <row r="79" spans="1:25" ht="13.5" thickBot="1">
      <c r="A79" s="349"/>
      <c r="B79" s="349"/>
      <c r="C79" s="350"/>
      <c r="D79" s="1160" t="s">
        <v>659</v>
      </c>
      <c r="E79" s="1160"/>
      <c r="F79" s="1160"/>
      <c r="G79" s="1160"/>
      <c r="H79" s="1160"/>
      <c r="I79" s="1160"/>
      <c r="J79" s="351">
        <f t="shared" ref="J79:Y79" si="19">SUM(J75,J76,J77)</f>
        <v>0</v>
      </c>
      <c r="K79" s="352">
        <f t="shared" si="19"/>
        <v>0</v>
      </c>
      <c r="L79" s="352">
        <f t="shared" si="19"/>
        <v>0</v>
      </c>
      <c r="M79" s="352">
        <f t="shared" si="19"/>
        <v>0</v>
      </c>
      <c r="N79" s="352">
        <f t="shared" si="19"/>
        <v>0</v>
      </c>
      <c r="O79" s="352">
        <f t="shared" si="19"/>
        <v>0</v>
      </c>
      <c r="P79" s="352">
        <f t="shared" si="19"/>
        <v>0</v>
      </c>
      <c r="Q79" s="352">
        <f t="shared" si="19"/>
        <v>0</v>
      </c>
      <c r="R79" s="352">
        <f t="shared" si="19"/>
        <v>0</v>
      </c>
      <c r="S79" s="352">
        <f t="shared" si="19"/>
        <v>0</v>
      </c>
      <c r="T79" s="352">
        <f t="shared" si="19"/>
        <v>0</v>
      </c>
      <c r="U79" s="352">
        <f t="shared" si="19"/>
        <v>0</v>
      </c>
      <c r="V79" s="352">
        <f t="shared" si="19"/>
        <v>0</v>
      </c>
      <c r="W79" s="352">
        <f t="shared" si="19"/>
        <v>0</v>
      </c>
      <c r="X79" s="352">
        <f t="shared" si="19"/>
        <v>0</v>
      </c>
      <c r="Y79" s="519">
        <f t="shared" si="19"/>
        <v>0</v>
      </c>
    </row>
    <row r="80" spans="1:25" ht="15">
      <c r="A80" s="1116" t="s">
        <v>99</v>
      </c>
      <c r="B80" s="1117"/>
      <c r="C80" s="610"/>
      <c r="D80" s="630"/>
      <c r="E80" s="630"/>
      <c r="F80" s="630"/>
      <c r="G80" s="630"/>
      <c r="H80" s="610"/>
      <c r="I80" s="610"/>
      <c r="J80" s="610"/>
      <c r="K80" s="610"/>
      <c r="L80" s="610"/>
      <c r="M80" s="610"/>
      <c r="N80" s="610"/>
      <c r="O80" s="610"/>
      <c r="P80" s="610"/>
      <c r="Q80" s="610"/>
      <c r="R80" s="610"/>
      <c r="S80" s="610"/>
      <c r="T80" s="610"/>
      <c r="U80" s="610"/>
      <c r="V80" s="610"/>
      <c r="W80" s="610"/>
      <c r="X80" s="610"/>
      <c r="Y80" s="611"/>
    </row>
    <row r="81" spans="1:25">
      <c r="A81" s="715"/>
      <c r="B81" s="728" t="s">
        <v>693</v>
      </c>
      <c r="C81" s="716"/>
      <c r="D81" s="717"/>
      <c r="E81" s="717"/>
      <c r="F81" s="717"/>
      <c r="G81" s="717"/>
      <c r="H81" s="716"/>
      <c r="I81" s="716"/>
      <c r="J81" s="718">
        <v>0</v>
      </c>
      <c r="K81" s="719">
        <v>0</v>
      </c>
      <c r="L81" s="719">
        <v>0</v>
      </c>
      <c r="M81" s="719">
        <v>0</v>
      </c>
      <c r="N81" s="719">
        <v>0</v>
      </c>
      <c r="O81" s="726">
        <v>0</v>
      </c>
      <c r="P81" s="726">
        <v>0</v>
      </c>
      <c r="Q81" s="719">
        <v>0</v>
      </c>
      <c r="R81" s="719">
        <v>0</v>
      </c>
      <c r="S81" s="719">
        <v>0</v>
      </c>
      <c r="T81" s="719">
        <v>0</v>
      </c>
      <c r="U81" s="719">
        <v>0</v>
      </c>
      <c r="V81" s="719">
        <v>0</v>
      </c>
      <c r="W81" s="719">
        <v>0</v>
      </c>
      <c r="X81" s="719">
        <v>0</v>
      </c>
      <c r="Y81" s="720">
        <v>0</v>
      </c>
    </row>
    <row r="82" spans="1:25" ht="13.5" thickBot="1">
      <c r="A82" s="349"/>
      <c r="B82" s="349"/>
      <c r="C82" s="350"/>
      <c r="D82" s="1160" t="s">
        <v>659</v>
      </c>
      <c r="E82" s="1160"/>
      <c r="F82" s="1160"/>
      <c r="G82" s="1160"/>
      <c r="H82" s="1160"/>
      <c r="I82" s="1160"/>
      <c r="J82" s="351">
        <v>0</v>
      </c>
      <c r="K82" s="352">
        <v>0</v>
      </c>
      <c r="L82" s="352">
        <v>0</v>
      </c>
      <c r="M82" s="352">
        <v>0</v>
      </c>
      <c r="N82" s="352">
        <v>0</v>
      </c>
      <c r="O82" s="352">
        <v>0</v>
      </c>
      <c r="P82" s="352">
        <v>0</v>
      </c>
      <c r="Q82" s="352">
        <v>0</v>
      </c>
      <c r="R82" s="352">
        <v>0</v>
      </c>
      <c r="S82" s="352">
        <v>0</v>
      </c>
      <c r="T82" s="352">
        <v>0</v>
      </c>
      <c r="U82" s="352">
        <v>0</v>
      </c>
      <c r="V82" s="352">
        <v>0</v>
      </c>
      <c r="W82" s="352">
        <v>0</v>
      </c>
      <c r="X82" s="352">
        <v>0</v>
      </c>
      <c r="Y82" s="519">
        <v>0</v>
      </c>
    </row>
    <row r="83" spans="1:25" ht="15.75" thickBot="1">
      <c r="A83" s="1120" t="s">
        <v>1028</v>
      </c>
      <c r="B83" s="1121"/>
      <c r="C83" s="608"/>
      <c r="D83" s="624"/>
      <c r="E83" s="624"/>
      <c r="F83" s="624"/>
      <c r="G83" s="624"/>
      <c r="H83" s="608"/>
      <c r="I83" s="608"/>
      <c r="J83" s="608"/>
      <c r="K83" s="608"/>
      <c r="L83" s="608"/>
      <c r="M83" s="608"/>
      <c r="N83" s="608"/>
      <c r="O83" s="608"/>
      <c r="P83" s="608"/>
      <c r="Q83" s="608"/>
      <c r="R83" s="608"/>
      <c r="S83" s="608"/>
      <c r="T83" s="608"/>
      <c r="U83" s="608"/>
      <c r="V83" s="608"/>
      <c r="W83" s="608"/>
      <c r="X83" s="608"/>
      <c r="Y83" s="609"/>
    </row>
    <row r="84" spans="1:25">
      <c r="A84" s="715"/>
      <c r="B84" s="728" t="s">
        <v>693</v>
      </c>
      <c r="C84" s="716"/>
      <c r="D84" s="717"/>
      <c r="E84" s="717"/>
      <c r="F84" s="717"/>
      <c r="G84" s="717"/>
      <c r="H84" s="716"/>
      <c r="I84" s="716"/>
      <c r="J84" s="718">
        <v>0</v>
      </c>
      <c r="K84" s="719">
        <v>0</v>
      </c>
      <c r="L84" s="719">
        <v>0</v>
      </c>
      <c r="M84" s="719">
        <v>0</v>
      </c>
      <c r="N84" s="719">
        <v>0</v>
      </c>
      <c r="O84" s="726">
        <v>0</v>
      </c>
      <c r="P84" s="726">
        <v>0</v>
      </c>
      <c r="Q84" s="719">
        <v>0</v>
      </c>
      <c r="R84" s="719">
        <v>0</v>
      </c>
      <c r="S84" s="719">
        <v>0</v>
      </c>
      <c r="T84" s="719">
        <v>0</v>
      </c>
      <c r="U84" s="719">
        <v>0</v>
      </c>
      <c r="V84" s="719">
        <v>0</v>
      </c>
      <c r="W84" s="719">
        <v>0</v>
      </c>
      <c r="X84" s="719">
        <v>0</v>
      </c>
      <c r="Y84" s="720">
        <v>0</v>
      </c>
    </row>
    <row r="85" spans="1:25" ht="13.5" thickBot="1">
      <c r="A85" s="349"/>
      <c r="B85" s="349"/>
      <c r="C85" s="350"/>
      <c r="D85" s="1160" t="s">
        <v>659</v>
      </c>
      <c r="E85" s="1160"/>
      <c r="F85" s="1160"/>
      <c r="G85" s="1160"/>
      <c r="H85" s="1160"/>
      <c r="I85" s="1160"/>
      <c r="J85" s="351">
        <v>0</v>
      </c>
      <c r="K85" s="352">
        <v>0</v>
      </c>
      <c r="L85" s="352">
        <v>0</v>
      </c>
      <c r="M85" s="352">
        <v>0</v>
      </c>
      <c r="N85" s="352">
        <v>0</v>
      </c>
      <c r="O85" s="352">
        <v>0</v>
      </c>
      <c r="P85" s="352">
        <v>0</v>
      </c>
      <c r="Q85" s="352">
        <v>0</v>
      </c>
      <c r="R85" s="352">
        <v>0</v>
      </c>
      <c r="S85" s="352">
        <v>0</v>
      </c>
      <c r="T85" s="352">
        <v>0</v>
      </c>
      <c r="U85" s="352">
        <v>0</v>
      </c>
      <c r="V85" s="352">
        <v>0</v>
      </c>
      <c r="W85" s="352">
        <v>0</v>
      </c>
      <c r="X85" s="352">
        <v>0</v>
      </c>
      <c r="Y85" s="519">
        <v>0</v>
      </c>
    </row>
    <row r="86" spans="1:25" ht="15.75" thickBot="1">
      <c r="A86" s="1120" t="s">
        <v>1030</v>
      </c>
      <c r="B86" s="1121"/>
      <c r="C86" s="608"/>
      <c r="D86" s="624"/>
      <c r="E86" s="624"/>
      <c r="F86" s="624"/>
      <c r="G86" s="624"/>
      <c r="H86" s="608"/>
      <c r="I86" s="608"/>
      <c r="J86" s="608"/>
      <c r="K86" s="608"/>
      <c r="L86" s="608"/>
      <c r="M86" s="608"/>
      <c r="N86" s="608"/>
      <c r="O86" s="608"/>
      <c r="P86" s="608"/>
      <c r="Q86" s="608"/>
      <c r="R86" s="608"/>
      <c r="S86" s="608"/>
      <c r="T86" s="608"/>
      <c r="U86" s="608"/>
      <c r="V86" s="608"/>
      <c r="W86" s="608"/>
      <c r="X86" s="608"/>
      <c r="Y86" s="609"/>
    </row>
    <row r="87" spans="1:25" ht="126">
      <c r="A87" s="514">
        <v>3</v>
      </c>
      <c r="B87" s="34" t="s">
        <v>1364</v>
      </c>
      <c r="C87" s="870" t="s">
        <v>1032</v>
      </c>
      <c r="D87" s="629" t="s">
        <v>659</v>
      </c>
      <c r="E87" s="947"/>
      <c r="F87" s="947"/>
      <c r="G87" s="947"/>
      <c r="H87" s="870" t="s">
        <v>643</v>
      </c>
      <c r="I87" s="874">
        <v>6000</v>
      </c>
      <c r="J87" s="874">
        <f>SUM(K87:Y87)</f>
        <v>6000</v>
      </c>
      <c r="K87" s="874"/>
      <c r="L87" s="874"/>
      <c r="M87" s="870"/>
      <c r="N87" s="870"/>
      <c r="O87" s="870"/>
      <c r="P87" s="874">
        <v>6000</v>
      </c>
      <c r="Q87" s="870"/>
      <c r="R87" s="870"/>
      <c r="S87" s="870"/>
      <c r="T87" s="870"/>
      <c r="U87" s="870"/>
      <c r="V87" s="870"/>
      <c r="W87" s="870"/>
      <c r="X87" s="303"/>
      <c r="Y87" s="544"/>
    </row>
    <row r="88" spans="1:25">
      <c r="A88" s="715"/>
      <c r="B88" s="728" t="s">
        <v>693</v>
      </c>
      <c r="C88" s="716"/>
      <c r="D88" s="717"/>
      <c r="E88" s="717"/>
      <c r="F88" s="717"/>
      <c r="G88" s="717"/>
      <c r="H88" s="716"/>
      <c r="I88" s="716"/>
      <c r="J88" s="718">
        <f t="shared" ref="J88:Y88" si="20">SUM(J87:J87)</f>
        <v>6000</v>
      </c>
      <c r="K88" s="719">
        <f t="shared" si="20"/>
        <v>0</v>
      </c>
      <c r="L88" s="719">
        <f t="shared" si="20"/>
        <v>0</v>
      </c>
      <c r="M88" s="719">
        <f t="shared" si="20"/>
        <v>0</v>
      </c>
      <c r="N88" s="719">
        <f t="shared" si="20"/>
        <v>0</v>
      </c>
      <c r="O88" s="726">
        <f t="shared" si="20"/>
        <v>0</v>
      </c>
      <c r="P88" s="726">
        <f t="shared" si="20"/>
        <v>6000</v>
      </c>
      <c r="Q88" s="719">
        <f t="shared" si="20"/>
        <v>0</v>
      </c>
      <c r="R88" s="719">
        <f t="shared" si="20"/>
        <v>0</v>
      </c>
      <c r="S88" s="719">
        <f t="shared" si="20"/>
        <v>0</v>
      </c>
      <c r="T88" s="719">
        <f t="shared" si="20"/>
        <v>0</v>
      </c>
      <c r="U88" s="719">
        <f t="shared" si="20"/>
        <v>0</v>
      </c>
      <c r="V88" s="719">
        <f t="shared" si="20"/>
        <v>0</v>
      </c>
      <c r="W88" s="719">
        <f t="shared" si="20"/>
        <v>0</v>
      </c>
      <c r="X88" s="719">
        <f t="shared" si="20"/>
        <v>0</v>
      </c>
      <c r="Y88" s="720">
        <f t="shared" si="20"/>
        <v>0</v>
      </c>
    </row>
    <row r="89" spans="1:25" ht="13.5" thickBot="1">
      <c r="A89" s="349"/>
      <c r="B89" s="349"/>
      <c r="C89" s="350"/>
      <c r="D89" s="1160" t="s">
        <v>659</v>
      </c>
      <c r="E89" s="1160"/>
      <c r="F89" s="1160"/>
      <c r="G89" s="1160"/>
      <c r="H89" s="1160"/>
      <c r="I89" s="1160"/>
      <c r="J89" s="351">
        <f>SUM(J87)</f>
        <v>6000</v>
      </c>
      <c r="K89" s="352">
        <f t="shared" ref="K89:Y89" si="21">SUM(K87)</f>
        <v>0</v>
      </c>
      <c r="L89" s="352">
        <f t="shared" si="21"/>
        <v>0</v>
      </c>
      <c r="M89" s="352">
        <f t="shared" si="21"/>
        <v>0</v>
      </c>
      <c r="N89" s="352">
        <f t="shared" si="21"/>
        <v>0</v>
      </c>
      <c r="O89" s="352">
        <f t="shared" si="21"/>
        <v>0</v>
      </c>
      <c r="P89" s="352">
        <f t="shared" si="21"/>
        <v>6000</v>
      </c>
      <c r="Q89" s="352">
        <f t="shared" si="21"/>
        <v>0</v>
      </c>
      <c r="R89" s="352">
        <f t="shared" si="21"/>
        <v>0</v>
      </c>
      <c r="S89" s="352">
        <f t="shared" si="21"/>
        <v>0</v>
      </c>
      <c r="T89" s="352">
        <f t="shared" si="21"/>
        <v>0</v>
      </c>
      <c r="U89" s="352">
        <f t="shared" si="21"/>
        <v>0</v>
      </c>
      <c r="V89" s="352">
        <f t="shared" si="21"/>
        <v>0</v>
      </c>
      <c r="W89" s="352">
        <f t="shared" si="21"/>
        <v>0</v>
      </c>
      <c r="X89" s="352">
        <f t="shared" si="21"/>
        <v>0</v>
      </c>
      <c r="Y89" s="519">
        <f t="shared" si="21"/>
        <v>0</v>
      </c>
    </row>
    <row r="90" spans="1:25" ht="15.75" thickBot="1">
      <c r="A90" s="1120" t="s">
        <v>1034</v>
      </c>
      <c r="B90" s="1121"/>
      <c r="C90" s="608"/>
      <c r="D90" s="624"/>
      <c r="E90" s="624"/>
      <c r="F90" s="624"/>
      <c r="G90" s="624"/>
      <c r="H90" s="608"/>
      <c r="I90" s="608"/>
      <c r="J90" s="608"/>
      <c r="K90" s="608"/>
      <c r="L90" s="608"/>
      <c r="M90" s="608"/>
      <c r="N90" s="608"/>
      <c r="O90" s="608"/>
      <c r="P90" s="608"/>
      <c r="Q90" s="608"/>
      <c r="R90" s="608"/>
      <c r="S90" s="608"/>
      <c r="T90" s="608"/>
      <c r="U90" s="608"/>
      <c r="V90" s="608"/>
      <c r="W90" s="608"/>
      <c r="X90" s="608"/>
      <c r="Y90" s="609"/>
    </row>
    <row r="91" spans="1:25" ht="12" customHeight="1">
      <c r="A91" s="715"/>
      <c r="B91" s="728" t="s">
        <v>693</v>
      </c>
      <c r="C91" s="716"/>
      <c r="D91" s="717"/>
      <c r="E91" s="717"/>
      <c r="F91" s="717"/>
      <c r="G91" s="717"/>
      <c r="H91" s="716"/>
      <c r="I91" s="716"/>
      <c r="J91" s="718">
        <v>0</v>
      </c>
      <c r="K91" s="719">
        <v>0</v>
      </c>
      <c r="L91" s="719">
        <v>0</v>
      </c>
      <c r="M91" s="719">
        <v>0</v>
      </c>
      <c r="N91" s="719">
        <v>0</v>
      </c>
      <c r="O91" s="726">
        <v>0</v>
      </c>
      <c r="P91" s="726">
        <v>0</v>
      </c>
      <c r="Q91" s="719">
        <v>0</v>
      </c>
      <c r="R91" s="719">
        <v>0</v>
      </c>
      <c r="S91" s="719">
        <v>0</v>
      </c>
      <c r="T91" s="719">
        <v>0</v>
      </c>
      <c r="U91" s="719">
        <v>0</v>
      </c>
      <c r="V91" s="719">
        <v>0</v>
      </c>
      <c r="W91" s="719">
        <v>0</v>
      </c>
      <c r="X91" s="719">
        <v>0</v>
      </c>
      <c r="Y91" s="720">
        <v>0</v>
      </c>
    </row>
    <row r="92" spans="1:25" ht="13.5" thickBot="1">
      <c r="A92" s="349"/>
      <c r="B92" s="349"/>
      <c r="C92" s="350"/>
      <c r="D92" s="1160" t="s">
        <v>659</v>
      </c>
      <c r="E92" s="1160"/>
      <c r="F92" s="1160"/>
      <c r="G92" s="1160"/>
      <c r="H92" s="1160"/>
      <c r="I92" s="1160"/>
      <c r="J92" s="351">
        <v>0</v>
      </c>
      <c r="K92" s="352">
        <v>0</v>
      </c>
      <c r="L92" s="352">
        <v>0</v>
      </c>
      <c r="M92" s="352">
        <v>0</v>
      </c>
      <c r="N92" s="352">
        <v>0</v>
      </c>
      <c r="O92" s="352">
        <v>0</v>
      </c>
      <c r="P92" s="352">
        <v>0</v>
      </c>
      <c r="Q92" s="352">
        <v>0</v>
      </c>
      <c r="R92" s="352">
        <v>0</v>
      </c>
      <c r="S92" s="352">
        <v>0</v>
      </c>
      <c r="T92" s="352">
        <v>0</v>
      </c>
      <c r="U92" s="352">
        <v>0</v>
      </c>
      <c r="V92" s="352">
        <v>0</v>
      </c>
      <c r="W92" s="352">
        <v>0</v>
      </c>
      <c r="X92" s="352">
        <v>0</v>
      </c>
      <c r="Y92" s="519">
        <v>0</v>
      </c>
    </row>
    <row r="93" spans="1:25" ht="15.75" thickBot="1">
      <c r="A93" s="1204" t="s">
        <v>416</v>
      </c>
      <c r="B93" s="1205"/>
      <c r="C93" s="1205"/>
      <c r="D93" s="1205"/>
      <c r="E93" s="1205"/>
      <c r="F93" s="1205"/>
      <c r="G93" s="1205"/>
      <c r="H93" s="1205"/>
      <c r="I93" s="1257"/>
      <c r="J93" s="732">
        <f>SUM(K93:W93)</f>
        <v>1102456.8900000001</v>
      </c>
      <c r="K93" s="732">
        <f t="shared" ref="K93:Y93" si="22">SUM(K98,K101,K104,K107,K111,K116,K121,K125,K128,K134,K137)</f>
        <v>132119.89000000001</v>
      </c>
      <c r="L93" s="730">
        <f t="shared" si="22"/>
        <v>240050</v>
      </c>
      <c r="M93" s="730">
        <f t="shared" si="22"/>
        <v>169620</v>
      </c>
      <c r="N93" s="730">
        <f t="shared" si="22"/>
        <v>0</v>
      </c>
      <c r="O93" s="730">
        <f t="shared" si="22"/>
        <v>0</v>
      </c>
      <c r="P93" s="730">
        <f t="shared" si="22"/>
        <v>70331.3</v>
      </c>
      <c r="Q93" s="730">
        <f t="shared" si="22"/>
        <v>318585.7</v>
      </c>
      <c r="R93" s="730">
        <f t="shared" si="22"/>
        <v>171750</v>
      </c>
      <c r="S93" s="730">
        <f t="shared" si="22"/>
        <v>0</v>
      </c>
      <c r="T93" s="730">
        <f t="shared" si="22"/>
        <v>0</v>
      </c>
      <c r="U93" s="730">
        <f t="shared" si="22"/>
        <v>0</v>
      </c>
      <c r="V93" s="730">
        <f t="shared" si="22"/>
        <v>0</v>
      </c>
      <c r="W93" s="730">
        <f t="shared" si="22"/>
        <v>0</v>
      </c>
      <c r="X93" s="730">
        <f t="shared" si="22"/>
        <v>0</v>
      </c>
      <c r="Y93" s="731">
        <f t="shared" si="22"/>
        <v>0</v>
      </c>
    </row>
    <row r="94" spans="1:25">
      <c r="A94" s="483"/>
      <c r="B94" s="449"/>
      <c r="C94" s="450"/>
      <c r="D94" s="1380" t="s">
        <v>659</v>
      </c>
      <c r="E94" s="1380"/>
      <c r="F94" s="1380"/>
      <c r="G94" s="1380"/>
      <c r="H94" s="1380"/>
      <c r="I94" s="1380"/>
      <c r="J94" s="451">
        <f>SUM(J99,J102,J105,J108,J112,J117,J122,J126,J129,J135,J138)</f>
        <v>1102456.8900000001</v>
      </c>
      <c r="K94" s="451">
        <f t="shared" ref="K94:Y94" si="23">SUM(K99,K102,K105,K108,K112,K117,K122,K126,K129,K135,K138)</f>
        <v>132119.89000000001</v>
      </c>
      <c r="L94" s="451">
        <f t="shared" si="23"/>
        <v>240050</v>
      </c>
      <c r="M94" s="451">
        <f t="shared" si="23"/>
        <v>169620</v>
      </c>
      <c r="N94" s="451">
        <f t="shared" si="23"/>
        <v>0</v>
      </c>
      <c r="O94" s="451">
        <f t="shared" si="23"/>
        <v>0</v>
      </c>
      <c r="P94" s="451">
        <f t="shared" si="23"/>
        <v>70331.3</v>
      </c>
      <c r="Q94" s="451">
        <f t="shared" si="23"/>
        <v>318585.7</v>
      </c>
      <c r="R94" s="451">
        <f t="shared" si="23"/>
        <v>171750</v>
      </c>
      <c r="S94" s="451">
        <f t="shared" si="23"/>
        <v>0</v>
      </c>
      <c r="T94" s="451">
        <f t="shared" si="23"/>
        <v>0</v>
      </c>
      <c r="U94" s="451">
        <f t="shared" si="23"/>
        <v>0</v>
      </c>
      <c r="V94" s="451">
        <f t="shared" si="23"/>
        <v>0</v>
      </c>
      <c r="W94" s="451">
        <f t="shared" si="23"/>
        <v>0</v>
      </c>
      <c r="X94" s="451">
        <f t="shared" si="23"/>
        <v>0</v>
      </c>
      <c r="Y94" s="546">
        <f t="shared" si="23"/>
        <v>0</v>
      </c>
    </row>
    <row r="95" spans="1:25" ht="15">
      <c r="A95" s="1124" t="s">
        <v>417</v>
      </c>
      <c r="B95" s="1125"/>
      <c r="C95" s="612"/>
      <c r="D95" s="650"/>
      <c r="E95" s="650"/>
      <c r="F95" s="650"/>
      <c r="G95" s="650"/>
      <c r="H95" s="612"/>
      <c r="I95" s="612"/>
      <c r="J95" s="612"/>
      <c r="K95" s="612"/>
      <c r="L95" s="612"/>
      <c r="M95" s="612"/>
      <c r="N95" s="612"/>
      <c r="O95" s="612"/>
      <c r="P95" s="612"/>
      <c r="Q95" s="612"/>
      <c r="R95" s="612"/>
      <c r="S95" s="612"/>
      <c r="T95" s="612"/>
      <c r="U95" s="612"/>
      <c r="V95" s="612"/>
      <c r="W95" s="612"/>
      <c r="X95" s="612"/>
      <c r="Y95" s="613"/>
    </row>
    <row r="96" spans="1:25" ht="30" customHeight="1">
      <c r="A96" s="785">
        <v>9</v>
      </c>
      <c r="B96" s="34" t="s">
        <v>435</v>
      </c>
      <c r="C96" s="76">
        <v>150</v>
      </c>
      <c r="D96" s="629" t="s">
        <v>659</v>
      </c>
      <c r="E96" s="648"/>
      <c r="F96" s="648"/>
      <c r="G96" s="648"/>
      <c r="H96" s="76">
        <v>2018</v>
      </c>
      <c r="I96" s="84">
        <v>9000</v>
      </c>
      <c r="J96" s="867">
        <f t="shared" ref="J96:J97" si="24">SUM(K96:Y96)</f>
        <v>233679.89</v>
      </c>
      <c r="K96" s="874">
        <v>132119.89000000001</v>
      </c>
      <c r="L96" s="874">
        <v>68300</v>
      </c>
      <c r="M96" s="874"/>
      <c r="N96" s="874"/>
      <c r="O96" s="874"/>
      <c r="P96" s="874">
        <v>16630</v>
      </c>
      <c r="Q96" s="874">
        <v>16630</v>
      </c>
      <c r="R96" s="874"/>
      <c r="S96" s="874"/>
      <c r="T96" s="874"/>
      <c r="U96" s="874"/>
      <c r="V96" s="874"/>
      <c r="W96" s="874"/>
      <c r="X96" s="874"/>
      <c r="Y96" s="513"/>
    </row>
    <row r="97" spans="1:25" ht="28.5" customHeight="1">
      <c r="A97" s="785">
        <v>11</v>
      </c>
      <c r="B97" s="34" t="s">
        <v>421</v>
      </c>
      <c r="C97" s="76">
        <v>5</v>
      </c>
      <c r="D97" s="629" t="s">
        <v>659</v>
      </c>
      <c r="E97" s="648"/>
      <c r="F97" s="648"/>
      <c r="G97" s="648"/>
      <c r="H97" s="76">
        <v>2018</v>
      </c>
      <c r="I97" s="84"/>
      <c r="J97" s="867">
        <f t="shared" si="24"/>
        <v>0</v>
      </c>
      <c r="K97" s="874"/>
      <c r="L97" s="874"/>
      <c r="M97" s="874"/>
      <c r="N97" s="874"/>
      <c r="O97" s="874"/>
      <c r="P97" s="874"/>
      <c r="Q97" s="874"/>
      <c r="R97" s="874"/>
      <c r="S97" s="874"/>
      <c r="T97" s="874"/>
      <c r="U97" s="874"/>
      <c r="V97" s="874"/>
      <c r="W97" s="874"/>
      <c r="X97" s="874"/>
      <c r="Y97" s="513"/>
    </row>
    <row r="98" spans="1:25">
      <c r="A98" s="715"/>
      <c r="B98" s="728" t="s">
        <v>693</v>
      </c>
      <c r="C98" s="716"/>
      <c r="D98" s="717"/>
      <c r="E98" s="717"/>
      <c r="F98" s="717"/>
      <c r="G98" s="717"/>
      <c r="H98" s="716"/>
      <c r="I98" s="716"/>
      <c r="J98" s="718">
        <f t="shared" ref="J98:Y98" si="25">SUM(J96:J97)</f>
        <v>233679.89</v>
      </c>
      <c r="K98" s="718">
        <f t="shared" si="25"/>
        <v>132119.89000000001</v>
      </c>
      <c r="L98" s="719">
        <f t="shared" si="25"/>
        <v>68300</v>
      </c>
      <c r="M98" s="719">
        <f t="shared" si="25"/>
        <v>0</v>
      </c>
      <c r="N98" s="719">
        <f t="shared" si="25"/>
        <v>0</v>
      </c>
      <c r="O98" s="726">
        <f t="shared" si="25"/>
        <v>0</v>
      </c>
      <c r="P98" s="726">
        <f t="shared" si="25"/>
        <v>16630</v>
      </c>
      <c r="Q98" s="719">
        <f t="shared" si="25"/>
        <v>16630</v>
      </c>
      <c r="R98" s="719">
        <f t="shared" si="25"/>
        <v>0</v>
      </c>
      <c r="S98" s="719">
        <f t="shared" si="25"/>
        <v>0</v>
      </c>
      <c r="T98" s="719">
        <f t="shared" si="25"/>
        <v>0</v>
      </c>
      <c r="U98" s="719">
        <f t="shared" si="25"/>
        <v>0</v>
      </c>
      <c r="V98" s="719">
        <f t="shared" si="25"/>
        <v>0</v>
      </c>
      <c r="W98" s="719">
        <f t="shared" si="25"/>
        <v>0</v>
      </c>
      <c r="X98" s="719">
        <f t="shared" si="25"/>
        <v>0</v>
      </c>
      <c r="Y98" s="720">
        <f t="shared" si="25"/>
        <v>0</v>
      </c>
    </row>
    <row r="99" spans="1:25" ht="13.5" thickBot="1">
      <c r="A99" s="349"/>
      <c r="B99" s="349"/>
      <c r="C99" s="350"/>
      <c r="D99" s="1160" t="s">
        <v>659</v>
      </c>
      <c r="E99" s="1160"/>
      <c r="F99" s="1160"/>
      <c r="G99" s="1160"/>
      <c r="H99" s="1160"/>
      <c r="I99" s="1160"/>
      <c r="J99" s="351">
        <v>233679.89</v>
      </c>
      <c r="K99" s="766">
        <v>132119.89000000001</v>
      </c>
      <c r="L99" s="352">
        <v>68300</v>
      </c>
      <c r="M99" s="352">
        <v>0</v>
      </c>
      <c r="N99" s="352">
        <v>0</v>
      </c>
      <c r="O99" s="352">
        <v>0</v>
      </c>
      <c r="P99" s="352">
        <v>16630</v>
      </c>
      <c r="Q99" s="352">
        <v>16630</v>
      </c>
      <c r="R99" s="352">
        <v>0</v>
      </c>
      <c r="S99" s="352">
        <v>0</v>
      </c>
      <c r="T99" s="352">
        <v>0</v>
      </c>
      <c r="U99" s="352">
        <v>0</v>
      </c>
      <c r="V99" s="352">
        <v>0</v>
      </c>
      <c r="W99" s="352">
        <v>0</v>
      </c>
      <c r="X99" s="352">
        <v>0</v>
      </c>
      <c r="Y99" s="519">
        <v>0</v>
      </c>
    </row>
    <row r="100" spans="1:25" ht="15">
      <c r="A100" s="1116" t="s">
        <v>442</v>
      </c>
      <c r="B100" s="1117"/>
      <c r="C100" s="610"/>
      <c r="D100" s="630"/>
      <c r="E100" s="630"/>
      <c r="F100" s="630"/>
      <c r="G100" s="630"/>
      <c r="H100" s="610"/>
      <c r="I100" s="610"/>
      <c r="J100" s="610"/>
      <c r="K100" s="610"/>
      <c r="L100" s="610"/>
      <c r="M100" s="610"/>
      <c r="N100" s="610"/>
      <c r="O100" s="610"/>
      <c r="P100" s="610"/>
      <c r="Q100" s="610"/>
      <c r="R100" s="610"/>
      <c r="S100" s="610"/>
      <c r="T100" s="610"/>
      <c r="U100" s="610"/>
      <c r="V100" s="610"/>
      <c r="W100" s="610"/>
      <c r="X100" s="610"/>
      <c r="Y100" s="611"/>
    </row>
    <row r="101" spans="1:25">
      <c r="A101" s="715"/>
      <c r="B101" s="728" t="s">
        <v>693</v>
      </c>
      <c r="C101" s="716"/>
      <c r="D101" s="717"/>
      <c r="E101" s="717"/>
      <c r="F101" s="717"/>
      <c r="G101" s="717"/>
      <c r="H101" s="716"/>
      <c r="I101" s="716"/>
      <c r="J101" s="718">
        <v>0</v>
      </c>
      <c r="K101" s="719">
        <v>0</v>
      </c>
      <c r="L101" s="719">
        <v>0</v>
      </c>
      <c r="M101" s="719">
        <v>0</v>
      </c>
      <c r="N101" s="719">
        <v>0</v>
      </c>
      <c r="O101" s="726">
        <v>0</v>
      </c>
      <c r="P101" s="726">
        <v>0</v>
      </c>
      <c r="Q101" s="719">
        <v>0</v>
      </c>
      <c r="R101" s="719">
        <v>0</v>
      </c>
      <c r="S101" s="719">
        <v>0</v>
      </c>
      <c r="T101" s="719">
        <v>0</v>
      </c>
      <c r="U101" s="719">
        <v>0</v>
      </c>
      <c r="V101" s="719">
        <v>0</v>
      </c>
      <c r="W101" s="719">
        <v>0</v>
      </c>
      <c r="X101" s="719">
        <v>0</v>
      </c>
      <c r="Y101" s="720">
        <v>0</v>
      </c>
    </row>
    <row r="102" spans="1:25" ht="13.5" thickBot="1">
      <c r="A102" s="349"/>
      <c r="B102" s="349"/>
      <c r="C102" s="350"/>
      <c r="D102" s="1160" t="s">
        <v>659</v>
      </c>
      <c r="E102" s="1160"/>
      <c r="F102" s="1160"/>
      <c r="G102" s="1160"/>
      <c r="H102" s="1160"/>
      <c r="I102" s="1160"/>
      <c r="J102" s="351">
        <v>0</v>
      </c>
      <c r="K102" s="352">
        <v>0</v>
      </c>
      <c r="L102" s="352">
        <v>0</v>
      </c>
      <c r="M102" s="352">
        <v>0</v>
      </c>
      <c r="N102" s="352">
        <v>0</v>
      </c>
      <c r="O102" s="352">
        <v>0</v>
      </c>
      <c r="P102" s="352">
        <v>0</v>
      </c>
      <c r="Q102" s="352">
        <v>0</v>
      </c>
      <c r="R102" s="352">
        <v>0</v>
      </c>
      <c r="S102" s="352">
        <v>0</v>
      </c>
      <c r="T102" s="352">
        <v>0</v>
      </c>
      <c r="U102" s="352">
        <v>0</v>
      </c>
      <c r="V102" s="352">
        <v>0</v>
      </c>
      <c r="W102" s="352">
        <v>0</v>
      </c>
      <c r="X102" s="352">
        <v>0</v>
      </c>
      <c r="Y102" s="519">
        <v>0</v>
      </c>
    </row>
    <row r="103" spans="1:25" ht="15">
      <c r="A103" s="1116" t="s">
        <v>452</v>
      </c>
      <c r="B103" s="1117"/>
      <c r="C103" s="610"/>
      <c r="D103" s="630"/>
      <c r="E103" s="630"/>
      <c r="F103" s="630"/>
      <c r="G103" s="630"/>
      <c r="H103" s="610"/>
      <c r="I103" s="610"/>
      <c r="J103" s="610"/>
      <c r="K103" s="610"/>
      <c r="L103" s="610"/>
      <c r="M103" s="610"/>
      <c r="N103" s="610"/>
      <c r="O103" s="610"/>
      <c r="P103" s="610"/>
      <c r="Q103" s="610"/>
      <c r="R103" s="610"/>
      <c r="S103" s="610"/>
      <c r="T103" s="610"/>
      <c r="U103" s="610"/>
      <c r="V103" s="610"/>
      <c r="W103" s="610"/>
      <c r="X103" s="610"/>
      <c r="Y103" s="611"/>
    </row>
    <row r="104" spans="1:25">
      <c r="A104" s="715"/>
      <c r="B104" s="728" t="s">
        <v>693</v>
      </c>
      <c r="C104" s="716"/>
      <c r="D104" s="717"/>
      <c r="E104" s="717"/>
      <c r="F104" s="717"/>
      <c r="G104" s="717"/>
      <c r="H104" s="716"/>
      <c r="I104" s="716"/>
      <c r="J104" s="718">
        <v>0</v>
      </c>
      <c r="K104" s="719">
        <v>0</v>
      </c>
      <c r="L104" s="719">
        <v>0</v>
      </c>
      <c r="M104" s="719">
        <v>0</v>
      </c>
      <c r="N104" s="719">
        <v>0</v>
      </c>
      <c r="O104" s="726">
        <v>0</v>
      </c>
      <c r="P104" s="726">
        <v>0</v>
      </c>
      <c r="Q104" s="719">
        <v>0</v>
      </c>
      <c r="R104" s="719">
        <v>0</v>
      </c>
      <c r="S104" s="719">
        <v>0</v>
      </c>
      <c r="T104" s="719">
        <v>0</v>
      </c>
      <c r="U104" s="719">
        <v>0</v>
      </c>
      <c r="V104" s="719">
        <v>0</v>
      </c>
      <c r="W104" s="719">
        <v>0</v>
      </c>
      <c r="X104" s="719">
        <v>0</v>
      </c>
      <c r="Y104" s="720">
        <v>0</v>
      </c>
    </row>
    <row r="105" spans="1:25" ht="13.5" thickBot="1">
      <c r="A105" s="349"/>
      <c r="B105" s="349"/>
      <c r="C105" s="350"/>
      <c r="D105" s="1160" t="s">
        <v>659</v>
      </c>
      <c r="E105" s="1160"/>
      <c r="F105" s="1160"/>
      <c r="G105" s="1160"/>
      <c r="H105" s="1160"/>
      <c r="I105" s="1160"/>
      <c r="J105" s="351">
        <v>0</v>
      </c>
      <c r="K105" s="352">
        <v>0</v>
      </c>
      <c r="L105" s="352">
        <v>0</v>
      </c>
      <c r="M105" s="352">
        <v>0</v>
      </c>
      <c r="N105" s="352">
        <v>0</v>
      </c>
      <c r="O105" s="352">
        <v>0</v>
      </c>
      <c r="P105" s="352">
        <v>0</v>
      </c>
      <c r="Q105" s="352">
        <v>0</v>
      </c>
      <c r="R105" s="352">
        <v>0</v>
      </c>
      <c r="S105" s="352">
        <v>0</v>
      </c>
      <c r="T105" s="352">
        <v>0</v>
      </c>
      <c r="U105" s="352">
        <v>0</v>
      </c>
      <c r="V105" s="352">
        <v>0</v>
      </c>
      <c r="W105" s="352">
        <v>0</v>
      </c>
      <c r="X105" s="352">
        <v>0</v>
      </c>
      <c r="Y105" s="519">
        <v>0</v>
      </c>
    </row>
    <row r="106" spans="1:25" ht="15.75" thickBot="1">
      <c r="A106" s="1120" t="s">
        <v>464</v>
      </c>
      <c r="B106" s="1121"/>
      <c r="C106" s="608"/>
      <c r="D106" s="624"/>
      <c r="E106" s="624"/>
      <c r="F106" s="624"/>
      <c r="G106" s="624"/>
      <c r="H106" s="608"/>
      <c r="I106" s="608"/>
      <c r="J106" s="608"/>
      <c r="K106" s="608"/>
      <c r="L106" s="608"/>
      <c r="M106" s="608"/>
      <c r="N106" s="608"/>
      <c r="O106" s="608"/>
      <c r="P106" s="608"/>
      <c r="Q106" s="608"/>
      <c r="R106" s="608"/>
      <c r="S106" s="608"/>
      <c r="T106" s="608"/>
      <c r="U106" s="608"/>
      <c r="V106" s="608"/>
      <c r="W106" s="608"/>
      <c r="X106" s="608"/>
      <c r="Y106" s="609"/>
    </row>
    <row r="107" spans="1:25">
      <c r="A107" s="715"/>
      <c r="B107" s="728" t="s">
        <v>693</v>
      </c>
      <c r="C107" s="716"/>
      <c r="D107" s="717"/>
      <c r="E107" s="717"/>
      <c r="F107" s="717"/>
      <c r="G107" s="717"/>
      <c r="H107" s="716"/>
      <c r="I107" s="716"/>
      <c r="J107" s="718">
        <v>0</v>
      </c>
      <c r="K107" s="719">
        <v>0</v>
      </c>
      <c r="L107" s="719">
        <v>0</v>
      </c>
      <c r="M107" s="719">
        <v>0</v>
      </c>
      <c r="N107" s="719">
        <v>0</v>
      </c>
      <c r="O107" s="726">
        <v>0</v>
      </c>
      <c r="P107" s="726">
        <v>0</v>
      </c>
      <c r="Q107" s="719">
        <v>0</v>
      </c>
      <c r="R107" s="719">
        <v>0</v>
      </c>
      <c r="S107" s="719">
        <v>0</v>
      </c>
      <c r="T107" s="719">
        <v>0</v>
      </c>
      <c r="U107" s="719">
        <v>0</v>
      </c>
      <c r="V107" s="719">
        <v>0</v>
      </c>
      <c r="W107" s="719">
        <v>0</v>
      </c>
      <c r="X107" s="719">
        <v>0</v>
      </c>
      <c r="Y107" s="720">
        <v>0</v>
      </c>
    </row>
    <row r="108" spans="1:25" ht="13.5" thickBot="1">
      <c r="A108" s="349"/>
      <c r="B108" s="349"/>
      <c r="C108" s="350"/>
      <c r="D108" s="1160" t="s">
        <v>659</v>
      </c>
      <c r="E108" s="1160"/>
      <c r="F108" s="1160"/>
      <c r="G108" s="1160"/>
      <c r="H108" s="1160"/>
      <c r="I108" s="1160"/>
      <c r="J108" s="351">
        <v>0</v>
      </c>
      <c r="K108" s="352">
        <v>0</v>
      </c>
      <c r="L108" s="352">
        <v>0</v>
      </c>
      <c r="M108" s="352">
        <v>0</v>
      </c>
      <c r="N108" s="352">
        <v>0</v>
      </c>
      <c r="O108" s="352">
        <v>0</v>
      </c>
      <c r="P108" s="352">
        <v>0</v>
      </c>
      <c r="Q108" s="352">
        <v>0</v>
      </c>
      <c r="R108" s="352">
        <v>0</v>
      </c>
      <c r="S108" s="352">
        <v>0</v>
      </c>
      <c r="T108" s="352">
        <v>0</v>
      </c>
      <c r="U108" s="352">
        <v>0</v>
      </c>
      <c r="V108" s="352">
        <v>0</v>
      </c>
      <c r="W108" s="352">
        <v>0</v>
      </c>
      <c r="X108" s="352">
        <v>0</v>
      </c>
      <c r="Y108" s="519">
        <v>0</v>
      </c>
    </row>
    <row r="109" spans="1:25" ht="15.75" thickBot="1">
      <c r="A109" s="1120" t="s">
        <v>467</v>
      </c>
      <c r="B109" s="1121"/>
      <c r="C109" s="608"/>
      <c r="D109" s="624"/>
      <c r="E109" s="624"/>
      <c r="F109" s="624"/>
      <c r="G109" s="624"/>
      <c r="H109" s="608"/>
      <c r="I109" s="608"/>
      <c r="J109" s="608"/>
      <c r="K109" s="608"/>
      <c r="L109" s="608"/>
      <c r="M109" s="608"/>
      <c r="N109" s="608"/>
      <c r="O109" s="608"/>
      <c r="P109" s="608"/>
      <c r="Q109" s="608"/>
      <c r="R109" s="608"/>
      <c r="S109" s="608"/>
      <c r="T109" s="608"/>
      <c r="U109" s="608"/>
      <c r="V109" s="608"/>
      <c r="W109" s="608"/>
      <c r="X109" s="608"/>
      <c r="Y109" s="609"/>
    </row>
    <row r="110" spans="1:25" ht="115.5">
      <c r="A110" s="795">
        <v>1</v>
      </c>
      <c r="B110" s="355" t="s">
        <v>468</v>
      </c>
      <c r="C110" s="889">
        <v>638</v>
      </c>
      <c r="D110" s="629" t="s">
        <v>659</v>
      </c>
      <c r="E110" s="920"/>
      <c r="F110" s="920"/>
      <c r="G110" s="920"/>
      <c r="H110" s="889" t="s">
        <v>469</v>
      </c>
      <c r="I110" s="867">
        <v>46280.29</v>
      </c>
      <c r="J110" s="867">
        <f>SUM(K110:Y110)</f>
        <v>0</v>
      </c>
      <c r="K110" s="867"/>
      <c r="L110" s="867"/>
      <c r="M110" s="867"/>
      <c r="N110" s="867"/>
      <c r="O110" s="867"/>
      <c r="P110" s="867"/>
      <c r="Q110" s="867"/>
      <c r="R110" s="867"/>
      <c r="S110" s="867"/>
      <c r="T110" s="867"/>
      <c r="U110" s="867"/>
      <c r="V110" s="867"/>
      <c r="W110" s="867"/>
      <c r="X110" s="867"/>
      <c r="Y110" s="511"/>
    </row>
    <row r="111" spans="1:25">
      <c r="A111" s="715"/>
      <c r="B111" s="728" t="s">
        <v>693</v>
      </c>
      <c r="C111" s="716"/>
      <c r="D111" s="717"/>
      <c r="E111" s="717"/>
      <c r="F111" s="717"/>
      <c r="G111" s="717"/>
      <c r="H111" s="716"/>
      <c r="I111" s="716"/>
      <c r="J111" s="718">
        <f>SUM(J110:J110)</f>
        <v>0</v>
      </c>
      <c r="K111" s="719">
        <f>SUM(K110:K110)</f>
        <v>0</v>
      </c>
      <c r="L111" s="719">
        <f>SUM(L110:L110)</f>
        <v>0</v>
      </c>
      <c r="M111" s="719">
        <f>SUM(M110:M110)</f>
        <v>0</v>
      </c>
      <c r="N111" s="719"/>
      <c r="O111" s="726"/>
      <c r="P111" s="726">
        <f>SUM(P110:P110)</f>
        <v>0</v>
      </c>
      <c r="Q111" s="719">
        <f>SUM(Q110:Q110)</f>
        <v>0</v>
      </c>
      <c r="R111" s="719">
        <f>SUM(R110:R110)</f>
        <v>0</v>
      </c>
      <c r="S111" s="719"/>
      <c r="T111" s="719"/>
      <c r="U111" s="719">
        <f>SUM(U110:U110)</f>
        <v>0</v>
      </c>
      <c r="V111" s="719">
        <f>SUM(V110:V110)</f>
        <v>0</v>
      </c>
      <c r="W111" s="719">
        <f>SUM(W110:W110)</f>
        <v>0</v>
      </c>
      <c r="X111" s="719"/>
      <c r="Y111" s="720"/>
    </row>
    <row r="112" spans="1:25" ht="13.5" thickBot="1">
      <c r="A112" s="349"/>
      <c r="B112" s="349"/>
      <c r="C112" s="350"/>
      <c r="D112" s="1160" t="s">
        <v>659</v>
      </c>
      <c r="E112" s="1160"/>
      <c r="F112" s="1160"/>
      <c r="G112" s="1160"/>
      <c r="H112" s="1160"/>
      <c r="I112" s="1160"/>
      <c r="J112" s="351">
        <f>SUM(J110)</f>
        <v>0</v>
      </c>
      <c r="K112" s="352">
        <f t="shared" ref="K112:Y112" si="26">SUM(K110)</f>
        <v>0</v>
      </c>
      <c r="L112" s="352">
        <f t="shared" si="26"/>
        <v>0</v>
      </c>
      <c r="M112" s="352">
        <f t="shared" si="26"/>
        <v>0</v>
      </c>
      <c r="N112" s="352">
        <f t="shared" si="26"/>
        <v>0</v>
      </c>
      <c r="O112" s="352">
        <f t="shared" si="26"/>
        <v>0</v>
      </c>
      <c r="P112" s="352">
        <f t="shared" si="26"/>
        <v>0</v>
      </c>
      <c r="Q112" s="352">
        <f t="shared" si="26"/>
        <v>0</v>
      </c>
      <c r="R112" s="352">
        <f t="shared" si="26"/>
        <v>0</v>
      </c>
      <c r="S112" s="352">
        <f t="shared" si="26"/>
        <v>0</v>
      </c>
      <c r="T112" s="352">
        <f t="shared" si="26"/>
        <v>0</v>
      </c>
      <c r="U112" s="352">
        <f t="shared" si="26"/>
        <v>0</v>
      </c>
      <c r="V112" s="352">
        <f t="shared" si="26"/>
        <v>0</v>
      </c>
      <c r="W112" s="352">
        <f t="shared" si="26"/>
        <v>0</v>
      </c>
      <c r="X112" s="352">
        <f t="shared" si="26"/>
        <v>0</v>
      </c>
      <c r="Y112" s="519">
        <f t="shared" si="26"/>
        <v>0</v>
      </c>
    </row>
    <row r="113" spans="1:25" ht="15">
      <c r="A113" s="1116" t="s">
        <v>471</v>
      </c>
      <c r="B113" s="1117"/>
      <c r="C113" s="610"/>
      <c r="D113" s="630"/>
      <c r="E113" s="630"/>
      <c r="F113" s="630"/>
      <c r="G113" s="630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610"/>
      <c r="U113" s="610"/>
      <c r="V113" s="610"/>
      <c r="W113" s="610"/>
      <c r="X113" s="610"/>
      <c r="Y113" s="611"/>
    </row>
    <row r="114" spans="1:25">
      <c r="A114" s="1298">
        <v>16</v>
      </c>
      <c r="B114" s="1184" t="s">
        <v>493</v>
      </c>
      <c r="C114" s="1295">
        <v>103</v>
      </c>
      <c r="D114" s="1297" t="s">
        <v>659</v>
      </c>
      <c r="E114" s="1008"/>
      <c r="F114" s="1008"/>
      <c r="G114" s="1008"/>
      <c r="H114" s="108" t="s">
        <v>105</v>
      </c>
      <c r="I114" s="1299">
        <v>10660.72</v>
      </c>
      <c r="J114" s="1299">
        <v>0</v>
      </c>
      <c r="K114" s="1295" t="s">
        <v>102</v>
      </c>
      <c r="L114" s="1295" t="s">
        <v>102</v>
      </c>
      <c r="M114" s="1295" t="s">
        <v>102</v>
      </c>
      <c r="N114" s="844"/>
      <c r="O114" s="844"/>
      <c r="P114" s="1296" t="s">
        <v>102</v>
      </c>
      <c r="Q114" s="1296" t="s">
        <v>102</v>
      </c>
      <c r="R114" s="1296" t="s">
        <v>102</v>
      </c>
      <c r="S114" s="845"/>
      <c r="T114" s="845"/>
      <c r="U114" s="1295" t="s">
        <v>102</v>
      </c>
      <c r="V114" s="1295" t="s">
        <v>102</v>
      </c>
      <c r="W114" s="1295" t="s">
        <v>102</v>
      </c>
      <c r="X114" s="844"/>
      <c r="Y114" s="513"/>
    </row>
    <row r="115" spans="1:25" ht="105">
      <c r="A115" s="1298"/>
      <c r="B115" s="1300"/>
      <c r="C115" s="1295"/>
      <c r="D115" s="1297"/>
      <c r="E115" s="1007"/>
      <c r="F115" s="1007"/>
      <c r="G115" s="1007"/>
      <c r="H115" s="112" t="s">
        <v>494</v>
      </c>
      <c r="I115" s="1299"/>
      <c r="J115" s="1299"/>
      <c r="K115" s="1295"/>
      <c r="L115" s="1295"/>
      <c r="M115" s="1295"/>
      <c r="N115" s="844"/>
      <c r="O115" s="844"/>
      <c r="P115" s="1296"/>
      <c r="Q115" s="1296"/>
      <c r="R115" s="1296"/>
      <c r="S115" s="845"/>
      <c r="T115" s="845"/>
      <c r="U115" s="1295"/>
      <c r="V115" s="1295"/>
      <c r="W115" s="1295"/>
      <c r="X115" s="844"/>
      <c r="Y115" s="513"/>
    </row>
    <row r="116" spans="1:25">
      <c r="A116" s="715"/>
      <c r="B116" s="728" t="s">
        <v>693</v>
      </c>
      <c r="C116" s="716"/>
      <c r="D116" s="717"/>
      <c r="E116" s="717"/>
      <c r="F116" s="717"/>
      <c r="G116" s="717"/>
      <c r="H116" s="716"/>
      <c r="I116" s="716"/>
      <c r="J116" s="718">
        <v>0</v>
      </c>
      <c r="K116" s="719">
        <f>SUM(K114:K115)</f>
        <v>0</v>
      </c>
      <c r="L116" s="719">
        <f>SUM(L114:L115)</f>
        <v>0</v>
      </c>
      <c r="M116" s="719">
        <f>SUM(M114:M115)</f>
        <v>0</v>
      </c>
      <c r="N116" s="719">
        <f>SUM(N114:N115)</f>
        <v>0</v>
      </c>
      <c r="O116" s="726">
        <f>SUM(O114:O115)</f>
        <v>0</v>
      </c>
      <c r="P116" s="726">
        <v>0</v>
      </c>
      <c r="Q116" s="718">
        <v>0</v>
      </c>
      <c r="R116" s="718">
        <v>0</v>
      </c>
      <c r="S116" s="719">
        <v>0</v>
      </c>
      <c r="T116" s="719">
        <f t="shared" ref="T116:Y116" si="27">SUM(T114:T115)</f>
        <v>0</v>
      </c>
      <c r="U116" s="719">
        <f t="shared" si="27"/>
        <v>0</v>
      </c>
      <c r="V116" s="719">
        <f t="shared" si="27"/>
        <v>0</v>
      </c>
      <c r="W116" s="719">
        <f t="shared" si="27"/>
        <v>0</v>
      </c>
      <c r="X116" s="719">
        <f t="shared" si="27"/>
        <v>0</v>
      </c>
      <c r="Y116" s="720">
        <f t="shared" si="27"/>
        <v>0</v>
      </c>
    </row>
    <row r="117" spans="1:25" ht="13.5" thickBot="1">
      <c r="A117" s="349"/>
      <c r="B117" s="349"/>
      <c r="C117" s="350"/>
      <c r="D117" s="1160" t="s">
        <v>659</v>
      </c>
      <c r="E117" s="1160"/>
      <c r="F117" s="1160"/>
      <c r="G117" s="1160"/>
      <c r="H117" s="1160"/>
      <c r="I117" s="1160"/>
      <c r="J117" s="351">
        <f>SUM(J114)</f>
        <v>0</v>
      </c>
      <c r="K117" s="352">
        <f t="shared" ref="K117:Y117" si="28">SUM(K114)</f>
        <v>0</v>
      </c>
      <c r="L117" s="352">
        <f t="shared" si="28"/>
        <v>0</v>
      </c>
      <c r="M117" s="352">
        <f t="shared" si="28"/>
        <v>0</v>
      </c>
      <c r="N117" s="352">
        <f t="shared" si="28"/>
        <v>0</v>
      </c>
      <c r="O117" s="352">
        <f t="shared" si="28"/>
        <v>0</v>
      </c>
      <c r="P117" s="352">
        <f t="shared" si="28"/>
        <v>0</v>
      </c>
      <c r="Q117" s="352">
        <f t="shared" si="28"/>
        <v>0</v>
      </c>
      <c r="R117" s="352">
        <f t="shared" si="28"/>
        <v>0</v>
      </c>
      <c r="S117" s="352">
        <f t="shared" si="28"/>
        <v>0</v>
      </c>
      <c r="T117" s="352">
        <f t="shared" si="28"/>
        <v>0</v>
      </c>
      <c r="U117" s="352">
        <f t="shared" si="28"/>
        <v>0</v>
      </c>
      <c r="V117" s="352">
        <f t="shared" si="28"/>
        <v>0</v>
      </c>
      <c r="W117" s="352">
        <f t="shared" si="28"/>
        <v>0</v>
      </c>
      <c r="X117" s="352">
        <f t="shared" si="28"/>
        <v>0</v>
      </c>
      <c r="Y117" s="519">
        <f t="shared" si="28"/>
        <v>0</v>
      </c>
    </row>
    <row r="118" spans="1:25" ht="15.75" thickBot="1">
      <c r="A118" s="1120" t="s">
        <v>506</v>
      </c>
      <c r="B118" s="1121"/>
      <c r="C118" s="608"/>
      <c r="D118" s="624"/>
      <c r="E118" s="624"/>
      <c r="F118" s="624"/>
      <c r="G118" s="624"/>
      <c r="H118" s="608"/>
      <c r="I118" s="608"/>
      <c r="J118" s="608"/>
      <c r="K118" s="608"/>
      <c r="L118" s="608"/>
      <c r="M118" s="608"/>
      <c r="N118" s="608"/>
      <c r="O118" s="608"/>
      <c r="P118" s="608"/>
      <c r="Q118" s="608"/>
      <c r="R118" s="608"/>
      <c r="S118" s="608"/>
      <c r="T118" s="608"/>
      <c r="U118" s="608"/>
      <c r="V118" s="608"/>
      <c r="W118" s="608"/>
      <c r="X118" s="608"/>
      <c r="Y118" s="609"/>
    </row>
    <row r="119" spans="1:25" ht="31.5" customHeight="1">
      <c r="A119" s="785">
        <v>10</v>
      </c>
      <c r="B119" s="34" t="s">
        <v>522</v>
      </c>
      <c r="C119" s="76">
        <v>123</v>
      </c>
      <c r="D119" s="629" t="s">
        <v>659</v>
      </c>
      <c r="E119" s="653"/>
      <c r="F119" s="653"/>
      <c r="G119" s="653"/>
      <c r="H119" s="119">
        <v>2020</v>
      </c>
      <c r="I119" s="120">
        <f>J119</f>
        <v>247000</v>
      </c>
      <c r="J119" s="867">
        <f t="shared" ref="J119:J120" si="29">SUM(K119:Y119)</f>
        <v>247000</v>
      </c>
      <c r="K119" s="874">
        <v>0</v>
      </c>
      <c r="L119" s="874">
        <v>61750</v>
      </c>
      <c r="M119" s="874">
        <v>61750</v>
      </c>
      <c r="N119" s="874"/>
      <c r="O119" s="874"/>
      <c r="P119" s="874">
        <v>0</v>
      </c>
      <c r="Q119" s="874">
        <v>61750</v>
      </c>
      <c r="R119" s="874">
        <v>61750</v>
      </c>
      <c r="S119" s="874"/>
      <c r="T119" s="874"/>
      <c r="U119" s="874">
        <v>0</v>
      </c>
      <c r="V119" s="865">
        <v>0</v>
      </c>
      <c r="W119" s="874">
        <v>0</v>
      </c>
      <c r="X119" s="874"/>
      <c r="Y119" s="513"/>
    </row>
    <row r="120" spans="1:25" ht="33" customHeight="1">
      <c r="A120" s="925"/>
      <c r="B120" s="34" t="s">
        <v>519</v>
      </c>
      <c r="C120" s="76">
        <v>123</v>
      </c>
      <c r="D120" s="629" t="s">
        <v>659</v>
      </c>
      <c r="E120" s="653"/>
      <c r="F120" s="653"/>
      <c r="G120" s="653"/>
      <c r="H120" s="119">
        <v>2020</v>
      </c>
      <c r="I120" s="120">
        <f>SUM(K120:W120)</f>
        <v>437870</v>
      </c>
      <c r="J120" s="867">
        <f t="shared" si="29"/>
        <v>437870</v>
      </c>
      <c r="K120" s="874">
        <v>0</v>
      </c>
      <c r="L120" s="874">
        <v>110000</v>
      </c>
      <c r="M120" s="874">
        <v>107870</v>
      </c>
      <c r="N120" s="874"/>
      <c r="O120" s="874"/>
      <c r="P120" s="874">
        <v>0</v>
      </c>
      <c r="Q120" s="874">
        <v>110000</v>
      </c>
      <c r="R120" s="874">
        <v>110000</v>
      </c>
      <c r="S120" s="874"/>
      <c r="T120" s="874"/>
      <c r="U120" s="874">
        <v>0</v>
      </c>
      <c r="V120" s="865">
        <v>0</v>
      </c>
      <c r="W120" s="874">
        <v>0</v>
      </c>
      <c r="X120" s="874"/>
      <c r="Y120" s="513"/>
    </row>
    <row r="121" spans="1:25">
      <c r="A121" s="729"/>
      <c r="B121" s="728" t="s">
        <v>693</v>
      </c>
      <c r="C121" s="716"/>
      <c r="D121" s="717"/>
      <c r="E121" s="717"/>
      <c r="F121" s="717"/>
      <c r="G121" s="717"/>
      <c r="H121" s="716"/>
      <c r="I121" s="716"/>
      <c r="J121" s="718">
        <f t="shared" ref="J121:Y121" si="30">SUM(J119:J120)</f>
        <v>684870</v>
      </c>
      <c r="K121" s="719">
        <f t="shared" si="30"/>
        <v>0</v>
      </c>
      <c r="L121" s="719">
        <f t="shared" si="30"/>
        <v>171750</v>
      </c>
      <c r="M121" s="719">
        <f t="shared" si="30"/>
        <v>169620</v>
      </c>
      <c r="N121" s="719">
        <f t="shared" si="30"/>
        <v>0</v>
      </c>
      <c r="O121" s="726">
        <f t="shared" si="30"/>
        <v>0</v>
      </c>
      <c r="P121" s="726">
        <f t="shared" si="30"/>
        <v>0</v>
      </c>
      <c r="Q121" s="719">
        <f t="shared" si="30"/>
        <v>171750</v>
      </c>
      <c r="R121" s="719">
        <f t="shared" si="30"/>
        <v>171750</v>
      </c>
      <c r="S121" s="719">
        <f t="shared" si="30"/>
        <v>0</v>
      </c>
      <c r="T121" s="719">
        <f t="shared" si="30"/>
        <v>0</v>
      </c>
      <c r="U121" s="719">
        <f t="shared" si="30"/>
        <v>0</v>
      </c>
      <c r="V121" s="719">
        <f t="shared" si="30"/>
        <v>0</v>
      </c>
      <c r="W121" s="719">
        <f t="shared" si="30"/>
        <v>0</v>
      </c>
      <c r="X121" s="719">
        <f t="shared" si="30"/>
        <v>0</v>
      </c>
      <c r="Y121" s="720">
        <f t="shared" si="30"/>
        <v>0</v>
      </c>
    </row>
    <row r="122" spans="1:25" ht="13.5" thickBot="1">
      <c r="A122" s="339"/>
      <c r="B122" s="368"/>
      <c r="C122" s="350"/>
      <c r="D122" s="1160" t="s">
        <v>659</v>
      </c>
      <c r="E122" s="1160"/>
      <c r="F122" s="1160"/>
      <c r="G122" s="1160"/>
      <c r="H122" s="1160"/>
      <c r="I122" s="1160"/>
      <c r="J122" s="351">
        <f t="shared" ref="J122:Y122" si="31">SUM(J120,J119)</f>
        <v>684870</v>
      </c>
      <c r="K122" s="352">
        <f t="shared" si="31"/>
        <v>0</v>
      </c>
      <c r="L122" s="352">
        <f t="shared" si="31"/>
        <v>171750</v>
      </c>
      <c r="M122" s="352">
        <f t="shared" si="31"/>
        <v>169620</v>
      </c>
      <c r="N122" s="352">
        <f t="shared" si="31"/>
        <v>0</v>
      </c>
      <c r="O122" s="352">
        <f t="shared" si="31"/>
        <v>0</v>
      </c>
      <c r="P122" s="352">
        <f t="shared" si="31"/>
        <v>0</v>
      </c>
      <c r="Q122" s="352">
        <f t="shared" si="31"/>
        <v>171750</v>
      </c>
      <c r="R122" s="352">
        <f t="shared" si="31"/>
        <v>171750</v>
      </c>
      <c r="S122" s="352">
        <f t="shared" si="31"/>
        <v>0</v>
      </c>
      <c r="T122" s="352">
        <f t="shared" si="31"/>
        <v>0</v>
      </c>
      <c r="U122" s="352">
        <f t="shared" si="31"/>
        <v>0</v>
      </c>
      <c r="V122" s="352">
        <f t="shared" si="31"/>
        <v>0</v>
      </c>
      <c r="W122" s="352">
        <f t="shared" si="31"/>
        <v>0</v>
      </c>
      <c r="X122" s="352">
        <f t="shared" si="31"/>
        <v>0</v>
      </c>
      <c r="Y122" s="519">
        <f t="shared" si="31"/>
        <v>0</v>
      </c>
    </row>
    <row r="123" spans="1:25" ht="15.75" thickBot="1">
      <c r="A123" s="1120" t="s">
        <v>523</v>
      </c>
      <c r="B123" s="1121"/>
      <c r="C123" s="608"/>
      <c r="D123" s="624"/>
      <c r="E123" s="624"/>
      <c r="F123" s="624"/>
      <c r="G123" s="624"/>
      <c r="H123" s="608"/>
      <c r="I123" s="608"/>
      <c r="J123" s="608"/>
      <c r="K123" s="608"/>
      <c r="L123" s="608"/>
      <c r="M123" s="608"/>
      <c r="N123" s="608"/>
      <c r="O123" s="608"/>
      <c r="P123" s="608"/>
      <c r="Q123" s="608"/>
      <c r="R123" s="608"/>
      <c r="S123" s="608"/>
      <c r="T123" s="608"/>
      <c r="U123" s="608"/>
      <c r="V123" s="608"/>
      <c r="W123" s="608"/>
      <c r="X123" s="608"/>
      <c r="Y123" s="609"/>
    </row>
    <row r="124" spans="1:25" ht="123.75">
      <c r="A124" s="785">
        <v>5</v>
      </c>
      <c r="B124" s="121" t="s">
        <v>526</v>
      </c>
      <c r="C124" s="76">
        <v>100</v>
      </c>
      <c r="D124" s="629" t="s">
        <v>659</v>
      </c>
      <c r="E124" s="653"/>
      <c r="F124" s="653"/>
      <c r="G124" s="653"/>
      <c r="H124" s="118">
        <v>2020</v>
      </c>
      <c r="I124" s="122">
        <v>53198</v>
      </c>
      <c r="J124" s="874">
        <f t="shared" ref="J124" si="32">SUM(K124:Y124)</f>
        <v>42400</v>
      </c>
      <c r="K124" s="874"/>
      <c r="L124" s="874"/>
      <c r="M124" s="874"/>
      <c r="N124" s="874"/>
      <c r="O124" s="874"/>
      <c r="P124" s="874">
        <v>21200</v>
      </c>
      <c r="Q124" s="874">
        <v>21200</v>
      </c>
      <c r="R124" s="874"/>
      <c r="S124" s="874"/>
      <c r="T124" s="874"/>
      <c r="U124" s="874"/>
      <c r="V124" s="865"/>
      <c r="W124" s="874"/>
      <c r="X124" s="874"/>
      <c r="Y124" s="550"/>
    </row>
    <row r="125" spans="1:25">
      <c r="A125" s="715"/>
      <c r="B125" s="728" t="s">
        <v>693</v>
      </c>
      <c r="C125" s="716"/>
      <c r="D125" s="717"/>
      <c r="E125" s="717"/>
      <c r="F125" s="717"/>
      <c r="G125" s="717"/>
      <c r="H125" s="716"/>
      <c r="I125" s="716"/>
      <c r="J125" s="718">
        <f t="shared" ref="J125:Y125" si="33">SUM(J124:J124)</f>
        <v>42400</v>
      </c>
      <c r="K125" s="719">
        <f t="shared" si="33"/>
        <v>0</v>
      </c>
      <c r="L125" s="719">
        <f t="shared" si="33"/>
        <v>0</v>
      </c>
      <c r="M125" s="719">
        <f t="shared" si="33"/>
        <v>0</v>
      </c>
      <c r="N125" s="719">
        <f t="shared" si="33"/>
        <v>0</v>
      </c>
      <c r="O125" s="726">
        <f t="shared" si="33"/>
        <v>0</v>
      </c>
      <c r="P125" s="726">
        <f t="shared" si="33"/>
        <v>21200</v>
      </c>
      <c r="Q125" s="719">
        <f t="shared" si="33"/>
        <v>21200</v>
      </c>
      <c r="R125" s="719">
        <f t="shared" si="33"/>
        <v>0</v>
      </c>
      <c r="S125" s="719">
        <f t="shared" si="33"/>
        <v>0</v>
      </c>
      <c r="T125" s="719">
        <f t="shared" si="33"/>
        <v>0</v>
      </c>
      <c r="U125" s="719">
        <f t="shared" si="33"/>
        <v>0</v>
      </c>
      <c r="V125" s="719">
        <f t="shared" si="33"/>
        <v>0</v>
      </c>
      <c r="W125" s="719">
        <f t="shared" si="33"/>
        <v>0</v>
      </c>
      <c r="X125" s="719">
        <f t="shared" si="33"/>
        <v>0</v>
      </c>
      <c r="Y125" s="720">
        <f t="shared" si="33"/>
        <v>0</v>
      </c>
    </row>
    <row r="126" spans="1:25" ht="13.5" thickBot="1">
      <c r="A126" s="349"/>
      <c r="B126" s="349"/>
      <c r="C126" s="350"/>
      <c r="D126" s="1160" t="s">
        <v>659</v>
      </c>
      <c r="E126" s="1160"/>
      <c r="F126" s="1160"/>
      <c r="G126" s="1160"/>
      <c r="H126" s="1160"/>
      <c r="I126" s="1160"/>
      <c r="J126" s="351">
        <v>42400</v>
      </c>
      <c r="K126" s="352">
        <v>0</v>
      </c>
      <c r="L126" s="352">
        <v>0</v>
      </c>
      <c r="M126" s="352">
        <v>0</v>
      </c>
      <c r="N126" s="352">
        <v>0</v>
      </c>
      <c r="O126" s="352">
        <v>0</v>
      </c>
      <c r="P126" s="352">
        <v>21200</v>
      </c>
      <c r="Q126" s="352">
        <v>21200</v>
      </c>
      <c r="R126" s="352">
        <v>0</v>
      </c>
      <c r="S126" s="352">
        <v>0</v>
      </c>
      <c r="T126" s="352">
        <v>0</v>
      </c>
      <c r="U126" s="352">
        <v>0</v>
      </c>
      <c r="V126" s="352">
        <v>0</v>
      </c>
      <c r="W126" s="352">
        <v>0</v>
      </c>
      <c r="X126" s="352">
        <v>0</v>
      </c>
      <c r="Y126" s="519">
        <v>0</v>
      </c>
    </row>
    <row r="127" spans="1:25" ht="15.75" thickBot="1">
      <c r="A127" s="1120" t="s">
        <v>539</v>
      </c>
      <c r="B127" s="1121"/>
      <c r="C127" s="608"/>
      <c r="D127" s="624"/>
      <c r="E127" s="624"/>
      <c r="F127" s="624"/>
      <c r="G127" s="624"/>
      <c r="H127" s="608"/>
      <c r="I127" s="608"/>
      <c r="J127" s="608"/>
      <c r="K127" s="608"/>
      <c r="L127" s="608"/>
      <c r="M127" s="608"/>
      <c r="N127" s="608"/>
      <c r="O127" s="608"/>
      <c r="P127" s="608"/>
      <c r="Q127" s="608"/>
      <c r="R127" s="608"/>
      <c r="S127" s="608"/>
      <c r="T127" s="608"/>
      <c r="U127" s="608"/>
      <c r="V127" s="608"/>
      <c r="W127" s="608"/>
      <c r="X127" s="608"/>
      <c r="Y127" s="609"/>
    </row>
    <row r="128" spans="1:25">
      <c r="A128" s="715"/>
      <c r="B128" s="728" t="s">
        <v>693</v>
      </c>
      <c r="C128" s="716"/>
      <c r="D128" s="717"/>
      <c r="E128" s="717"/>
      <c r="F128" s="717"/>
      <c r="G128" s="717"/>
      <c r="H128" s="716"/>
      <c r="I128" s="716"/>
      <c r="J128" s="718">
        <v>0</v>
      </c>
      <c r="K128" s="719">
        <v>0</v>
      </c>
      <c r="L128" s="719">
        <v>0</v>
      </c>
      <c r="M128" s="719">
        <v>0</v>
      </c>
      <c r="N128" s="719">
        <v>0</v>
      </c>
      <c r="O128" s="726">
        <v>0</v>
      </c>
      <c r="P128" s="726">
        <v>0</v>
      </c>
      <c r="Q128" s="719">
        <v>0</v>
      </c>
      <c r="R128" s="719">
        <v>0</v>
      </c>
      <c r="S128" s="719">
        <v>0</v>
      </c>
      <c r="T128" s="719">
        <v>0</v>
      </c>
      <c r="U128" s="719">
        <v>0</v>
      </c>
      <c r="V128" s="719">
        <v>0</v>
      </c>
      <c r="W128" s="719">
        <v>0</v>
      </c>
      <c r="X128" s="719">
        <v>0</v>
      </c>
      <c r="Y128" s="720">
        <v>0</v>
      </c>
    </row>
    <row r="129" spans="1:25" ht="13.5" thickBot="1">
      <c r="A129" s="548"/>
      <c r="B129" s="368"/>
      <c r="C129" s="350"/>
      <c r="D129" s="1160" t="s">
        <v>659</v>
      </c>
      <c r="E129" s="1160"/>
      <c r="F129" s="1160"/>
      <c r="G129" s="1160"/>
      <c r="H129" s="1160"/>
      <c r="I129" s="1160"/>
      <c r="J129" s="351">
        <v>0</v>
      </c>
      <c r="K129" s="352">
        <v>0</v>
      </c>
      <c r="L129" s="352">
        <v>0</v>
      </c>
      <c r="M129" s="352">
        <v>0</v>
      </c>
      <c r="N129" s="352">
        <v>0</v>
      </c>
      <c r="O129" s="352">
        <v>0</v>
      </c>
      <c r="P129" s="352">
        <v>0</v>
      </c>
      <c r="Q129" s="352">
        <v>0</v>
      </c>
      <c r="R129" s="352">
        <v>0</v>
      </c>
      <c r="S129" s="352">
        <v>0</v>
      </c>
      <c r="T129" s="352">
        <v>0</v>
      </c>
      <c r="U129" s="352">
        <v>0</v>
      </c>
      <c r="V129" s="352">
        <v>0</v>
      </c>
      <c r="W129" s="352">
        <v>0</v>
      </c>
      <c r="X129" s="352">
        <v>0</v>
      </c>
      <c r="Y129" s="519">
        <v>0</v>
      </c>
    </row>
    <row r="130" spans="1:25" ht="15.75" thickBot="1">
      <c r="A130" s="1120" t="s">
        <v>543</v>
      </c>
      <c r="B130" s="1121"/>
      <c r="C130" s="608"/>
      <c r="D130" s="624"/>
      <c r="E130" s="624"/>
      <c r="F130" s="624"/>
      <c r="G130" s="624"/>
      <c r="H130" s="608"/>
      <c r="I130" s="608"/>
      <c r="J130" s="608"/>
      <c r="K130" s="608"/>
      <c r="L130" s="608"/>
      <c r="M130" s="608"/>
      <c r="N130" s="608"/>
      <c r="O130" s="608"/>
      <c r="P130" s="608"/>
      <c r="Q130" s="608"/>
      <c r="R130" s="608"/>
      <c r="S130" s="608"/>
      <c r="T130" s="608"/>
      <c r="U130" s="608"/>
      <c r="V130" s="608"/>
      <c r="W130" s="608"/>
      <c r="X130" s="608"/>
      <c r="Y130" s="609"/>
    </row>
    <row r="131" spans="1:25" ht="54" customHeight="1">
      <c r="A131" s="514">
        <v>11</v>
      </c>
      <c r="B131" s="34" t="s">
        <v>561</v>
      </c>
      <c r="C131" s="76">
        <v>50</v>
      </c>
      <c r="D131" s="629" t="s">
        <v>659</v>
      </c>
      <c r="E131" s="655"/>
      <c r="F131" s="655"/>
      <c r="G131" s="655"/>
      <c r="H131" s="88" t="s">
        <v>548</v>
      </c>
      <c r="I131" s="125"/>
      <c r="J131" s="288">
        <f t="shared" ref="J131:J133" si="34">SUM(K131:W131)</f>
        <v>109005.7</v>
      </c>
      <c r="K131" s="874"/>
      <c r="L131" s="874"/>
      <c r="M131" s="874"/>
      <c r="N131" s="874"/>
      <c r="O131" s="874"/>
      <c r="P131" s="874">
        <v>0</v>
      </c>
      <c r="Q131" s="874">
        <v>109005.7</v>
      </c>
      <c r="R131" s="874">
        <v>0</v>
      </c>
      <c r="S131" s="874"/>
      <c r="T131" s="874"/>
      <c r="U131" s="874"/>
      <c r="V131" s="874"/>
      <c r="W131" s="372"/>
      <c r="X131" s="874"/>
      <c r="Y131" s="550"/>
    </row>
    <row r="132" spans="1:25" ht="46.5" customHeight="1">
      <c r="A132" s="514">
        <v>16</v>
      </c>
      <c r="B132" s="32" t="s">
        <v>566</v>
      </c>
      <c r="C132" s="76">
        <v>851</v>
      </c>
      <c r="D132" s="629" t="s">
        <v>659</v>
      </c>
      <c r="E132" s="655"/>
      <c r="F132" s="655"/>
      <c r="G132" s="655"/>
      <c r="H132" s="76">
        <v>2017</v>
      </c>
      <c r="I132" s="88"/>
      <c r="J132" s="874">
        <f t="shared" si="34"/>
        <v>0</v>
      </c>
      <c r="K132" s="874"/>
      <c r="L132" s="874"/>
      <c r="M132" s="874"/>
      <c r="N132" s="874"/>
      <c r="O132" s="874"/>
      <c r="P132" s="874">
        <v>0</v>
      </c>
      <c r="Q132" s="874">
        <v>0</v>
      </c>
      <c r="R132" s="874">
        <v>0</v>
      </c>
      <c r="S132" s="874"/>
      <c r="T132" s="874"/>
      <c r="U132" s="874"/>
      <c r="V132" s="874"/>
      <c r="W132" s="372"/>
      <c r="X132" s="874"/>
      <c r="Y132" s="550"/>
    </row>
    <row r="133" spans="1:25" ht="57" customHeight="1">
      <c r="A133" s="514">
        <v>17</v>
      </c>
      <c r="B133" s="32" t="s">
        <v>567</v>
      </c>
      <c r="C133" s="76">
        <v>1051</v>
      </c>
      <c r="D133" s="629" t="s">
        <v>659</v>
      </c>
      <c r="E133" s="655"/>
      <c r="F133" s="655"/>
      <c r="G133" s="655"/>
      <c r="H133" s="76">
        <v>2018</v>
      </c>
      <c r="I133" s="88">
        <v>54655.199999999997</v>
      </c>
      <c r="J133" s="874">
        <f t="shared" si="34"/>
        <v>32501.3</v>
      </c>
      <c r="K133" s="874"/>
      <c r="L133" s="874"/>
      <c r="M133" s="874"/>
      <c r="N133" s="874"/>
      <c r="O133" s="874"/>
      <c r="P133" s="874">
        <v>32501.3</v>
      </c>
      <c r="Q133" s="874">
        <v>0</v>
      </c>
      <c r="R133" s="874">
        <v>0</v>
      </c>
      <c r="S133" s="874"/>
      <c r="T133" s="874"/>
      <c r="U133" s="874"/>
      <c r="V133" s="874"/>
      <c r="W133" s="372"/>
      <c r="X133" s="874"/>
      <c r="Y133" s="550"/>
    </row>
    <row r="134" spans="1:25">
      <c r="A134" s="715"/>
      <c r="B134" s="728" t="s">
        <v>693</v>
      </c>
      <c r="C134" s="716"/>
      <c r="D134" s="717"/>
      <c r="E134" s="717"/>
      <c r="F134" s="717"/>
      <c r="G134" s="717"/>
      <c r="H134" s="716"/>
      <c r="I134" s="716"/>
      <c r="J134" s="718">
        <f t="shared" ref="J134:Y134" si="35">SUM(J131:J133)</f>
        <v>141507</v>
      </c>
      <c r="K134" s="719">
        <f t="shared" si="35"/>
        <v>0</v>
      </c>
      <c r="L134" s="719">
        <f t="shared" si="35"/>
        <v>0</v>
      </c>
      <c r="M134" s="719">
        <f t="shared" si="35"/>
        <v>0</v>
      </c>
      <c r="N134" s="719">
        <f t="shared" si="35"/>
        <v>0</v>
      </c>
      <c r="O134" s="719">
        <f t="shared" si="35"/>
        <v>0</v>
      </c>
      <c r="P134" s="726">
        <f t="shared" si="35"/>
        <v>32501.3</v>
      </c>
      <c r="Q134" s="719">
        <f t="shared" si="35"/>
        <v>109005.7</v>
      </c>
      <c r="R134" s="719">
        <f t="shared" si="35"/>
        <v>0</v>
      </c>
      <c r="S134" s="719">
        <f t="shared" si="35"/>
        <v>0</v>
      </c>
      <c r="T134" s="719">
        <f t="shared" si="35"/>
        <v>0</v>
      </c>
      <c r="U134" s="719">
        <f t="shared" si="35"/>
        <v>0</v>
      </c>
      <c r="V134" s="719">
        <f t="shared" si="35"/>
        <v>0</v>
      </c>
      <c r="W134" s="719">
        <f t="shared" si="35"/>
        <v>0</v>
      </c>
      <c r="X134" s="719">
        <f t="shared" si="35"/>
        <v>0</v>
      </c>
      <c r="Y134" s="720">
        <f t="shared" si="35"/>
        <v>0</v>
      </c>
    </row>
    <row r="135" spans="1:25" ht="13.5" thickBot="1">
      <c r="A135" s="548"/>
      <c r="B135" s="368"/>
      <c r="C135" s="350"/>
      <c r="D135" s="1160" t="s">
        <v>659</v>
      </c>
      <c r="E135" s="1160"/>
      <c r="F135" s="1160"/>
      <c r="G135" s="1160"/>
      <c r="H135" s="1160"/>
      <c r="I135" s="1160"/>
      <c r="J135" s="351">
        <f t="shared" ref="J135:Y135" si="36">SUM(J131,J132,J133)</f>
        <v>141507</v>
      </c>
      <c r="K135" s="352">
        <f t="shared" si="36"/>
        <v>0</v>
      </c>
      <c r="L135" s="352">
        <f t="shared" si="36"/>
        <v>0</v>
      </c>
      <c r="M135" s="352">
        <f t="shared" si="36"/>
        <v>0</v>
      </c>
      <c r="N135" s="352">
        <f t="shared" si="36"/>
        <v>0</v>
      </c>
      <c r="O135" s="352">
        <f t="shared" si="36"/>
        <v>0</v>
      </c>
      <c r="P135" s="352">
        <f t="shared" si="36"/>
        <v>32501.3</v>
      </c>
      <c r="Q135" s="352">
        <f t="shared" si="36"/>
        <v>109005.7</v>
      </c>
      <c r="R135" s="352">
        <f t="shared" si="36"/>
        <v>0</v>
      </c>
      <c r="S135" s="352">
        <f t="shared" si="36"/>
        <v>0</v>
      </c>
      <c r="T135" s="352">
        <f t="shared" si="36"/>
        <v>0</v>
      </c>
      <c r="U135" s="352">
        <f t="shared" si="36"/>
        <v>0</v>
      </c>
      <c r="V135" s="352">
        <f t="shared" si="36"/>
        <v>0</v>
      </c>
      <c r="W135" s="352">
        <f t="shared" si="36"/>
        <v>0</v>
      </c>
      <c r="X135" s="352">
        <f t="shared" si="36"/>
        <v>0</v>
      </c>
      <c r="Y135" s="519">
        <f t="shared" si="36"/>
        <v>0</v>
      </c>
    </row>
    <row r="136" spans="1:25" ht="15.75" thickBot="1">
      <c r="A136" s="1120" t="s">
        <v>463</v>
      </c>
      <c r="B136" s="1121"/>
      <c r="C136" s="608"/>
      <c r="D136" s="624"/>
      <c r="E136" s="624"/>
      <c r="F136" s="624"/>
      <c r="G136" s="624"/>
      <c r="H136" s="608"/>
      <c r="I136" s="608"/>
      <c r="J136" s="608"/>
      <c r="K136" s="608"/>
      <c r="L136" s="608"/>
      <c r="M136" s="608"/>
      <c r="N136" s="608"/>
      <c r="O136" s="608"/>
      <c r="P136" s="608"/>
      <c r="Q136" s="608"/>
      <c r="R136" s="608"/>
      <c r="S136" s="608"/>
      <c r="T136" s="608"/>
      <c r="U136" s="608"/>
      <c r="V136" s="608"/>
      <c r="W136" s="608"/>
      <c r="X136" s="608"/>
      <c r="Y136" s="609"/>
    </row>
    <row r="137" spans="1:25">
      <c r="A137" s="516"/>
      <c r="B137" s="362" t="s">
        <v>693</v>
      </c>
      <c r="C137" s="347"/>
      <c r="D137" s="627"/>
      <c r="E137" s="627"/>
      <c r="F137" s="627"/>
      <c r="G137" s="627"/>
      <c r="H137" s="347"/>
      <c r="I137" s="347"/>
      <c r="J137" s="348">
        <v>0</v>
      </c>
      <c r="K137" s="344">
        <v>0</v>
      </c>
      <c r="L137" s="344">
        <v>0</v>
      </c>
      <c r="M137" s="344">
        <v>0</v>
      </c>
      <c r="N137" s="344">
        <v>0</v>
      </c>
      <c r="O137" s="344">
        <v>0</v>
      </c>
      <c r="P137" s="345">
        <v>0</v>
      </c>
      <c r="Q137" s="344">
        <v>0</v>
      </c>
      <c r="R137" s="344">
        <v>0</v>
      </c>
      <c r="S137" s="344">
        <v>0</v>
      </c>
      <c r="T137" s="344">
        <v>0</v>
      </c>
      <c r="U137" s="344">
        <v>0</v>
      </c>
      <c r="V137" s="344">
        <v>0</v>
      </c>
      <c r="W137" s="344">
        <v>0</v>
      </c>
      <c r="X137" s="344">
        <v>0</v>
      </c>
      <c r="Y137" s="517">
        <v>0</v>
      </c>
    </row>
    <row r="138" spans="1:25" ht="13.5" thickBot="1">
      <c r="A138" s="548"/>
      <c r="B138" s="368"/>
      <c r="C138" s="350"/>
      <c r="D138" s="1160" t="s">
        <v>659</v>
      </c>
      <c r="E138" s="1160"/>
      <c r="F138" s="1160"/>
      <c r="G138" s="1160"/>
      <c r="H138" s="1160"/>
      <c r="I138" s="1160"/>
      <c r="J138" s="351">
        <v>0</v>
      </c>
      <c r="K138" s="352">
        <v>0</v>
      </c>
      <c r="L138" s="352">
        <v>0</v>
      </c>
      <c r="M138" s="352">
        <v>0</v>
      </c>
      <c r="N138" s="352">
        <v>0</v>
      </c>
      <c r="O138" s="352">
        <v>0</v>
      </c>
      <c r="P138" s="352">
        <v>0</v>
      </c>
      <c r="Q138" s="352">
        <v>0</v>
      </c>
      <c r="R138" s="352">
        <v>0</v>
      </c>
      <c r="S138" s="352">
        <v>0</v>
      </c>
      <c r="T138" s="352">
        <v>0</v>
      </c>
      <c r="U138" s="352">
        <v>0</v>
      </c>
      <c r="V138" s="352">
        <v>0</v>
      </c>
      <c r="W138" s="352">
        <v>0</v>
      </c>
      <c r="X138" s="352">
        <v>0</v>
      </c>
      <c r="Y138" s="519">
        <v>0</v>
      </c>
    </row>
    <row r="139" spans="1:25" ht="15.75" thickBot="1">
      <c r="A139" s="1204" t="s">
        <v>307</v>
      </c>
      <c r="B139" s="1205"/>
      <c r="C139" s="1205"/>
      <c r="D139" s="1205"/>
      <c r="E139" s="1205"/>
      <c r="F139" s="1205"/>
      <c r="G139" s="1205"/>
      <c r="H139" s="1205"/>
      <c r="I139" s="1205"/>
      <c r="J139" s="730">
        <f t="shared" ref="J139:Y139" si="37">SUM(J147,J155,J158,J161,J169,J172,J176,J179)</f>
        <v>650000.63</v>
      </c>
      <c r="K139" s="730">
        <f t="shared" si="37"/>
        <v>104178.894</v>
      </c>
      <c r="L139" s="730">
        <f t="shared" si="37"/>
        <v>78351.563999999998</v>
      </c>
      <c r="M139" s="730">
        <f t="shared" si="37"/>
        <v>85916.060000000012</v>
      </c>
      <c r="N139" s="730">
        <f t="shared" si="37"/>
        <v>0</v>
      </c>
      <c r="O139" s="730">
        <f t="shared" si="37"/>
        <v>0</v>
      </c>
      <c r="P139" s="730">
        <f t="shared" si="37"/>
        <v>100386.986</v>
      </c>
      <c r="Q139" s="730">
        <f t="shared" si="37"/>
        <v>33386.385999999999</v>
      </c>
      <c r="R139" s="730">
        <f t="shared" si="37"/>
        <v>34549.74</v>
      </c>
      <c r="S139" s="730">
        <f t="shared" si="37"/>
        <v>0</v>
      </c>
      <c r="T139" s="730">
        <f t="shared" si="37"/>
        <v>0</v>
      </c>
      <c r="U139" s="730">
        <f t="shared" si="37"/>
        <v>213231</v>
      </c>
      <c r="V139" s="730">
        <f t="shared" si="37"/>
        <v>0</v>
      </c>
      <c r="W139" s="730">
        <f t="shared" si="37"/>
        <v>0</v>
      </c>
      <c r="X139" s="730">
        <f t="shared" si="37"/>
        <v>0</v>
      </c>
      <c r="Y139" s="731">
        <f t="shared" si="37"/>
        <v>0</v>
      </c>
    </row>
    <row r="140" spans="1:25">
      <c r="A140" s="552"/>
      <c r="B140" s="449"/>
      <c r="C140" s="450"/>
      <c r="D140" s="1380" t="s">
        <v>659</v>
      </c>
      <c r="E140" s="1380"/>
      <c r="F140" s="1380"/>
      <c r="G140" s="1380"/>
      <c r="H140" s="1380"/>
      <c r="I140" s="1380"/>
      <c r="J140" s="451">
        <f t="shared" ref="J140:Y140" si="38">SUM(J148,J156,J159,J162,J170,J173,J177,J180)</f>
        <v>650000.63</v>
      </c>
      <c r="K140" s="451">
        <f t="shared" si="38"/>
        <v>104178.894</v>
      </c>
      <c r="L140" s="451">
        <f t="shared" si="38"/>
        <v>78351.563999999998</v>
      </c>
      <c r="M140" s="451">
        <f t="shared" si="38"/>
        <v>85916.060000000012</v>
      </c>
      <c r="N140" s="451">
        <f t="shared" si="38"/>
        <v>0</v>
      </c>
      <c r="O140" s="451">
        <f t="shared" si="38"/>
        <v>0</v>
      </c>
      <c r="P140" s="451">
        <f t="shared" si="38"/>
        <v>100386.986</v>
      </c>
      <c r="Q140" s="451">
        <f t="shared" si="38"/>
        <v>33386.385999999999</v>
      </c>
      <c r="R140" s="451">
        <f t="shared" si="38"/>
        <v>34549.74</v>
      </c>
      <c r="S140" s="451">
        <f t="shared" si="38"/>
        <v>0</v>
      </c>
      <c r="T140" s="451">
        <f t="shared" si="38"/>
        <v>0</v>
      </c>
      <c r="U140" s="451">
        <f t="shared" si="38"/>
        <v>213231</v>
      </c>
      <c r="V140" s="451">
        <f t="shared" si="38"/>
        <v>0</v>
      </c>
      <c r="W140" s="451">
        <f t="shared" si="38"/>
        <v>0</v>
      </c>
      <c r="X140" s="451">
        <f t="shared" si="38"/>
        <v>0</v>
      </c>
      <c r="Y140" s="546">
        <f t="shared" si="38"/>
        <v>0</v>
      </c>
    </row>
    <row r="141" spans="1:25" ht="15.75" thickBot="1">
      <c r="A141" s="1118" t="s">
        <v>569</v>
      </c>
      <c r="B141" s="1119"/>
      <c r="C141" s="614"/>
      <c r="D141" s="656"/>
      <c r="E141" s="656"/>
      <c r="F141" s="656"/>
      <c r="G141" s="656"/>
      <c r="H141" s="614"/>
      <c r="I141" s="614"/>
      <c r="J141" s="614"/>
      <c r="K141" s="614"/>
      <c r="L141" s="614"/>
      <c r="M141" s="614"/>
      <c r="N141" s="614"/>
      <c r="O141" s="614"/>
      <c r="P141" s="614"/>
      <c r="Q141" s="614"/>
      <c r="R141" s="614"/>
      <c r="S141" s="614"/>
      <c r="T141" s="614"/>
      <c r="U141" s="614"/>
      <c r="V141" s="614"/>
      <c r="W141" s="614"/>
      <c r="X141" s="614"/>
      <c r="Y141" s="615"/>
    </row>
    <row r="142" spans="1:25" ht="52.5">
      <c r="A142" s="1181">
        <v>1</v>
      </c>
      <c r="B142" s="807" t="s">
        <v>584</v>
      </c>
      <c r="C142" s="14">
        <v>135</v>
      </c>
      <c r="D142" s="657"/>
      <c r="E142" s="657"/>
      <c r="F142" s="657"/>
      <c r="G142" s="657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511"/>
    </row>
    <row r="143" spans="1:25" ht="22.5">
      <c r="A143" s="1181"/>
      <c r="B143" s="126" t="s">
        <v>570</v>
      </c>
      <c r="C143" s="840"/>
      <c r="D143" s="629" t="s">
        <v>659</v>
      </c>
      <c r="E143" s="972"/>
      <c r="F143" s="972"/>
      <c r="G143" s="972"/>
      <c r="H143" s="840">
        <v>2018</v>
      </c>
      <c r="I143" s="91">
        <v>50710.8</v>
      </c>
      <c r="J143" s="874">
        <f t="shared" ref="J143:J144" si="39">SUM(K143:Y143)</f>
        <v>50710.8</v>
      </c>
      <c r="K143" s="91">
        <v>35497.599999999999</v>
      </c>
      <c r="L143" s="91"/>
      <c r="M143" s="91"/>
      <c r="N143" s="91"/>
      <c r="O143" s="91"/>
      <c r="P143" s="91">
        <v>15213.2</v>
      </c>
      <c r="Q143" s="91"/>
      <c r="R143" s="91"/>
      <c r="S143" s="91"/>
      <c r="T143" s="91"/>
      <c r="U143" s="91"/>
      <c r="V143" s="91"/>
      <c r="W143" s="91"/>
      <c r="X143" s="91"/>
      <c r="Y143" s="513"/>
    </row>
    <row r="144" spans="1:25" ht="22.5">
      <c r="A144" s="1181"/>
      <c r="B144" s="126" t="s">
        <v>574</v>
      </c>
      <c r="C144" s="840"/>
      <c r="D144" s="629" t="s">
        <v>659</v>
      </c>
      <c r="E144" s="972"/>
      <c r="F144" s="972"/>
      <c r="G144" s="972"/>
      <c r="H144" s="840">
        <v>2020</v>
      </c>
      <c r="I144" s="91">
        <v>800</v>
      </c>
      <c r="J144" s="874">
        <f t="shared" si="39"/>
        <v>800</v>
      </c>
      <c r="K144" s="47"/>
      <c r="L144" s="91"/>
      <c r="M144" s="91">
        <v>800</v>
      </c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513"/>
    </row>
    <row r="145" spans="1:25" ht="52.5">
      <c r="A145" s="1180">
        <v>2</v>
      </c>
      <c r="B145" s="872" t="s">
        <v>585</v>
      </c>
      <c r="C145" s="1178">
        <v>310</v>
      </c>
      <c r="D145" s="841"/>
      <c r="E145" s="972"/>
      <c r="F145" s="972"/>
      <c r="G145" s="972"/>
      <c r="H145" s="840"/>
      <c r="I145" s="91"/>
      <c r="J145" s="874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513"/>
    </row>
    <row r="146" spans="1:25" ht="31.5">
      <c r="A146" s="1280"/>
      <c r="B146" s="872" t="s">
        <v>577</v>
      </c>
      <c r="C146" s="1178"/>
      <c r="D146" s="629" t="s">
        <v>659</v>
      </c>
      <c r="E146" s="972"/>
      <c r="F146" s="972"/>
      <c r="G146" s="972"/>
      <c r="H146" s="840">
        <v>2019</v>
      </c>
      <c r="I146" s="91">
        <v>1000</v>
      </c>
      <c r="J146" s="874">
        <f t="shared" ref="J146" si="40">SUM(K146:Y146)</f>
        <v>0</v>
      </c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513"/>
    </row>
    <row r="147" spans="1:25">
      <c r="A147" s="715"/>
      <c r="B147" s="728" t="s">
        <v>693</v>
      </c>
      <c r="C147" s="716"/>
      <c r="D147" s="717"/>
      <c r="E147" s="717"/>
      <c r="F147" s="717"/>
      <c r="G147" s="717"/>
      <c r="H147" s="716"/>
      <c r="I147" s="716"/>
      <c r="J147" s="718">
        <f t="shared" ref="J147:Y147" si="41">SUM(J142:J146)</f>
        <v>51510.8</v>
      </c>
      <c r="K147" s="719">
        <f t="shared" si="41"/>
        <v>35497.599999999999</v>
      </c>
      <c r="L147" s="719">
        <f t="shared" si="41"/>
        <v>0</v>
      </c>
      <c r="M147" s="719">
        <f t="shared" si="41"/>
        <v>800</v>
      </c>
      <c r="N147" s="719">
        <f t="shared" si="41"/>
        <v>0</v>
      </c>
      <c r="O147" s="719">
        <f t="shared" si="41"/>
        <v>0</v>
      </c>
      <c r="P147" s="726">
        <f t="shared" si="41"/>
        <v>15213.2</v>
      </c>
      <c r="Q147" s="719">
        <f t="shared" si="41"/>
        <v>0</v>
      </c>
      <c r="R147" s="719">
        <f t="shared" si="41"/>
        <v>0</v>
      </c>
      <c r="S147" s="719">
        <f t="shared" si="41"/>
        <v>0</v>
      </c>
      <c r="T147" s="719">
        <f t="shared" si="41"/>
        <v>0</v>
      </c>
      <c r="U147" s="719">
        <f t="shared" si="41"/>
        <v>0</v>
      </c>
      <c r="V147" s="719">
        <f t="shared" si="41"/>
        <v>0</v>
      </c>
      <c r="W147" s="719">
        <f t="shared" si="41"/>
        <v>0</v>
      </c>
      <c r="X147" s="719">
        <f t="shared" si="41"/>
        <v>0</v>
      </c>
      <c r="Y147" s="720">
        <f t="shared" si="41"/>
        <v>0</v>
      </c>
    </row>
    <row r="148" spans="1:25" ht="13.5" thickBot="1">
      <c r="A148" s="548"/>
      <c r="B148" s="368"/>
      <c r="C148" s="350"/>
      <c r="D148" s="1160" t="s">
        <v>659</v>
      </c>
      <c r="E148" s="1160"/>
      <c r="F148" s="1160"/>
      <c r="G148" s="1160"/>
      <c r="H148" s="1160"/>
      <c r="I148" s="1160"/>
      <c r="J148" s="351">
        <f t="shared" ref="J148:Y148" si="42">SUM(J146,J144,J143)</f>
        <v>51510.8</v>
      </c>
      <c r="K148" s="352">
        <f t="shared" si="42"/>
        <v>35497.599999999999</v>
      </c>
      <c r="L148" s="352">
        <f t="shared" si="42"/>
        <v>0</v>
      </c>
      <c r="M148" s="352">
        <f t="shared" si="42"/>
        <v>800</v>
      </c>
      <c r="N148" s="352">
        <f t="shared" si="42"/>
        <v>0</v>
      </c>
      <c r="O148" s="352">
        <f t="shared" si="42"/>
        <v>0</v>
      </c>
      <c r="P148" s="352">
        <f t="shared" si="42"/>
        <v>15213.2</v>
      </c>
      <c r="Q148" s="352">
        <f t="shared" si="42"/>
        <v>0</v>
      </c>
      <c r="R148" s="352">
        <f t="shared" si="42"/>
        <v>0</v>
      </c>
      <c r="S148" s="352">
        <f t="shared" si="42"/>
        <v>0</v>
      </c>
      <c r="T148" s="352">
        <f t="shared" si="42"/>
        <v>0</v>
      </c>
      <c r="U148" s="352">
        <f t="shared" si="42"/>
        <v>0</v>
      </c>
      <c r="V148" s="352">
        <f t="shared" si="42"/>
        <v>0</v>
      </c>
      <c r="W148" s="352">
        <f t="shared" si="42"/>
        <v>0</v>
      </c>
      <c r="X148" s="352">
        <f t="shared" si="42"/>
        <v>0</v>
      </c>
      <c r="Y148" s="519">
        <f t="shared" si="42"/>
        <v>0</v>
      </c>
    </row>
    <row r="149" spans="1:25" ht="15.75" thickBot="1">
      <c r="A149" s="1120" t="s">
        <v>755</v>
      </c>
      <c r="B149" s="1121"/>
      <c r="C149" s="608"/>
      <c r="D149" s="624"/>
      <c r="E149" s="624"/>
      <c r="F149" s="624"/>
      <c r="G149" s="624"/>
      <c r="H149" s="608"/>
      <c r="I149" s="608"/>
      <c r="J149" s="608"/>
      <c r="K149" s="608"/>
      <c r="L149" s="608"/>
      <c r="M149" s="608"/>
      <c r="N149" s="608"/>
      <c r="O149" s="608"/>
      <c r="P149" s="608"/>
      <c r="Q149" s="608"/>
      <c r="R149" s="608"/>
      <c r="S149" s="608"/>
      <c r="T149" s="608"/>
      <c r="U149" s="608"/>
      <c r="V149" s="608"/>
      <c r="W149" s="608"/>
      <c r="X149" s="608"/>
      <c r="Y149" s="609"/>
    </row>
    <row r="150" spans="1:25" ht="23.25" customHeight="1">
      <c r="A150" s="1146">
        <v>5</v>
      </c>
      <c r="B150" s="126" t="s">
        <v>760</v>
      </c>
      <c r="C150" s="870">
        <v>80</v>
      </c>
      <c r="D150" s="873"/>
      <c r="E150" s="947"/>
      <c r="F150" s="947"/>
      <c r="G150" s="947"/>
      <c r="H150" s="870"/>
      <c r="I150" s="874"/>
      <c r="J150" s="867"/>
      <c r="K150" s="874"/>
      <c r="L150" s="874"/>
      <c r="M150" s="874"/>
      <c r="N150" s="874"/>
      <c r="O150" s="874"/>
      <c r="P150" s="874"/>
      <c r="Q150" s="874"/>
      <c r="R150" s="874"/>
      <c r="S150" s="874"/>
      <c r="T150" s="874"/>
      <c r="U150" s="874"/>
      <c r="V150" s="874"/>
      <c r="W150" s="874"/>
      <c r="X150" s="874"/>
      <c r="Y150" s="513"/>
    </row>
    <row r="151" spans="1:25" ht="22.5">
      <c r="A151" s="1407"/>
      <c r="B151" s="30" t="s">
        <v>747</v>
      </c>
      <c r="C151" s="870"/>
      <c r="D151" s="629" t="s">
        <v>659</v>
      </c>
      <c r="E151" s="648"/>
      <c r="F151" s="648"/>
      <c r="G151" s="648"/>
      <c r="H151" s="870">
        <v>2018</v>
      </c>
      <c r="I151" s="874">
        <v>2200</v>
      </c>
      <c r="J151" s="867">
        <f t="shared" ref="J151:J154" si="43">SUM(K151:Y151)</f>
        <v>2200</v>
      </c>
      <c r="K151" s="874">
        <v>2200</v>
      </c>
      <c r="L151" s="21">
        <v>0</v>
      </c>
      <c r="M151" s="21">
        <v>0</v>
      </c>
      <c r="N151" s="21"/>
      <c r="O151" s="21"/>
      <c r="P151" s="21">
        <v>0</v>
      </c>
      <c r="Q151" s="21">
        <v>0</v>
      </c>
      <c r="R151" s="21">
        <v>0</v>
      </c>
      <c r="S151" s="21"/>
      <c r="T151" s="21"/>
      <c r="U151" s="21">
        <v>0</v>
      </c>
      <c r="V151" s="21">
        <v>0</v>
      </c>
      <c r="W151" s="21">
        <v>0</v>
      </c>
      <c r="X151" s="21"/>
      <c r="Y151" s="513"/>
    </row>
    <row r="152" spans="1:25" ht="24" customHeight="1">
      <c r="A152" s="1250">
        <v>7</v>
      </c>
      <c r="B152" s="126" t="s">
        <v>763</v>
      </c>
      <c r="C152" s="870">
        <v>60</v>
      </c>
      <c r="D152" s="873"/>
      <c r="E152" s="947"/>
      <c r="F152" s="947"/>
      <c r="G152" s="947"/>
      <c r="H152" s="870"/>
      <c r="I152" s="874"/>
      <c r="J152" s="867"/>
      <c r="K152" s="874"/>
      <c r="L152" s="874"/>
      <c r="M152" s="874"/>
      <c r="N152" s="874"/>
      <c r="O152" s="874"/>
      <c r="P152" s="874"/>
      <c r="Q152" s="874"/>
      <c r="R152" s="874"/>
      <c r="S152" s="874"/>
      <c r="T152" s="874"/>
      <c r="U152" s="874"/>
      <c r="V152" s="874"/>
      <c r="W152" s="874"/>
      <c r="X152" s="874"/>
      <c r="Y152" s="513"/>
    </row>
    <row r="153" spans="1:25" ht="22.5">
      <c r="A153" s="1339"/>
      <c r="B153" s="1331" t="s">
        <v>749</v>
      </c>
      <c r="C153" s="1360"/>
      <c r="D153" s="629" t="s">
        <v>659</v>
      </c>
      <c r="E153" s="946"/>
      <c r="F153" s="946"/>
      <c r="G153" s="946"/>
      <c r="H153" s="870">
        <v>2020</v>
      </c>
      <c r="I153" s="138">
        <v>4500</v>
      </c>
      <c r="J153" s="867">
        <f t="shared" si="43"/>
        <v>4500</v>
      </c>
      <c r="K153" s="874">
        <v>0</v>
      </c>
      <c r="L153" s="138"/>
      <c r="M153" s="138">
        <v>4500</v>
      </c>
      <c r="N153" s="138"/>
      <c r="O153" s="138"/>
      <c r="P153" s="21">
        <v>0</v>
      </c>
      <c r="Q153" s="21">
        <v>0</v>
      </c>
      <c r="R153" s="21">
        <v>0</v>
      </c>
      <c r="S153" s="21"/>
      <c r="T153" s="21"/>
      <c r="U153" s="21">
        <v>0</v>
      </c>
      <c r="V153" s="21">
        <v>0</v>
      </c>
      <c r="W153" s="21">
        <v>0</v>
      </c>
      <c r="X153" s="21"/>
      <c r="Y153" s="513"/>
    </row>
    <row r="154" spans="1:25" ht="22.5">
      <c r="A154" s="1339"/>
      <c r="B154" s="1359"/>
      <c r="C154" s="1360"/>
      <c r="D154" s="629" t="s">
        <v>659</v>
      </c>
      <c r="E154" s="946"/>
      <c r="F154" s="946"/>
      <c r="G154" s="946"/>
      <c r="H154" s="870" t="s">
        <v>750</v>
      </c>
      <c r="I154" s="21">
        <v>450</v>
      </c>
      <c r="J154" s="867">
        <f t="shared" si="43"/>
        <v>450</v>
      </c>
      <c r="K154" s="21">
        <v>0</v>
      </c>
      <c r="L154" s="21">
        <v>450</v>
      </c>
      <c r="M154" s="21">
        <v>0</v>
      </c>
      <c r="N154" s="21"/>
      <c r="O154" s="21"/>
      <c r="P154" s="21">
        <v>0</v>
      </c>
      <c r="Q154" s="21">
        <v>0</v>
      </c>
      <c r="R154" s="21">
        <v>0</v>
      </c>
      <c r="S154" s="21"/>
      <c r="T154" s="21"/>
      <c r="U154" s="21">
        <v>0</v>
      </c>
      <c r="V154" s="21">
        <v>0</v>
      </c>
      <c r="W154" s="21">
        <v>0</v>
      </c>
      <c r="X154" s="21"/>
      <c r="Y154" s="513"/>
    </row>
    <row r="155" spans="1:25">
      <c r="A155" s="715"/>
      <c r="B155" s="728" t="s">
        <v>693</v>
      </c>
      <c r="C155" s="716"/>
      <c r="D155" s="717"/>
      <c r="E155" s="717"/>
      <c r="F155" s="717"/>
      <c r="G155" s="717"/>
      <c r="H155" s="716"/>
      <c r="I155" s="716"/>
      <c r="J155" s="718">
        <v>7150</v>
      </c>
      <c r="K155" s="719">
        <v>2200</v>
      </c>
      <c r="L155" s="719">
        <v>450</v>
      </c>
      <c r="M155" s="719">
        <v>4500</v>
      </c>
      <c r="N155" s="719">
        <v>0</v>
      </c>
      <c r="O155" s="719">
        <v>0</v>
      </c>
      <c r="P155" s="726">
        <v>0</v>
      </c>
      <c r="Q155" s="719">
        <v>0</v>
      </c>
      <c r="R155" s="719">
        <v>0</v>
      </c>
      <c r="S155" s="719">
        <v>0</v>
      </c>
      <c r="T155" s="719">
        <v>0</v>
      </c>
      <c r="U155" s="719">
        <v>0</v>
      </c>
      <c r="V155" s="719">
        <v>0</v>
      </c>
      <c r="W155" s="719">
        <v>0</v>
      </c>
      <c r="X155" s="719">
        <v>0</v>
      </c>
      <c r="Y155" s="720">
        <v>0</v>
      </c>
    </row>
    <row r="156" spans="1:25" ht="13.5" thickBot="1">
      <c r="A156" s="548"/>
      <c r="B156" s="368"/>
      <c r="C156" s="350"/>
      <c r="D156" s="1160" t="s">
        <v>659</v>
      </c>
      <c r="E156" s="1160"/>
      <c r="F156" s="1160"/>
      <c r="G156" s="1160"/>
      <c r="H156" s="1160"/>
      <c r="I156" s="1160"/>
      <c r="J156" s="351">
        <f t="shared" ref="J156:O156" si="44">SUM(J151,J153:J154)</f>
        <v>7150</v>
      </c>
      <c r="K156" s="352">
        <f t="shared" si="44"/>
        <v>2200</v>
      </c>
      <c r="L156" s="352">
        <f t="shared" si="44"/>
        <v>450</v>
      </c>
      <c r="M156" s="352">
        <f t="shared" si="44"/>
        <v>4500</v>
      </c>
      <c r="N156" s="352">
        <f t="shared" si="44"/>
        <v>0</v>
      </c>
      <c r="O156" s="352">
        <f t="shared" si="44"/>
        <v>0</v>
      </c>
      <c r="P156" s="352">
        <v>0</v>
      </c>
      <c r="Q156" s="352">
        <v>0</v>
      </c>
      <c r="R156" s="352">
        <f t="shared" ref="R156:Y156" si="45">SUM(R151,R153:R154)</f>
        <v>0</v>
      </c>
      <c r="S156" s="352">
        <f t="shared" si="45"/>
        <v>0</v>
      </c>
      <c r="T156" s="352">
        <f t="shared" si="45"/>
        <v>0</v>
      </c>
      <c r="U156" s="352">
        <f t="shared" si="45"/>
        <v>0</v>
      </c>
      <c r="V156" s="352">
        <f t="shared" si="45"/>
        <v>0</v>
      </c>
      <c r="W156" s="352">
        <f t="shared" si="45"/>
        <v>0</v>
      </c>
      <c r="X156" s="352">
        <f t="shared" si="45"/>
        <v>0</v>
      </c>
      <c r="Y156" s="519">
        <f t="shared" si="45"/>
        <v>0</v>
      </c>
    </row>
    <row r="157" spans="1:25" ht="15.75" thickBot="1">
      <c r="A157" s="1120" t="s">
        <v>305</v>
      </c>
      <c r="B157" s="1121"/>
      <c r="C157" s="608"/>
      <c r="D157" s="624"/>
      <c r="E157" s="624"/>
      <c r="F157" s="624"/>
      <c r="G157" s="624"/>
      <c r="H157" s="608"/>
      <c r="I157" s="608"/>
      <c r="J157" s="608"/>
      <c r="K157" s="608"/>
      <c r="L157" s="608"/>
      <c r="M157" s="608"/>
      <c r="N157" s="608"/>
      <c r="O157" s="608"/>
      <c r="P157" s="608"/>
      <c r="Q157" s="608"/>
      <c r="R157" s="608"/>
      <c r="S157" s="608"/>
      <c r="T157" s="608"/>
      <c r="U157" s="608"/>
      <c r="V157" s="608"/>
      <c r="W157" s="608"/>
      <c r="X157" s="608"/>
      <c r="Y157" s="609"/>
    </row>
    <row r="158" spans="1:25">
      <c r="A158" s="715"/>
      <c r="B158" s="728" t="s">
        <v>693</v>
      </c>
      <c r="C158" s="716"/>
      <c r="D158" s="717"/>
      <c r="E158" s="717"/>
      <c r="F158" s="717"/>
      <c r="G158" s="717"/>
      <c r="H158" s="716"/>
      <c r="I158" s="716"/>
      <c r="J158" s="718">
        <v>0</v>
      </c>
      <c r="K158" s="719">
        <v>0</v>
      </c>
      <c r="L158" s="719">
        <v>0</v>
      </c>
      <c r="M158" s="719">
        <v>0</v>
      </c>
      <c r="N158" s="719">
        <v>0</v>
      </c>
      <c r="O158" s="719">
        <v>0</v>
      </c>
      <c r="P158" s="726">
        <v>0</v>
      </c>
      <c r="Q158" s="719">
        <v>0</v>
      </c>
      <c r="R158" s="719">
        <v>0</v>
      </c>
      <c r="S158" s="719">
        <v>0</v>
      </c>
      <c r="T158" s="719">
        <v>0</v>
      </c>
      <c r="U158" s="719">
        <v>0</v>
      </c>
      <c r="V158" s="719">
        <v>0</v>
      </c>
      <c r="W158" s="719">
        <v>0</v>
      </c>
      <c r="X158" s="719">
        <v>0</v>
      </c>
      <c r="Y158" s="720">
        <v>0</v>
      </c>
    </row>
    <row r="159" spans="1:25" ht="13.5" thickBot="1">
      <c r="A159" s="548"/>
      <c r="B159" s="368"/>
      <c r="C159" s="350"/>
      <c r="D159" s="1160" t="s">
        <v>659</v>
      </c>
      <c r="E159" s="1160"/>
      <c r="F159" s="1160"/>
      <c r="G159" s="1160"/>
      <c r="H159" s="1160"/>
      <c r="I159" s="1160"/>
      <c r="J159" s="351">
        <v>0</v>
      </c>
      <c r="K159" s="352">
        <v>0</v>
      </c>
      <c r="L159" s="352">
        <v>0</v>
      </c>
      <c r="M159" s="352">
        <v>0</v>
      </c>
      <c r="N159" s="352">
        <v>0</v>
      </c>
      <c r="O159" s="352">
        <v>0</v>
      </c>
      <c r="P159" s="352">
        <v>0</v>
      </c>
      <c r="Q159" s="352">
        <v>0</v>
      </c>
      <c r="R159" s="352">
        <v>0</v>
      </c>
      <c r="S159" s="352">
        <v>0</v>
      </c>
      <c r="T159" s="352">
        <v>0</v>
      </c>
      <c r="U159" s="352">
        <v>0</v>
      </c>
      <c r="V159" s="352">
        <v>0</v>
      </c>
      <c r="W159" s="352">
        <v>0</v>
      </c>
      <c r="X159" s="352">
        <v>0</v>
      </c>
      <c r="Y159" s="519">
        <v>0</v>
      </c>
    </row>
    <row r="160" spans="1:25" ht="15.75" thickBot="1">
      <c r="A160" s="1120" t="s">
        <v>595</v>
      </c>
      <c r="B160" s="1121"/>
      <c r="C160" s="608"/>
      <c r="D160" s="624"/>
      <c r="E160" s="624"/>
      <c r="F160" s="624"/>
      <c r="G160" s="624"/>
      <c r="H160" s="608"/>
      <c r="I160" s="608"/>
      <c r="J160" s="608"/>
      <c r="K160" s="608"/>
      <c r="L160" s="608"/>
      <c r="M160" s="608"/>
      <c r="N160" s="608"/>
      <c r="O160" s="608"/>
      <c r="P160" s="608"/>
      <c r="Q160" s="608"/>
      <c r="R160" s="608"/>
      <c r="S160" s="608"/>
      <c r="T160" s="608"/>
      <c r="U160" s="608"/>
      <c r="V160" s="608"/>
      <c r="W160" s="608"/>
      <c r="X160" s="608"/>
      <c r="Y160" s="609"/>
    </row>
    <row r="161" spans="1:25">
      <c r="A161" s="715"/>
      <c r="B161" s="728" t="s">
        <v>693</v>
      </c>
      <c r="C161" s="716"/>
      <c r="D161" s="717"/>
      <c r="E161" s="717"/>
      <c r="F161" s="717"/>
      <c r="G161" s="717"/>
      <c r="H161" s="716"/>
      <c r="I161" s="716"/>
      <c r="J161" s="718">
        <v>0</v>
      </c>
      <c r="K161" s="719">
        <v>0</v>
      </c>
      <c r="L161" s="719">
        <v>0</v>
      </c>
      <c r="M161" s="719">
        <v>0</v>
      </c>
      <c r="N161" s="719">
        <v>0</v>
      </c>
      <c r="O161" s="719">
        <v>0</v>
      </c>
      <c r="P161" s="726">
        <v>0</v>
      </c>
      <c r="Q161" s="719">
        <v>0</v>
      </c>
      <c r="R161" s="719">
        <v>0</v>
      </c>
      <c r="S161" s="719">
        <v>0</v>
      </c>
      <c r="T161" s="719">
        <v>0</v>
      </c>
      <c r="U161" s="719">
        <v>0</v>
      </c>
      <c r="V161" s="719">
        <v>0</v>
      </c>
      <c r="W161" s="719">
        <v>0</v>
      </c>
      <c r="X161" s="719">
        <v>0</v>
      </c>
      <c r="Y161" s="720">
        <v>0</v>
      </c>
    </row>
    <row r="162" spans="1:25" ht="13.5" thickBot="1">
      <c r="A162" s="548"/>
      <c r="B162" s="368"/>
      <c r="C162" s="350"/>
      <c r="D162" s="1160" t="s">
        <v>659</v>
      </c>
      <c r="E162" s="1160"/>
      <c r="F162" s="1160"/>
      <c r="G162" s="1160"/>
      <c r="H162" s="1160"/>
      <c r="I162" s="1160"/>
      <c r="J162" s="351">
        <v>0</v>
      </c>
      <c r="K162" s="352">
        <v>0</v>
      </c>
      <c r="L162" s="352">
        <v>0</v>
      </c>
      <c r="M162" s="352">
        <v>0</v>
      </c>
      <c r="N162" s="352">
        <v>0</v>
      </c>
      <c r="O162" s="352">
        <v>0</v>
      </c>
      <c r="P162" s="352">
        <v>0</v>
      </c>
      <c r="Q162" s="352">
        <v>0</v>
      </c>
      <c r="R162" s="352">
        <v>0</v>
      </c>
      <c r="S162" s="352">
        <v>0</v>
      </c>
      <c r="T162" s="352">
        <v>0</v>
      </c>
      <c r="U162" s="352">
        <v>0</v>
      </c>
      <c r="V162" s="352">
        <v>0</v>
      </c>
      <c r="W162" s="352">
        <v>0</v>
      </c>
      <c r="X162" s="352">
        <v>0</v>
      </c>
      <c r="Y162" s="519">
        <v>0</v>
      </c>
    </row>
    <row r="163" spans="1:25" ht="15.75" thickBot="1">
      <c r="A163" s="1120" t="s">
        <v>613</v>
      </c>
      <c r="B163" s="1121"/>
      <c r="C163" s="608"/>
      <c r="D163" s="624"/>
      <c r="E163" s="624"/>
      <c r="F163" s="624"/>
      <c r="G163" s="624"/>
      <c r="H163" s="608"/>
      <c r="I163" s="608"/>
      <c r="J163" s="608"/>
      <c r="K163" s="608"/>
      <c r="L163" s="608"/>
      <c r="M163" s="608"/>
      <c r="N163" s="608"/>
      <c r="O163" s="608"/>
      <c r="P163" s="608"/>
      <c r="Q163" s="608"/>
      <c r="R163" s="608"/>
      <c r="S163" s="608"/>
      <c r="T163" s="608"/>
      <c r="U163" s="608"/>
      <c r="V163" s="608"/>
      <c r="W163" s="608"/>
      <c r="X163" s="608"/>
      <c r="Y163" s="609"/>
    </row>
    <row r="164" spans="1:25" ht="23.25" customHeight="1">
      <c r="A164" s="1400" t="s">
        <v>735</v>
      </c>
      <c r="B164" s="377" t="s">
        <v>621</v>
      </c>
      <c r="C164" s="1401" t="s">
        <v>614</v>
      </c>
      <c r="D164" s="1402" t="s">
        <v>659</v>
      </c>
      <c r="E164" s="977"/>
      <c r="F164" s="977"/>
      <c r="G164" s="977"/>
      <c r="H164" s="1403" t="s">
        <v>615</v>
      </c>
      <c r="I164" s="1404">
        <v>289923.3</v>
      </c>
      <c r="J164" s="1398">
        <f>SUM(K164:R165)</f>
        <v>279667.26</v>
      </c>
      <c r="K164" s="1399">
        <v>57203.199999999997</v>
      </c>
      <c r="L164" s="1399">
        <v>67923.47</v>
      </c>
      <c r="M164" s="1399">
        <v>70640.41</v>
      </c>
      <c r="N164" s="890"/>
      <c r="O164" s="890"/>
      <c r="P164" s="1399">
        <v>24515.66</v>
      </c>
      <c r="Q164" s="1399">
        <v>29110.06</v>
      </c>
      <c r="R164" s="1399">
        <v>30274.46</v>
      </c>
      <c r="S164" s="459"/>
      <c r="T164" s="459"/>
      <c r="U164" s="1405" t="s">
        <v>102</v>
      </c>
      <c r="V164" s="1405" t="s">
        <v>102</v>
      </c>
      <c r="W164" s="1405" t="s">
        <v>102</v>
      </c>
      <c r="X164" s="1406"/>
      <c r="Y164" s="1397"/>
    </row>
    <row r="165" spans="1:25">
      <c r="A165" s="1386"/>
      <c r="B165" s="132" t="s">
        <v>616</v>
      </c>
      <c r="C165" s="1388"/>
      <c r="D165" s="1390"/>
      <c r="E165" s="950"/>
      <c r="F165" s="950"/>
      <c r="G165" s="950"/>
      <c r="H165" s="1392"/>
      <c r="I165" s="1394"/>
      <c r="J165" s="1396"/>
      <c r="K165" s="1384"/>
      <c r="L165" s="1384"/>
      <c r="M165" s="1384"/>
      <c r="N165" s="758"/>
      <c r="O165" s="758"/>
      <c r="P165" s="1384"/>
      <c r="Q165" s="1384"/>
      <c r="R165" s="1384"/>
      <c r="S165" s="281"/>
      <c r="T165" s="281"/>
      <c r="U165" s="1382"/>
      <c r="V165" s="1382"/>
      <c r="W165" s="1382"/>
      <c r="X165" s="1382"/>
      <c r="Y165" s="1134"/>
    </row>
    <row r="166" spans="1:25" ht="12" customHeight="1">
      <c r="A166" s="1385" t="s">
        <v>736</v>
      </c>
      <c r="B166" s="857" t="s">
        <v>623</v>
      </c>
      <c r="C166" s="1387" t="s">
        <v>617</v>
      </c>
      <c r="D166" s="1389" t="s">
        <v>659</v>
      </c>
      <c r="E166" s="949"/>
      <c r="F166" s="949"/>
      <c r="G166" s="949"/>
      <c r="H166" s="1391" t="s">
        <v>618</v>
      </c>
      <c r="I166" s="1393">
        <v>16946.5</v>
      </c>
      <c r="J166" s="1395">
        <f>SUM(K166:R167)</f>
        <v>15946.5</v>
      </c>
      <c r="K166" s="1383">
        <v>3255</v>
      </c>
      <c r="L166" s="1383">
        <v>3955</v>
      </c>
      <c r="M166" s="1383">
        <v>3952.55</v>
      </c>
      <c r="N166" s="759"/>
      <c r="O166" s="759"/>
      <c r="P166" s="1383">
        <v>1395</v>
      </c>
      <c r="Q166" s="1383">
        <v>1695</v>
      </c>
      <c r="R166" s="1383">
        <v>1693.95</v>
      </c>
      <c r="S166" s="280"/>
      <c r="T166" s="280"/>
      <c r="U166" s="1381" t="s">
        <v>102</v>
      </c>
      <c r="V166" s="1381" t="s">
        <v>102</v>
      </c>
      <c r="W166" s="1381" t="s">
        <v>102</v>
      </c>
      <c r="X166" s="1381"/>
      <c r="Y166" s="1245"/>
    </row>
    <row r="167" spans="1:25" ht="15" customHeight="1">
      <c r="A167" s="1386"/>
      <c r="B167" s="842" t="s">
        <v>622</v>
      </c>
      <c r="C167" s="1388"/>
      <c r="D167" s="1390"/>
      <c r="E167" s="950"/>
      <c r="F167" s="950"/>
      <c r="G167" s="950"/>
      <c r="H167" s="1392"/>
      <c r="I167" s="1394"/>
      <c r="J167" s="1396"/>
      <c r="K167" s="1384"/>
      <c r="L167" s="1384"/>
      <c r="M167" s="1384"/>
      <c r="N167" s="758"/>
      <c r="O167" s="758"/>
      <c r="P167" s="1384"/>
      <c r="Q167" s="1384"/>
      <c r="R167" s="1384"/>
      <c r="S167" s="281"/>
      <c r="T167" s="281"/>
      <c r="U167" s="1382"/>
      <c r="V167" s="1382"/>
      <c r="W167" s="1382"/>
      <c r="X167" s="1382"/>
      <c r="Y167" s="1134"/>
    </row>
    <row r="168" spans="1:25" ht="33.75" customHeight="1">
      <c r="A168" s="557" t="s">
        <v>733</v>
      </c>
      <c r="B168" s="131" t="s">
        <v>624</v>
      </c>
      <c r="C168" s="133" t="s">
        <v>625</v>
      </c>
      <c r="D168" s="629" t="s">
        <v>659</v>
      </c>
      <c r="E168" s="763"/>
      <c r="F168" s="763"/>
      <c r="G168" s="763"/>
      <c r="H168" s="135" t="s">
        <v>732</v>
      </c>
      <c r="I168" s="755">
        <v>25813.27</v>
      </c>
      <c r="J168" s="756">
        <v>25813.27</v>
      </c>
      <c r="K168" s="765">
        <v>6023.0940000000001</v>
      </c>
      <c r="L168" s="764">
        <v>6023.0940000000001</v>
      </c>
      <c r="M168" s="761">
        <v>6023.1</v>
      </c>
      <c r="N168" s="761"/>
      <c r="O168" s="761"/>
      <c r="P168" s="764">
        <v>2581.326</v>
      </c>
      <c r="Q168" s="764">
        <v>2581.326</v>
      </c>
      <c r="R168" s="762">
        <v>2581.33</v>
      </c>
      <c r="S168" s="134"/>
      <c r="T168" s="134"/>
      <c r="U168" s="90" t="s">
        <v>102</v>
      </c>
      <c r="V168" s="90" t="s">
        <v>102</v>
      </c>
      <c r="W168" s="90" t="s">
        <v>102</v>
      </c>
      <c r="X168" s="90"/>
      <c r="Y168" s="513"/>
    </row>
    <row r="169" spans="1:25">
      <c r="A169" s="715"/>
      <c r="B169" s="728" t="s">
        <v>693</v>
      </c>
      <c r="C169" s="716"/>
      <c r="D169" s="717"/>
      <c r="E169" s="717"/>
      <c r="F169" s="717"/>
      <c r="G169" s="717"/>
      <c r="H169" s="716"/>
      <c r="I169" s="716"/>
      <c r="J169" s="718">
        <f>SUM(J164:J168)</f>
        <v>321427.03000000003</v>
      </c>
      <c r="K169" s="768">
        <v>66481.293999999994</v>
      </c>
      <c r="L169" s="768">
        <f t="shared" ref="L169:T169" si="46">SUM(L164:L168)</f>
        <v>77901.563999999998</v>
      </c>
      <c r="M169" s="718">
        <f t="shared" si="46"/>
        <v>80616.060000000012</v>
      </c>
      <c r="N169" s="719">
        <f t="shared" si="46"/>
        <v>0</v>
      </c>
      <c r="O169" s="719">
        <f t="shared" si="46"/>
        <v>0</v>
      </c>
      <c r="P169" s="769">
        <f t="shared" si="46"/>
        <v>28491.986000000001</v>
      </c>
      <c r="Q169" s="768">
        <f t="shared" si="46"/>
        <v>33386.385999999999</v>
      </c>
      <c r="R169" s="718">
        <f t="shared" si="46"/>
        <v>34549.74</v>
      </c>
      <c r="S169" s="719">
        <f t="shared" si="46"/>
        <v>0</v>
      </c>
      <c r="T169" s="719">
        <f t="shared" si="46"/>
        <v>0</v>
      </c>
      <c r="U169" s="719">
        <f>SUM(U161:U168)</f>
        <v>0</v>
      </c>
      <c r="V169" s="719">
        <f>SUM(V161:V168)</f>
        <v>0</v>
      </c>
      <c r="W169" s="719">
        <f>SUM(W161:W168)</f>
        <v>0</v>
      </c>
      <c r="X169" s="719">
        <f>SUM(X164:X168)</f>
        <v>0</v>
      </c>
      <c r="Y169" s="720">
        <f>SUM(Y164:Y168)</f>
        <v>0</v>
      </c>
    </row>
    <row r="170" spans="1:25" ht="13.5" thickBot="1">
      <c r="A170" s="548"/>
      <c r="B170" s="368"/>
      <c r="C170" s="350"/>
      <c r="D170" s="1160" t="s">
        <v>659</v>
      </c>
      <c r="E170" s="1160"/>
      <c r="F170" s="1160"/>
      <c r="G170" s="1160"/>
      <c r="H170" s="1160"/>
      <c r="I170" s="1160"/>
      <c r="J170" s="351">
        <f>SUM(K170:Y170)</f>
        <v>321427.03000000003</v>
      </c>
      <c r="K170" s="767">
        <f>SUM(K164:K168)</f>
        <v>66481.293999999994</v>
      </c>
      <c r="L170" s="767">
        <f>SUM(L164:L168)</f>
        <v>77901.563999999998</v>
      </c>
      <c r="M170" s="766">
        <f>SUM(M164:M168)</f>
        <v>80616.060000000012</v>
      </c>
      <c r="N170" s="352">
        <v>0</v>
      </c>
      <c r="O170" s="352">
        <v>0</v>
      </c>
      <c r="P170" s="767">
        <f>SUM(P164:P168)</f>
        <v>28491.986000000001</v>
      </c>
      <c r="Q170" s="767">
        <f>SUM(Q164:Q168)</f>
        <v>33386.385999999999</v>
      </c>
      <c r="R170" s="766">
        <f>SUM(R164:R168)</f>
        <v>34549.74</v>
      </c>
      <c r="S170" s="352">
        <v>0</v>
      </c>
      <c r="T170" s="352">
        <v>0</v>
      </c>
      <c r="U170" s="352">
        <v>0</v>
      </c>
      <c r="V170" s="352">
        <v>0</v>
      </c>
      <c r="W170" s="352">
        <v>0</v>
      </c>
      <c r="X170" s="352">
        <v>0</v>
      </c>
      <c r="Y170" s="519">
        <v>0</v>
      </c>
    </row>
    <row r="171" spans="1:25" ht="15.75" thickBot="1">
      <c r="A171" s="1120" t="s">
        <v>737</v>
      </c>
      <c r="B171" s="1121"/>
      <c r="C171" s="608"/>
      <c r="D171" s="624"/>
      <c r="E171" s="624"/>
      <c r="F171" s="624"/>
      <c r="G171" s="624"/>
      <c r="H171" s="608"/>
      <c r="I171" s="608"/>
      <c r="J171" s="608"/>
      <c r="K171" s="608"/>
      <c r="L171" s="608"/>
      <c r="M171" s="608"/>
      <c r="N171" s="608"/>
      <c r="O171" s="608"/>
      <c r="P171" s="608"/>
      <c r="Q171" s="608"/>
      <c r="R171" s="608"/>
      <c r="S171" s="608"/>
      <c r="T171" s="608"/>
      <c r="U171" s="608"/>
      <c r="V171" s="608"/>
      <c r="W171" s="608"/>
      <c r="X171" s="608"/>
      <c r="Y171" s="609"/>
    </row>
    <row r="172" spans="1:25">
      <c r="A172" s="715"/>
      <c r="B172" s="728" t="s">
        <v>693</v>
      </c>
      <c r="C172" s="716"/>
      <c r="D172" s="717"/>
      <c r="E172" s="717"/>
      <c r="F172" s="717"/>
      <c r="G172" s="717"/>
      <c r="H172" s="716"/>
      <c r="I172" s="716"/>
      <c r="J172" s="718">
        <v>0</v>
      </c>
      <c r="K172" s="719">
        <v>0</v>
      </c>
      <c r="L172" s="719">
        <v>0</v>
      </c>
      <c r="M172" s="719">
        <v>0</v>
      </c>
      <c r="N172" s="719">
        <v>0</v>
      </c>
      <c r="O172" s="719">
        <v>0</v>
      </c>
      <c r="P172" s="726">
        <v>0</v>
      </c>
      <c r="Q172" s="719">
        <v>0</v>
      </c>
      <c r="R172" s="719">
        <v>0</v>
      </c>
      <c r="S172" s="719">
        <v>0</v>
      </c>
      <c r="T172" s="719">
        <v>0</v>
      </c>
      <c r="U172" s="719">
        <v>0</v>
      </c>
      <c r="V172" s="719">
        <v>0</v>
      </c>
      <c r="W172" s="719">
        <v>0</v>
      </c>
      <c r="X172" s="719">
        <v>0</v>
      </c>
      <c r="Y172" s="720">
        <v>0</v>
      </c>
    </row>
    <row r="173" spans="1:25" ht="13.5" thickBot="1">
      <c r="A173" s="548"/>
      <c r="B173" s="368"/>
      <c r="C173" s="350"/>
      <c r="D173" s="1160" t="s">
        <v>659</v>
      </c>
      <c r="E173" s="1160"/>
      <c r="F173" s="1160"/>
      <c r="G173" s="1160"/>
      <c r="H173" s="1160"/>
      <c r="I173" s="1160"/>
      <c r="J173" s="351">
        <v>0</v>
      </c>
      <c r="K173" s="352">
        <v>0</v>
      </c>
      <c r="L173" s="352">
        <v>0</v>
      </c>
      <c r="M173" s="352">
        <v>0</v>
      </c>
      <c r="N173" s="352">
        <v>0</v>
      </c>
      <c r="O173" s="352">
        <v>0</v>
      </c>
      <c r="P173" s="352">
        <v>0</v>
      </c>
      <c r="Q173" s="352">
        <v>0</v>
      </c>
      <c r="R173" s="352">
        <v>0</v>
      </c>
      <c r="S173" s="352">
        <v>0</v>
      </c>
      <c r="T173" s="352">
        <v>0</v>
      </c>
      <c r="U173" s="352">
        <v>0</v>
      </c>
      <c r="V173" s="352">
        <v>0</v>
      </c>
      <c r="W173" s="352">
        <v>0</v>
      </c>
      <c r="X173" s="352">
        <v>0</v>
      </c>
      <c r="Y173" s="519">
        <v>0</v>
      </c>
    </row>
    <row r="174" spans="1:25" ht="15.75" thickBot="1">
      <c r="A174" s="1120" t="s">
        <v>766</v>
      </c>
      <c r="B174" s="1121"/>
      <c r="C174" s="608"/>
      <c r="D174" s="624"/>
      <c r="E174" s="624"/>
      <c r="F174" s="624"/>
      <c r="G174" s="624"/>
      <c r="H174" s="608"/>
      <c r="I174" s="608"/>
      <c r="J174" s="608"/>
      <c r="K174" s="608"/>
      <c r="L174" s="608"/>
      <c r="M174" s="608"/>
      <c r="N174" s="608"/>
      <c r="O174" s="608"/>
      <c r="P174" s="608"/>
      <c r="Q174" s="608"/>
      <c r="R174" s="608"/>
      <c r="S174" s="608"/>
      <c r="T174" s="608"/>
      <c r="U174" s="608"/>
      <c r="V174" s="608"/>
      <c r="W174" s="608"/>
      <c r="X174" s="608"/>
      <c r="Y174" s="609"/>
    </row>
    <row r="175" spans="1:25" ht="199.5">
      <c r="A175" s="557" t="s">
        <v>804</v>
      </c>
      <c r="B175" s="131" t="s">
        <v>855</v>
      </c>
      <c r="C175" s="141">
        <v>178</v>
      </c>
      <c r="D175" s="629" t="s">
        <v>659</v>
      </c>
      <c r="E175" s="663"/>
      <c r="F175" s="663"/>
      <c r="G175" s="663"/>
      <c r="H175" s="135">
        <v>2019</v>
      </c>
      <c r="I175" s="145">
        <v>449854.5</v>
      </c>
      <c r="J175" s="53">
        <v>269912.8</v>
      </c>
      <c r="K175" s="90"/>
      <c r="L175" s="90"/>
      <c r="M175" s="90"/>
      <c r="N175" s="90"/>
      <c r="O175" s="90"/>
      <c r="P175" s="90">
        <v>56681.8</v>
      </c>
      <c r="Q175" s="90"/>
      <c r="R175" s="90"/>
      <c r="S175" s="90"/>
      <c r="T175" s="90"/>
      <c r="U175" s="90">
        <v>213231</v>
      </c>
      <c r="V175" s="90"/>
      <c r="W175" s="90"/>
      <c r="X175" s="90"/>
      <c r="Y175" s="513"/>
    </row>
    <row r="176" spans="1:25">
      <c r="A176" s="715"/>
      <c r="B176" s="728" t="s">
        <v>693</v>
      </c>
      <c r="C176" s="716"/>
      <c r="D176" s="717"/>
      <c r="E176" s="717"/>
      <c r="F176" s="717"/>
      <c r="G176" s="717"/>
      <c r="H176" s="716"/>
      <c r="I176" s="716"/>
      <c r="J176" s="718">
        <v>269912.8</v>
      </c>
      <c r="K176" s="719">
        <v>0</v>
      </c>
      <c r="L176" s="719">
        <f>SUM(L175:L175)</f>
        <v>0</v>
      </c>
      <c r="M176" s="719">
        <f>SUM(M175:M175)</f>
        <v>0</v>
      </c>
      <c r="N176" s="719">
        <f>SUM(N175:N175)</f>
        <v>0</v>
      </c>
      <c r="O176" s="719">
        <f>SUM(O175:O175)</f>
        <v>0</v>
      </c>
      <c r="P176" s="726">
        <v>56681.8</v>
      </c>
      <c r="Q176" s="719">
        <v>0</v>
      </c>
      <c r="R176" s="719">
        <f t="shared" ref="R176:Y176" si="47">SUM(R175:R175)</f>
        <v>0</v>
      </c>
      <c r="S176" s="719">
        <f t="shared" si="47"/>
        <v>0</v>
      </c>
      <c r="T176" s="719">
        <f t="shared" si="47"/>
        <v>0</v>
      </c>
      <c r="U176" s="719">
        <f t="shared" si="47"/>
        <v>213231</v>
      </c>
      <c r="V176" s="719">
        <f t="shared" si="47"/>
        <v>0</v>
      </c>
      <c r="W176" s="719">
        <f t="shared" si="47"/>
        <v>0</v>
      </c>
      <c r="X176" s="719">
        <f t="shared" si="47"/>
        <v>0</v>
      </c>
      <c r="Y176" s="720">
        <f t="shared" si="47"/>
        <v>0</v>
      </c>
    </row>
    <row r="177" spans="1:25" ht="13.5" thickBot="1">
      <c r="A177" s="548"/>
      <c r="B177" s="368"/>
      <c r="C177" s="350"/>
      <c r="D177" s="1160" t="s">
        <v>659</v>
      </c>
      <c r="E177" s="1160"/>
      <c r="F177" s="1160"/>
      <c r="G177" s="1160"/>
      <c r="H177" s="1160"/>
      <c r="I177" s="1160"/>
      <c r="J177" s="351">
        <f>SUM(J175)</f>
        <v>269912.8</v>
      </c>
      <c r="K177" s="352">
        <f t="shared" ref="K177:Y177" si="48">SUM(K175)</f>
        <v>0</v>
      </c>
      <c r="L177" s="352">
        <f t="shared" si="48"/>
        <v>0</v>
      </c>
      <c r="M177" s="352">
        <f t="shared" si="48"/>
        <v>0</v>
      </c>
      <c r="N177" s="352">
        <f t="shared" si="48"/>
        <v>0</v>
      </c>
      <c r="O177" s="352">
        <f t="shared" si="48"/>
        <v>0</v>
      </c>
      <c r="P177" s="352">
        <f t="shared" si="48"/>
        <v>56681.8</v>
      </c>
      <c r="Q177" s="352">
        <f t="shared" si="48"/>
        <v>0</v>
      </c>
      <c r="R177" s="352">
        <f t="shared" si="48"/>
        <v>0</v>
      </c>
      <c r="S177" s="352">
        <f t="shared" si="48"/>
        <v>0</v>
      </c>
      <c r="T177" s="352">
        <f t="shared" si="48"/>
        <v>0</v>
      </c>
      <c r="U177" s="352">
        <f t="shared" si="48"/>
        <v>213231</v>
      </c>
      <c r="V177" s="352">
        <f t="shared" si="48"/>
        <v>0</v>
      </c>
      <c r="W177" s="352">
        <f t="shared" si="48"/>
        <v>0</v>
      </c>
      <c r="X177" s="352">
        <f t="shared" si="48"/>
        <v>0</v>
      </c>
      <c r="Y177" s="519">
        <f t="shared" si="48"/>
        <v>0</v>
      </c>
    </row>
    <row r="178" spans="1:25" ht="15.75" thickBot="1">
      <c r="A178" s="1120" t="s">
        <v>856</v>
      </c>
      <c r="B178" s="1121"/>
      <c r="C178" s="608"/>
      <c r="D178" s="624"/>
      <c r="E178" s="624"/>
      <c r="F178" s="624"/>
      <c r="G178" s="624"/>
      <c r="H178" s="608"/>
      <c r="I178" s="608"/>
      <c r="J178" s="608"/>
      <c r="K178" s="608"/>
      <c r="L178" s="608"/>
      <c r="M178" s="608"/>
      <c r="N178" s="608"/>
      <c r="O178" s="608"/>
      <c r="P178" s="608"/>
      <c r="Q178" s="608"/>
      <c r="R178" s="608"/>
      <c r="S178" s="608"/>
      <c r="T178" s="608"/>
      <c r="U178" s="608"/>
      <c r="V178" s="608"/>
      <c r="W178" s="608"/>
      <c r="X178" s="608"/>
      <c r="Y178" s="609"/>
    </row>
    <row r="179" spans="1:25">
      <c r="A179" s="516"/>
      <c r="B179" s="362" t="s">
        <v>693</v>
      </c>
      <c r="C179" s="347"/>
      <c r="D179" s="627"/>
      <c r="E179" s="627"/>
      <c r="F179" s="627"/>
      <c r="G179" s="627"/>
      <c r="H179" s="347"/>
      <c r="I179" s="347"/>
      <c r="J179" s="348">
        <v>0</v>
      </c>
      <c r="K179" s="344">
        <v>0</v>
      </c>
      <c r="L179" s="344">
        <v>0</v>
      </c>
      <c r="M179" s="344">
        <v>0</v>
      </c>
      <c r="N179" s="344">
        <v>0</v>
      </c>
      <c r="O179" s="344">
        <v>0</v>
      </c>
      <c r="P179" s="345">
        <v>0</v>
      </c>
      <c r="Q179" s="344">
        <v>0</v>
      </c>
      <c r="R179" s="344">
        <v>0</v>
      </c>
      <c r="S179" s="344">
        <v>0</v>
      </c>
      <c r="T179" s="344">
        <v>0</v>
      </c>
      <c r="U179" s="344">
        <v>0</v>
      </c>
      <c r="V179" s="344">
        <v>0</v>
      </c>
      <c r="W179" s="344">
        <v>0</v>
      </c>
      <c r="X179" s="344">
        <v>0</v>
      </c>
      <c r="Y179" s="517">
        <v>0</v>
      </c>
    </row>
    <row r="180" spans="1:25" ht="13.5" thickBot="1">
      <c r="A180" s="548"/>
      <c r="B180" s="368"/>
      <c r="C180" s="350"/>
      <c r="D180" s="1160" t="s">
        <v>659</v>
      </c>
      <c r="E180" s="1160"/>
      <c r="F180" s="1160"/>
      <c r="G180" s="1160"/>
      <c r="H180" s="1160"/>
      <c r="I180" s="1160"/>
      <c r="J180" s="351">
        <v>0</v>
      </c>
      <c r="K180" s="352">
        <v>0</v>
      </c>
      <c r="L180" s="352">
        <v>0</v>
      </c>
      <c r="M180" s="352">
        <v>0</v>
      </c>
      <c r="N180" s="352">
        <v>0</v>
      </c>
      <c r="O180" s="352">
        <v>0</v>
      </c>
      <c r="P180" s="352">
        <v>0</v>
      </c>
      <c r="Q180" s="352">
        <v>0</v>
      </c>
      <c r="R180" s="352">
        <v>0</v>
      </c>
      <c r="S180" s="352">
        <v>0</v>
      </c>
      <c r="T180" s="352">
        <v>0</v>
      </c>
      <c r="U180" s="352">
        <v>0</v>
      </c>
      <c r="V180" s="352">
        <v>0</v>
      </c>
      <c r="W180" s="352">
        <v>0</v>
      </c>
      <c r="X180" s="352">
        <v>0</v>
      </c>
      <c r="Y180" s="519">
        <v>0</v>
      </c>
    </row>
    <row r="181" spans="1:25" ht="15.75" thickBot="1">
      <c r="A181" s="1204" t="s">
        <v>308</v>
      </c>
      <c r="B181" s="1205"/>
      <c r="C181" s="1205"/>
      <c r="D181" s="1205"/>
      <c r="E181" s="1205"/>
      <c r="F181" s="1205"/>
      <c r="G181" s="1205"/>
      <c r="H181" s="1205"/>
      <c r="I181" s="1257"/>
      <c r="J181" s="732">
        <f>SUM(K181:W181)</f>
        <v>74514.03</v>
      </c>
      <c r="K181" s="732">
        <f t="shared" ref="K181:Y181" si="49">SUM(K184,K187,K193,K196,K201,K204,K207)</f>
        <v>59172.18</v>
      </c>
      <c r="L181" s="732">
        <f t="shared" si="49"/>
        <v>6175</v>
      </c>
      <c r="M181" s="732">
        <f t="shared" si="49"/>
        <v>0</v>
      </c>
      <c r="N181" s="732">
        <f t="shared" si="49"/>
        <v>0</v>
      </c>
      <c r="O181" s="732">
        <f t="shared" si="49"/>
        <v>0</v>
      </c>
      <c r="P181" s="732">
        <f t="shared" si="49"/>
        <v>8841.85</v>
      </c>
      <c r="Q181" s="732">
        <f t="shared" si="49"/>
        <v>325</v>
      </c>
      <c r="R181" s="732">
        <f t="shared" si="49"/>
        <v>0</v>
      </c>
      <c r="S181" s="732">
        <f t="shared" si="49"/>
        <v>0</v>
      </c>
      <c r="T181" s="732">
        <f t="shared" si="49"/>
        <v>0</v>
      </c>
      <c r="U181" s="732">
        <f t="shared" si="49"/>
        <v>0</v>
      </c>
      <c r="V181" s="732">
        <f t="shared" si="49"/>
        <v>0</v>
      </c>
      <c r="W181" s="732">
        <f t="shared" si="49"/>
        <v>0</v>
      </c>
      <c r="X181" s="732">
        <f t="shared" si="49"/>
        <v>0</v>
      </c>
      <c r="Y181" s="733">
        <f t="shared" si="49"/>
        <v>0</v>
      </c>
    </row>
    <row r="182" spans="1:25" ht="13.5" thickBot="1">
      <c r="A182" s="552"/>
      <c r="B182" s="449"/>
      <c r="C182" s="450"/>
      <c r="D182" s="1380" t="s">
        <v>659</v>
      </c>
      <c r="E182" s="1380"/>
      <c r="F182" s="1380"/>
      <c r="G182" s="1380"/>
      <c r="H182" s="1380"/>
      <c r="I182" s="1380"/>
      <c r="J182" s="453">
        <f t="shared" ref="J182:Y182" si="50">SUM(J185,J191,J194,J197,J202,J205,J208)</f>
        <v>74514.03</v>
      </c>
      <c r="K182" s="453">
        <f t="shared" si="50"/>
        <v>59172.18</v>
      </c>
      <c r="L182" s="453">
        <f t="shared" si="50"/>
        <v>6175</v>
      </c>
      <c r="M182" s="453">
        <f t="shared" si="50"/>
        <v>0</v>
      </c>
      <c r="N182" s="453">
        <f t="shared" si="50"/>
        <v>0</v>
      </c>
      <c r="O182" s="453">
        <f t="shared" si="50"/>
        <v>0</v>
      </c>
      <c r="P182" s="453">
        <f t="shared" si="50"/>
        <v>8841.85</v>
      </c>
      <c r="Q182" s="453">
        <f t="shared" si="50"/>
        <v>325</v>
      </c>
      <c r="R182" s="453">
        <f t="shared" si="50"/>
        <v>0</v>
      </c>
      <c r="S182" s="453">
        <f t="shared" si="50"/>
        <v>0</v>
      </c>
      <c r="T182" s="453">
        <f t="shared" si="50"/>
        <v>0</v>
      </c>
      <c r="U182" s="453">
        <f t="shared" si="50"/>
        <v>0</v>
      </c>
      <c r="V182" s="453">
        <f t="shared" si="50"/>
        <v>0</v>
      </c>
      <c r="W182" s="453">
        <f t="shared" si="50"/>
        <v>0</v>
      </c>
      <c r="X182" s="453">
        <f t="shared" si="50"/>
        <v>0</v>
      </c>
      <c r="Y182" s="563">
        <f t="shared" si="50"/>
        <v>0</v>
      </c>
    </row>
    <row r="183" spans="1:25" ht="15.75" thickBot="1">
      <c r="A183" s="1120" t="s">
        <v>309</v>
      </c>
      <c r="B183" s="1121"/>
      <c r="C183" s="608"/>
      <c r="D183" s="624"/>
      <c r="E183" s="624"/>
      <c r="F183" s="624"/>
      <c r="G183" s="624"/>
      <c r="H183" s="608"/>
      <c r="I183" s="608"/>
      <c r="J183" s="608"/>
      <c r="K183" s="608"/>
      <c r="L183" s="608"/>
      <c r="M183" s="608"/>
      <c r="N183" s="608"/>
      <c r="O183" s="608"/>
      <c r="P183" s="608"/>
      <c r="Q183" s="608"/>
      <c r="R183" s="608"/>
      <c r="S183" s="608"/>
      <c r="T183" s="608"/>
      <c r="U183" s="608"/>
      <c r="V183" s="608"/>
      <c r="W183" s="608"/>
      <c r="X183" s="608"/>
      <c r="Y183" s="609"/>
    </row>
    <row r="184" spans="1:25">
      <c r="A184" s="715"/>
      <c r="B184" s="728" t="s">
        <v>693</v>
      </c>
      <c r="C184" s="716"/>
      <c r="D184" s="717"/>
      <c r="E184" s="717"/>
      <c r="F184" s="717"/>
      <c r="G184" s="717"/>
      <c r="H184" s="716"/>
      <c r="I184" s="716"/>
      <c r="J184" s="718">
        <v>0</v>
      </c>
      <c r="K184" s="719">
        <v>0</v>
      </c>
      <c r="L184" s="719">
        <v>0</v>
      </c>
      <c r="M184" s="719">
        <v>0</v>
      </c>
      <c r="N184" s="719">
        <v>0</v>
      </c>
      <c r="O184" s="719">
        <v>0</v>
      </c>
      <c r="P184" s="726">
        <v>0</v>
      </c>
      <c r="Q184" s="719">
        <v>0</v>
      </c>
      <c r="R184" s="719">
        <v>0</v>
      </c>
      <c r="S184" s="719">
        <v>0</v>
      </c>
      <c r="T184" s="719">
        <v>0</v>
      </c>
      <c r="U184" s="719">
        <v>0</v>
      </c>
      <c r="V184" s="719">
        <v>0</v>
      </c>
      <c r="W184" s="719">
        <v>0</v>
      </c>
      <c r="X184" s="719">
        <v>0</v>
      </c>
      <c r="Y184" s="720">
        <v>0</v>
      </c>
    </row>
    <row r="185" spans="1:25" ht="13.5" thickBot="1">
      <c r="A185" s="548"/>
      <c r="B185" s="368"/>
      <c r="C185" s="350"/>
      <c r="D185" s="1160" t="s">
        <v>659</v>
      </c>
      <c r="E185" s="1160"/>
      <c r="F185" s="1160"/>
      <c r="G185" s="1160"/>
      <c r="H185" s="1160"/>
      <c r="I185" s="1160"/>
      <c r="J185" s="351">
        <v>0</v>
      </c>
      <c r="K185" s="352">
        <v>0</v>
      </c>
      <c r="L185" s="352">
        <v>0</v>
      </c>
      <c r="M185" s="352">
        <v>0</v>
      </c>
      <c r="N185" s="352">
        <v>0</v>
      </c>
      <c r="O185" s="352">
        <v>0</v>
      </c>
      <c r="P185" s="352">
        <v>0</v>
      </c>
      <c r="Q185" s="352">
        <v>0</v>
      </c>
      <c r="R185" s="352">
        <v>0</v>
      </c>
      <c r="S185" s="352">
        <v>0</v>
      </c>
      <c r="T185" s="352">
        <v>0</v>
      </c>
      <c r="U185" s="352">
        <v>0</v>
      </c>
      <c r="V185" s="352">
        <v>0</v>
      </c>
      <c r="W185" s="352">
        <v>0</v>
      </c>
      <c r="X185" s="352">
        <v>0</v>
      </c>
      <c r="Y185" s="519">
        <v>0</v>
      </c>
    </row>
    <row r="186" spans="1:25" ht="15.75" thickBot="1">
      <c r="A186" s="1120" t="s">
        <v>716</v>
      </c>
      <c r="B186" s="1121"/>
      <c r="C186" s="608"/>
      <c r="D186" s="624"/>
      <c r="E186" s="624"/>
      <c r="F186" s="624"/>
      <c r="G186" s="624"/>
      <c r="H186" s="608"/>
      <c r="I186" s="608"/>
      <c r="J186" s="608"/>
      <c r="K186" s="608"/>
      <c r="L186" s="608"/>
      <c r="M186" s="608"/>
      <c r="N186" s="608"/>
      <c r="O186" s="608"/>
      <c r="P186" s="608"/>
      <c r="Q186" s="608"/>
      <c r="R186" s="608"/>
      <c r="S186" s="608"/>
      <c r="T186" s="608"/>
      <c r="U186" s="608"/>
      <c r="V186" s="608"/>
      <c r="W186" s="608"/>
      <c r="X186" s="608"/>
      <c r="Y186" s="609"/>
    </row>
    <row r="187" spans="1:25">
      <c r="A187" s="565">
        <v>1</v>
      </c>
      <c r="B187" s="357"/>
      <c r="C187" s="357">
        <f>-H187</f>
        <v>0</v>
      </c>
      <c r="D187" s="668">
        <v>0</v>
      </c>
      <c r="E187" s="668"/>
      <c r="F187" s="668"/>
      <c r="G187" s="668"/>
      <c r="H187" s="357">
        <v>0</v>
      </c>
      <c r="I187" s="357">
        <v>0</v>
      </c>
      <c r="J187" s="357">
        <v>0</v>
      </c>
      <c r="K187" s="357">
        <v>0</v>
      </c>
      <c r="L187" s="357">
        <v>0</v>
      </c>
      <c r="M187" s="357">
        <v>0</v>
      </c>
      <c r="N187" s="357"/>
      <c r="O187" s="357"/>
      <c r="P187" s="357">
        <v>0</v>
      </c>
      <c r="Q187" s="357">
        <v>0</v>
      </c>
      <c r="R187" s="357">
        <v>0</v>
      </c>
      <c r="S187" s="357"/>
      <c r="T187" s="357"/>
      <c r="U187" s="357">
        <v>0</v>
      </c>
      <c r="V187" s="357">
        <v>0</v>
      </c>
      <c r="W187" s="357">
        <v>0</v>
      </c>
      <c r="X187" s="357"/>
      <c r="Y187" s="511"/>
    </row>
    <row r="188" spans="1:25">
      <c r="A188" s="715"/>
      <c r="B188" s="728" t="s">
        <v>693</v>
      </c>
      <c r="C188" s="716"/>
      <c r="D188" s="717"/>
      <c r="E188" s="717"/>
      <c r="F188" s="717"/>
      <c r="G188" s="717"/>
      <c r="H188" s="716"/>
      <c r="I188" s="716"/>
      <c r="J188" s="718">
        <f>SUM(J187)</f>
        <v>0</v>
      </c>
      <c r="K188" s="719">
        <f t="shared" ref="K188:Y189" si="51">SUM(K187)</f>
        <v>0</v>
      </c>
      <c r="L188" s="719">
        <f t="shared" si="51"/>
        <v>0</v>
      </c>
      <c r="M188" s="719">
        <f t="shared" si="51"/>
        <v>0</v>
      </c>
      <c r="N188" s="719">
        <f t="shared" si="51"/>
        <v>0</v>
      </c>
      <c r="O188" s="719">
        <f t="shared" si="51"/>
        <v>0</v>
      </c>
      <c r="P188" s="726">
        <f t="shared" si="51"/>
        <v>0</v>
      </c>
      <c r="Q188" s="719">
        <f t="shared" si="51"/>
        <v>0</v>
      </c>
      <c r="R188" s="719">
        <f t="shared" si="51"/>
        <v>0</v>
      </c>
      <c r="S188" s="719">
        <f t="shared" si="51"/>
        <v>0</v>
      </c>
      <c r="T188" s="719">
        <f t="shared" si="51"/>
        <v>0</v>
      </c>
      <c r="U188" s="719">
        <f t="shared" si="51"/>
        <v>0</v>
      </c>
      <c r="V188" s="719">
        <f t="shared" si="51"/>
        <v>0</v>
      </c>
      <c r="W188" s="719">
        <f t="shared" si="51"/>
        <v>0</v>
      </c>
      <c r="X188" s="719">
        <f t="shared" si="51"/>
        <v>0</v>
      </c>
      <c r="Y188" s="720">
        <f t="shared" si="51"/>
        <v>0</v>
      </c>
    </row>
    <row r="189" spans="1:25">
      <c r="A189" s="548"/>
      <c r="B189" s="367" t="s">
        <v>1373</v>
      </c>
      <c r="C189" s="340"/>
      <c r="D189" s="1105" t="s">
        <v>1372</v>
      </c>
      <c r="E189" s="1105"/>
      <c r="F189" s="1105"/>
      <c r="G189" s="1105"/>
      <c r="H189" s="1105"/>
      <c r="I189" s="1105"/>
      <c r="J189" s="299">
        <f>SUM(J188)</f>
        <v>0</v>
      </c>
      <c r="K189" s="345">
        <f t="shared" si="51"/>
        <v>0</v>
      </c>
      <c r="L189" s="345">
        <f t="shared" si="51"/>
        <v>0</v>
      </c>
      <c r="M189" s="345">
        <f t="shared" si="51"/>
        <v>0</v>
      </c>
      <c r="N189" s="345">
        <f t="shared" si="51"/>
        <v>0</v>
      </c>
      <c r="O189" s="345">
        <f t="shared" si="51"/>
        <v>0</v>
      </c>
      <c r="P189" s="345">
        <f t="shared" si="51"/>
        <v>0</v>
      </c>
      <c r="Q189" s="345">
        <f t="shared" si="51"/>
        <v>0</v>
      </c>
      <c r="R189" s="345">
        <f t="shared" si="51"/>
        <v>0</v>
      </c>
      <c r="S189" s="345">
        <f t="shared" si="51"/>
        <v>0</v>
      </c>
      <c r="T189" s="345">
        <f t="shared" si="51"/>
        <v>0</v>
      </c>
      <c r="U189" s="345">
        <f t="shared" si="51"/>
        <v>0</v>
      </c>
      <c r="V189" s="345">
        <f t="shared" si="51"/>
        <v>0</v>
      </c>
      <c r="W189" s="345">
        <f t="shared" si="51"/>
        <v>0</v>
      </c>
      <c r="X189" s="345">
        <f t="shared" si="51"/>
        <v>0</v>
      </c>
      <c r="Y189" s="518">
        <f t="shared" si="51"/>
        <v>0</v>
      </c>
    </row>
    <row r="190" spans="1:25">
      <c r="A190" s="548"/>
      <c r="B190" s="368"/>
      <c r="C190" s="350"/>
      <c r="D190" s="1105" t="s">
        <v>679</v>
      </c>
      <c r="E190" s="1105"/>
      <c r="F190" s="1105"/>
      <c r="G190" s="1105"/>
      <c r="H190" s="1105"/>
      <c r="I190" s="1105"/>
      <c r="J190" s="351">
        <f>SUM(J189)</f>
        <v>0</v>
      </c>
      <c r="K190" s="344">
        <v>0</v>
      </c>
      <c r="L190" s="344">
        <v>0</v>
      </c>
      <c r="M190" s="344">
        <v>0</v>
      </c>
      <c r="N190" s="344">
        <v>0</v>
      </c>
      <c r="O190" s="344">
        <v>0</v>
      </c>
      <c r="P190" s="344">
        <v>0</v>
      </c>
      <c r="Q190" s="344">
        <v>0</v>
      </c>
      <c r="R190" s="344">
        <v>0</v>
      </c>
      <c r="S190" s="344">
        <v>0</v>
      </c>
      <c r="T190" s="344">
        <v>0</v>
      </c>
      <c r="U190" s="344">
        <v>0</v>
      </c>
      <c r="V190" s="344">
        <v>0</v>
      </c>
      <c r="W190" s="344">
        <v>0</v>
      </c>
      <c r="X190" s="344">
        <v>0</v>
      </c>
      <c r="Y190" s="517">
        <v>0</v>
      </c>
    </row>
    <row r="191" spans="1:25" ht="13.5" thickBot="1">
      <c r="A191" s="548"/>
      <c r="B191" s="368"/>
      <c r="C191" s="350"/>
      <c r="D191" s="1160" t="s">
        <v>659</v>
      </c>
      <c r="E191" s="1160"/>
      <c r="F191" s="1160"/>
      <c r="G191" s="1160"/>
      <c r="H191" s="1160"/>
      <c r="I191" s="1160"/>
      <c r="J191" s="351">
        <f>SUM(J190)</f>
        <v>0</v>
      </c>
      <c r="K191" s="352">
        <v>0</v>
      </c>
      <c r="L191" s="352">
        <v>0</v>
      </c>
      <c r="M191" s="352">
        <v>0</v>
      </c>
      <c r="N191" s="352">
        <v>0</v>
      </c>
      <c r="O191" s="352">
        <v>0</v>
      </c>
      <c r="P191" s="352">
        <v>0</v>
      </c>
      <c r="Q191" s="352">
        <v>0</v>
      </c>
      <c r="R191" s="352">
        <v>0</v>
      </c>
      <c r="S191" s="352">
        <v>0</v>
      </c>
      <c r="T191" s="352">
        <v>0</v>
      </c>
      <c r="U191" s="352">
        <v>0</v>
      </c>
      <c r="V191" s="352">
        <v>0</v>
      </c>
      <c r="W191" s="352">
        <v>0</v>
      </c>
      <c r="X191" s="352">
        <v>0</v>
      </c>
      <c r="Y191" s="519">
        <v>0</v>
      </c>
    </row>
    <row r="192" spans="1:25" ht="15.75" thickBot="1">
      <c r="A192" s="1120" t="s">
        <v>717</v>
      </c>
      <c r="B192" s="1121"/>
      <c r="C192" s="608"/>
      <c r="D192" s="624"/>
      <c r="E192" s="624"/>
      <c r="F192" s="624"/>
      <c r="G192" s="624"/>
      <c r="H192" s="608"/>
      <c r="I192" s="608"/>
      <c r="J192" s="608"/>
      <c r="K192" s="608"/>
      <c r="L192" s="608"/>
      <c r="M192" s="608"/>
      <c r="N192" s="608"/>
      <c r="O192" s="608"/>
      <c r="P192" s="608"/>
      <c r="Q192" s="608"/>
      <c r="R192" s="608"/>
      <c r="S192" s="608"/>
      <c r="T192" s="608"/>
      <c r="U192" s="608"/>
      <c r="V192" s="608"/>
      <c r="W192" s="608"/>
      <c r="X192" s="608"/>
      <c r="Y192" s="609"/>
    </row>
    <row r="193" spans="1:25">
      <c r="A193" s="715"/>
      <c r="B193" s="728" t="s">
        <v>693</v>
      </c>
      <c r="C193" s="716"/>
      <c r="D193" s="717"/>
      <c r="E193" s="717"/>
      <c r="F193" s="717"/>
      <c r="G193" s="717"/>
      <c r="H193" s="716"/>
      <c r="I193" s="716"/>
      <c r="J193" s="718">
        <v>0</v>
      </c>
      <c r="K193" s="719">
        <v>0</v>
      </c>
      <c r="L193" s="719">
        <v>0</v>
      </c>
      <c r="M193" s="719">
        <v>0</v>
      </c>
      <c r="N193" s="719">
        <v>0</v>
      </c>
      <c r="O193" s="719">
        <v>0</v>
      </c>
      <c r="P193" s="726">
        <v>0</v>
      </c>
      <c r="Q193" s="719">
        <v>0</v>
      </c>
      <c r="R193" s="719">
        <v>0</v>
      </c>
      <c r="S193" s="719">
        <v>0</v>
      </c>
      <c r="T193" s="719">
        <v>0</v>
      </c>
      <c r="U193" s="719">
        <v>0</v>
      </c>
      <c r="V193" s="719">
        <v>0</v>
      </c>
      <c r="W193" s="719">
        <v>0</v>
      </c>
      <c r="X193" s="719">
        <v>0</v>
      </c>
      <c r="Y193" s="720">
        <v>0</v>
      </c>
    </row>
    <row r="194" spans="1:25" ht="13.5" thickBot="1">
      <c r="A194" s="548"/>
      <c r="B194" s="368"/>
      <c r="C194" s="350"/>
      <c r="D194" s="1160" t="s">
        <v>659</v>
      </c>
      <c r="E194" s="1160"/>
      <c r="F194" s="1160"/>
      <c r="G194" s="1160"/>
      <c r="H194" s="1160"/>
      <c r="I194" s="1160"/>
      <c r="J194" s="351">
        <v>0</v>
      </c>
      <c r="K194" s="352">
        <v>0</v>
      </c>
      <c r="L194" s="352">
        <v>0</v>
      </c>
      <c r="M194" s="352">
        <v>0</v>
      </c>
      <c r="N194" s="352">
        <v>0</v>
      </c>
      <c r="O194" s="352">
        <v>0</v>
      </c>
      <c r="P194" s="352">
        <v>0</v>
      </c>
      <c r="Q194" s="352">
        <v>0</v>
      </c>
      <c r="R194" s="352">
        <v>0</v>
      </c>
      <c r="S194" s="352">
        <v>0</v>
      </c>
      <c r="T194" s="352">
        <v>0</v>
      </c>
      <c r="U194" s="352">
        <v>0</v>
      </c>
      <c r="V194" s="352">
        <v>0</v>
      </c>
      <c r="W194" s="352">
        <v>0</v>
      </c>
      <c r="X194" s="352">
        <v>0</v>
      </c>
      <c r="Y194" s="519">
        <v>0</v>
      </c>
    </row>
    <row r="195" spans="1:25" ht="15.75" thickBot="1">
      <c r="A195" s="1120" t="s">
        <v>864</v>
      </c>
      <c r="B195" s="1121"/>
      <c r="C195" s="608"/>
      <c r="D195" s="624"/>
      <c r="E195" s="624"/>
      <c r="F195" s="624"/>
      <c r="G195" s="624"/>
      <c r="H195" s="608"/>
      <c r="I195" s="608"/>
      <c r="J195" s="608"/>
      <c r="K195" s="608"/>
      <c r="L195" s="608"/>
      <c r="M195" s="608"/>
      <c r="N195" s="608"/>
      <c r="O195" s="608"/>
      <c r="P195" s="608"/>
      <c r="Q195" s="608"/>
      <c r="R195" s="608"/>
      <c r="S195" s="608"/>
      <c r="T195" s="608"/>
      <c r="U195" s="608"/>
      <c r="V195" s="608"/>
      <c r="W195" s="608"/>
      <c r="X195" s="608"/>
      <c r="Y195" s="609"/>
    </row>
    <row r="196" spans="1:25">
      <c r="A196" s="715"/>
      <c r="B196" s="728" t="s">
        <v>693</v>
      </c>
      <c r="C196" s="716"/>
      <c r="D196" s="717"/>
      <c r="E196" s="717"/>
      <c r="F196" s="717"/>
      <c r="G196" s="717"/>
      <c r="H196" s="716"/>
      <c r="I196" s="716"/>
      <c r="J196" s="718">
        <v>0</v>
      </c>
      <c r="K196" s="719">
        <v>0</v>
      </c>
      <c r="L196" s="719">
        <v>0</v>
      </c>
      <c r="M196" s="719">
        <v>0</v>
      </c>
      <c r="N196" s="719">
        <v>0</v>
      </c>
      <c r="O196" s="719">
        <v>0</v>
      </c>
      <c r="P196" s="726">
        <v>0</v>
      </c>
      <c r="Q196" s="719">
        <v>0</v>
      </c>
      <c r="R196" s="719">
        <v>0</v>
      </c>
      <c r="S196" s="719">
        <v>0</v>
      </c>
      <c r="T196" s="719">
        <v>0</v>
      </c>
      <c r="U196" s="719">
        <v>0</v>
      </c>
      <c r="V196" s="719">
        <v>0</v>
      </c>
      <c r="W196" s="719">
        <v>0</v>
      </c>
      <c r="X196" s="719">
        <v>0</v>
      </c>
      <c r="Y196" s="720">
        <v>0</v>
      </c>
    </row>
    <row r="197" spans="1:25" ht="13.5" thickBot="1">
      <c r="A197" s="548"/>
      <c r="B197" s="368"/>
      <c r="C197" s="350"/>
      <c r="D197" s="1160" t="s">
        <v>659</v>
      </c>
      <c r="E197" s="1160"/>
      <c r="F197" s="1160"/>
      <c r="G197" s="1160"/>
      <c r="H197" s="1160"/>
      <c r="I197" s="1160"/>
      <c r="J197" s="351">
        <v>0</v>
      </c>
      <c r="K197" s="352">
        <v>0</v>
      </c>
      <c r="L197" s="352">
        <v>0</v>
      </c>
      <c r="M197" s="352">
        <v>0</v>
      </c>
      <c r="N197" s="352">
        <v>0</v>
      </c>
      <c r="O197" s="352">
        <v>0</v>
      </c>
      <c r="P197" s="352">
        <v>0</v>
      </c>
      <c r="Q197" s="352">
        <v>0</v>
      </c>
      <c r="R197" s="352">
        <v>0</v>
      </c>
      <c r="S197" s="352">
        <v>0</v>
      </c>
      <c r="T197" s="352">
        <v>0</v>
      </c>
      <c r="U197" s="352">
        <v>0</v>
      </c>
      <c r="V197" s="352">
        <v>0</v>
      </c>
      <c r="W197" s="352">
        <v>0</v>
      </c>
      <c r="X197" s="352">
        <v>0</v>
      </c>
      <c r="Y197" s="519">
        <v>0</v>
      </c>
    </row>
    <row r="198" spans="1:25" ht="15.75" thickBot="1">
      <c r="A198" s="1120" t="s">
        <v>872</v>
      </c>
      <c r="B198" s="1121"/>
      <c r="C198" s="608"/>
      <c r="D198" s="624"/>
      <c r="E198" s="624"/>
      <c r="F198" s="624"/>
      <c r="G198" s="624"/>
      <c r="H198" s="608"/>
      <c r="I198" s="608"/>
      <c r="J198" s="608"/>
      <c r="K198" s="608"/>
      <c r="L198" s="608"/>
      <c r="M198" s="608"/>
      <c r="N198" s="608"/>
      <c r="O198" s="608"/>
      <c r="P198" s="608"/>
      <c r="Q198" s="608"/>
      <c r="R198" s="608"/>
      <c r="S198" s="608"/>
      <c r="T198" s="608"/>
      <c r="U198" s="608"/>
      <c r="V198" s="608"/>
      <c r="W198" s="608"/>
      <c r="X198" s="608"/>
      <c r="Y198" s="609"/>
    </row>
    <row r="199" spans="1:25" ht="39.75" customHeight="1">
      <c r="A199" s="868">
        <v>2</v>
      </c>
      <c r="B199" s="37" t="s">
        <v>874</v>
      </c>
      <c r="C199" s="870">
        <v>76</v>
      </c>
      <c r="D199" s="629" t="s">
        <v>659</v>
      </c>
      <c r="E199" s="947"/>
      <c r="F199" s="947"/>
      <c r="G199" s="947"/>
      <c r="H199" s="870">
        <v>2018</v>
      </c>
      <c r="I199" s="288">
        <v>111414.24</v>
      </c>
      <c r="J199" s="38">
        <f t="shared" ref="J199:J200" si="52">SUM(K199:Y199)</f>
        <v>68014.03</v>
      </c>
      <c r="K199" s="38">
        <v>59172.18</v>
      </c>
      <c r="L199" s="874"/>
      <c r="M199" s="874"/>
      <c r="N199" s="874"/>
      <c r="O199" s="874"/>
      <c r="P199" s="38">
        <v>8841.85</v>
      </c>
      <c r="Q199" s="874"/>
      <c r="R199" s="874"/>
      <c r="S199" s="874"/>
      <c r="T199" s="874"/>
      <c r="U199" s="874"/>
      <c r="V199" s="874"/>
      <c r="W199" s="874"/>
      <c r="X199" s="874"/>
      <c r="Y199" s="513"/>
    </row>
    <row r="200" spans="1:25" ht="33" customHeight="1">
      <c r="A200" s="868">
        <v>9</v>
      </c>
      <c r="B200" s="37" t="s">
        <v>883</v>
      </c>
      <c r="C200" s="40">
        <v>40</v>
      </c>
      <c r="D200" s="629" t="s">
        <v>659</v>
      </c>
      <c r="E200" s="947"/>
      <c r="F200" s="947"/>
      <c r="G200" s="947"/>
      <c r="H200" s="870"/>
      <c r="I200" s="123">
        <v>6500</v>
      </c>
      <c r="J200" s="874">
        <f t="shared" si="52"/>
        <v>6500</v>
      </c>
      <c r="K200" s="874"/>
      <c r="L200" s="874">
        <v>6175</v>
      </c>
      <c r="M200" s="874"/>
      <c r="N200" s="874"/>
      <c r="O200" s="874"/>
      <c r="P200" s="874"/>
      <c r="Q200" s="874">
        <v>325</v>
      </c>
      <c r="R200" s="874"/>
      <c r="S200" s="874"/>
      <c r="T200" s="874"/>
      <c r="U200" s="874"/>
      <c r="V200" s="874"/>
      <c r="W200" s="874"/>
      <c r="X200" s="874"/>
      <c r="Y200" s="513"/>
    </row>
    <row r="201" spans="1:25">
      <c r="A201" s="715"/>
      <c r="B201" s="728" t="s">
        <v>693</v>
      </c>
      <c r="C201" s="716"/>
      <c r="D201" s="717"/>
      <c r="E201" s="717"/>
      <c r="F201" s="717"/>
      <c r="G201" s="717"/>
      <c r="H201" s="716"/>
      <c r="I201" s="716"/>
      <c r="J201" s="718">
        <f t="shared" ref="J201:Y201" si="53">SUM(J199:J200)</f>
        <v>74514.03</v>
      </c>
      <c r="K201" s="719">
        <f t="shared" si="53"/>
        <v>59172.18</v>
      </c>
      <c r="L201" s="719">
        <f t="shared" si="53"/>
        <v>6175</v>
      </c>
      <c r="M201" s="719">
        <f t="shared" si="53"/>
        <v>0</v>
      </c>
      <c r="N201" s="719">
        <f t="shared" si="53"/>
        <v>0</v>
      </c>
      <c r="O201" s="719">
        <f t="shared" si="53"/>
        <v>0</v>
      </c>
      <c r="P201" s="726">
        <f t="shared" si="53"/>
        <v>8841.85</v>
      </c>
      <c r="Q201" s="719">
        <f t="shared" si="53"/>
        <v>325</v>
      </c>
      <c r="R201" s="719">
        <f t="shared" si="53"/>
        <v>0</v>
      </c>
      <c r="S201" s="719">
        <f t="shared" si="53"/>
        <v>0</v>
      </c>
      <c r="T201" s="719">
        <f t="shared" si="53"/>
        <v>0</v>
      </c>
      <c r="U201" s="719">
        <f t="shared" si="53"/>
        <v>0</v>
      </c>
      <c r="V201" s="719">
        <f t="shared" si="53"/>
        <v>0</v>
      </c>
      <c r="W201" s="719">
        <f t="shared" si="53"/>
        <v>0</v>
      </c>
      <c r="X201" s="719">
        <f t="shared" si="53"/>
        <v>0</v>
      </c>
      <c r="Y201" s="720">
        <f t="shared" si="53"/>
        <v>0</v>
      </c>
    </row>
    <row r="202" spans="1:25" ht="13.5" thickBot="1">
      <c r="A202" s="548"/>
      <c r="B202" s="368"/>
      <c r="C202" s="350"/>
      <c r="D202" s="1160" t="s">
        <v>659</v>
      </c>
      <c r="E202" s="1160"/>
      <c r="F202" s="1160"/>
      <c r="G202" s="1160"/>
      <c r="H202" s="1160"/>
      <c r="I202" s="1160"/>
      <c r="J202" s="351">
        <f t="shared" ref="J202:Y202" si="54">SUM(J199,J200)</f>
        <v>74514.03</v>
      </c>
      <c r="K202" s="352">
        <f t="shared" si="54"/>
        <v>59172.18</v>
      </c>
      <c r="L202" s="352">
        <f t="shared" si="54"/>
        <v>6175</v>
      </c>
      <c r="M202" s="352">
        <f t="shared" si="54"/>
        <v>0</v>
      </c>
      <c r="N202" s="352">
        <f t="shared" si="54"/>
        <v>0</v>
      </c>
      <c r="O202" s="352">
        <f t="shared" si="54"/>
        <v>0</v>
      </c>
      <c r="P202" s="352">
        <f t="shared" si="54"/>
        <v>8841.85</v>
      </c>
      <c r="Q202" s="352">
        <f t="shared" si="54"/>
        <v>325</v>
      </c>
      <c r="R202" s="352">
        <f t="shared" si="54"/>
        <v>0</v>
      </c>
      <c r="S202" s="352">
        <f t="shared" si="54"/>
        <v>0</v>
      </c>
      <c r="T202" s="352">
        <f t="shared" si="54"/>
        <v>0</v>
      </c>
      <c r="U202" s="352">
        <f t="shared" si="54"/>
        <v>0</v>
      </c>
      <c r="V202" s="352">
        <f t="shared" si="54"/>
        <v>0</v>
      </c>
      <c r="W202" s="352">
        <f t="shared" si="54"/>
        <v>0</v>
      </c>
      <c r="X202" s="352">
        <f t="shared" si="54"/>
        <v>0</v>
      </c>
      <c r="Y202" s="519">
        <f t="shared" si="54"/>
        <v>0</v>
      </c>
    </row>
    <row r="203" spans="1:25" ht="15.75" thickBot="1">
      <c r="A203" s="1120" t="s">
        <v>884</v>
      </c>
      <c r="B203" s="1121"/>
      <c r="C203" s="608"/>
      <c r="D203" s="624"/>
      <c r="E203" s="624"/>
      <c r="F203" s="624"/>
      <c r="G203" s="624"/>
      <c r="H203" s="608"/>
      <c r="I203" s="608"/>
      <c r="J203" s="608"/>
      <c r="K203" s="608"/>
      <c r="L203" s="608"/>
      <c r="M203" s="608"/>
      <c r="N203" s="608"/>
      <c r="O203" s="608"/>
      <c r="P203" s="608"/>
      <c r="Q203" s="608"/>
      <c r="R203" s="608"/>
      <c r="S203" s="608"/>
      <c r="T203" s="608"/>
      <c r="U203" s="608"/>
      <c r="V203" s="608"/>
      <c r="W203" s="608"/>
      <c r="X203" s="608"/>
      <c r="Y203" s="609"/>
    </row>
    <row r="204" spans="1:25">
      <c r="A204" s="715"/>
      <c r="B204" s="728" t="s">
        <v>693</v>
      </c>
      <c r="C204" s="716"/>
      <c r="D204" s="717"/>
      <c r="E204" s="717"/>
      <c r="F204" s="717"/>
      <c r="G204" s="717"/>
      <c r="H204" s="716"/>
      <c r="I204" s="716"/>
      <c r="J204" s="718">
        <v>0</v>
      </c>
      <c r="K204" s="719">
        <v>0</v>
      </c>
      <c r="L204" s="719">
        <v>0</v>
      </c>
      <c r="M204" s="719">
        <v>0</v>
      </c>
      <c r="N204" s="719">
        <v>0</v>
      </c>
      <c r="O204" s="719">
        <v>0</v>
      </c>
      <c r="P204" s="726">
        <v>0</v>
      </c>
      <c r="Q204" s="719">
        <v>0</v>
      </c>
      <c r="R204" s="719">
        <v>0</v>
      </c>
      <c r="S204" s="719">
        <v>0</v>
      </c>
      <c r="T204" s="719">
        <v>0</v>
      </c>
      <c r="U204" s="719">
        <v>0</v>
      </c>
      <c r="V204" s="719">
        <v>0</v>
      </c>
      <c r="W204" s="719">
        <v>0</v>
      </c>
      <c r="X204" s="719">
        <v>0</v>
      </c>
      <c r="Y204" s="720">
        <v>0</v>
      </c>
    </row>
    <row r="205" spans="1:25" ht="13.5" thickBot="1">
      <c r="A205" s="548"/>
      <c r="B205" s="368"/>
      <c r="C205" s="350"/>
      <c r="D205" s="1160" t="s">
        <v>659</v>
      </c>
      <c r="E205" s="1160"/>
      <c r="F205" s="1160"/>
      <c r="G205" s="1160"/>
      <c r="H205" s="1160"/>
      <c r="I205" s="1160"/>
      <c r="J205" s="351">
        <v>0</v>
      </c>
      <c r="K205" s="352">
        <v>0</v>
      </c>
      <c r="L205" s="352">
        <v>0</v>
      </c>
      <c r="M205" s="352">
        <v>0</v>
      </c>
      <c r="N205" s="352">
        <v>0</v>
      </c>
      <c r="O205" s="352">
        <v>0</v>
      </c>
      <c r="P205" s="352">
        <v>0</v>
      </c>
      <c r="Q205" s="352">
        <v>0</v>
      </c>
      <c r="R205" s="352">
        <v>0</v>
      </c>
      <c r="S205" s="352">
        <v>0</v>
      </c>
      <c r="T205" s="352">
        <v>0</v>
      </c>
      <c r="U205" s="352">
        <v>0</v>
      </c>
      <c r="V205" s="352">
        <v>0</v>
      </c>
      <c r="W205" s="352">
        <v>0</v>
      </c>
      <c r="X205" s="352">
        <v>0</v>
      </c>
      <c r="Y205" s="519">
        <v>0</v>
      </c>
    </row>
    <row r="206" spans="1:25" ht="15.75" thickBot="1">
      <c r="A206" s="1120" t="s">
        <v>888</v>
      </c>
      <c r="B206" s="1121"/>
      <c r="C206" s="608"/>
      <c r="D206" s="624"/>
      <c r="E206" s="624"/>
      <c r="F206" s="624"/>
      <c r="G206" s="624"/>
      <c r="H206" s="608"/>
      <c r="I206" s="608"/>
      <c r="J206" s="608"/>
      <c r="K206" s="608"/>
      <c r="L206" s="608"/>
      <c r="M206" s="608"/>
      <c r="N206" s="608"/>
      <c r="O206" s="608"/>
      <c r="P206" s="608"/>
      <c r="Q206" s="608"/>
      <c r="R206" s="608"/>
      <c r="S206" s="608"/>
      <c r="T206" s="608"/>
      <c r="U206" s="608"/>
      <c r="V206" s="608"/>
      <c r="W206" s="608"/>
      <c r="X206" s="608"/>
      <c r="Y206" s="609"/>
    </row>
    <row r="207" spans="1:25">
      <c r="A207" s="715"/>
      <c r="B207" s="728" t="s">
        <v>693</v>
      </c>
      <c r="C207" s="716"/>
      <c r="D207" s="717"/>
      <c r="E207" s="717"/>
      <c r="F207" s="717"/>
      <c r="G207" s="717"/>
      <c r="H207" s="716"/>
      <c r="I207" s="716"/>
      <c r="J207" s="718">
        <v>0</v>
      </c>
      <c r="K207" s="719">
        <v>0</v>
      </c>
      <c r="L207" s="719">
        <v>0</v>
      </c>
      <c r="M207" s="719">
        <v>0</v>
      </c>
      <c r="N207" s="719">
        <v>0</v>
      </c>
      <c r="O207" s="719">
        <v>0</v>
      </c>
      <c r="P207" s="726">
        <v>0</v>
      </c>
      <c r="Q207" s="719">
        <v>0</v>
      </c>
      <c r="R207" s="719">
        <v>0</v>
      </c>
      <c r="S207" s="719">
        <v>0</v>
      </c>
      <c r="T207" s="719">
        <v>0</v>
      </c>
      <c r="U207" s="719">
        <v>0</v>
      </c>
      <c r="V207" s="719">
        <v>0</v>
      </c>
      <c r="W207" s="719">
        <v>0</v>
      </c>
      <c r="X207" s="719">
        <v>0</v>
      </c>
      <c r="Y207" s="720">
        <v>0</v>
      </c>
    </row>
    <row r="208" spans="1:25" ht="13.5" thickBot="1">
      <c r="A208" s="548"/>
      <c r="B208" s="368"/>
      <c r="C208" s="350"/>
      <c r="D208" s="1160" t="s">
        <v>659</v>
      </c>
      <c r="E208" s="1160"/>
      <c r="F208" s="1160"/>
      <c r="G208" s="1160"/>
      <c r="H208" s="1160"/>
      <c r="I208" s="1160"/>
      <c r="J208" s="351">
        <v>0</v>
      </c>
      <c r="K208" s="352">
        <v>0</v>
      </c>
      <c r="L208" s="352">
        <v>0</v>
      </c>
      <c r="M208" s="352">
        <v>0</v>
      </c>
      <c r="N208" s="352">
        <v>0</v>
      </c>
      <c r="O208" s="352">
        <v>0</v>
      </c>
      <c r="P208" s="352">
        <v>0</v>
      </c>
      <c r="Q208" s="352">
        <v>0</v>
      </c>
      <c r="R208" s="352">
        <v>0</v>
      </c>
      <c r="S208" s="352">
        <v>0</v>
      </c>
      <c r="T208" s="352">
        <v>0</v>
      </c>
      <c r="U208" s="352">
        <v>0</v>
      </c>
      <c r="V208" s="352">
        <v>0</v>
      </c>
      <c r="W208" s="352">
        <v>0</v>
      </c>
      <c r="X208" s="352">
        <v>0</v>
      </c>
      <c r="Y208" s="519">
        <v>0</v>
      </c>
    </row>
    <row r="209" spans="1:25" ht="15.75" thickBot="1">
      <c r="A209" s="1204" t="s">
        <v>254</v>
      </c>
      <c r="B209" s="1205"/>
      <c r="C209" s="1205"/>
      <c r="D209" s="1205"/>
      <c r="E209" s="1205"/>
      <c r="F209" s="1205"/>
      <c r="G209" s="1205"/>
      <c r="H209" s="1205"/>
      <c r="I209" s="1205"/>
      <c r="J209" s="732">
        <f t="shared" ref="J209:Y209" si="55">SUM(J212,J215,J218,J221,J224,J231,J234,J236,J240,J245,J248,J252,J255,J227)</f>
        <v>60500</v>
      </c>
      <c r="K209" s="730">
        <f t="shared" si="55"/>
        <v>3010</v>
      </c>
      <c r="L209" s="730">
        <f t="shared" si="55"/>
        <v>17600</v>
      </c>
      <c r="M209" s="730">
        <f t="shared" si="55"/>
        <v>0</v>
      </c>
      <c r="N209" s="730">
        <f t="shared" si="55"/>
        <v>0</v>
      </c>
      <c r="O209" s="730">
        <f t="shared" si="55"/>
        <v>0</v>
      </c>
      <c r="P209" s="730">
        <f t="shared" si="55"/>
        <v>34490</v>
      </c>
      <c r="Q209" s="730">
        <f t="shared" si="55"/>
        <v>3400</v>
      </c>
      <c r="R209" s="730">
        <f t="shared" si="55"/>
        <v>2000</v>
      </c>
      <c r="S209" s="730">
        <f t="shared" si="55"/>
        <v>0</v>
      </c>
      <c r="T209" s="730">
        <f t="shared" si="55"/>
        <v>0</v>
      </c>
      <c r="U209" s="730">
        <f t="shared" si="55"/>
        <v>0</v>
      </c>
      <c r="V209" s="730">
        <f t="shared" si="55"/>
        <v>0</v>
      </c>
      <c r="W209" s="730">
        <f t="shared" si="55"/>
        <v>0</v>
      </c>
      <c r="X209" s="730">
        <f t="shared" si="55"/>
        <v>0</v>
      </c>
      <c r="Y209" s="731">
        <f t="shared" si="55"/>
        <v>0</v>
      </c>
    </row>
    <row r="210" spans="1:25">
      <c r="A210" s="552"/>
      <c r="B210" s="449"/>
      <c r="C210" s="450"/>
      <c r="D210" s="1380" t="s">
        <v>659</v>
      </c>
      <c r="E210" s="1380"/>
      <c r="F210" s="1380"/>
      <c r="G210" s="1380"/>
      <c r="H210" s="1380"/>
      <c r="I210" s="1380"/>
      <c r="J210" s="452">
        <f t="shared" ref="J210:Y210" si="56">SUM(J213,J216,J219,J222,J225,J228,J232,J237,J241,J246,J249,J253,J256)</f>
        <v>60500</v>
      </c>
      <c r="K210" s="452">
        <f t="shared" si="56"/>
        <v>3010</v>
      </c>
      <c r="L210" s="452">
        <f t="shared" si="56"/>
        <v>17600</v>
      </c>
      <c r="M210" s="452">
        <f t="shared" si="56"/>
        <v>0</v>
      </c>
      <c r="N210" s="452">
        <f t="shared" si="56"/>
        <v>0</v>
      </c>
      <c r="O210" s="452">
        <f t="shared" si="56"/>
        <v>0</v>
      </c>
      <c r="P210" s="452">
        <f t="shared" si="56"/>
        <v>34490</v>
      </c>
      <c r="Q210" s="452">
        <f t="shared" si="56"/>
        <v>3400</v>
      </c>
      <c r="R210" s="452">
        <f t="shared" si="56"/>
        <v>2000</v>
      </c>
      <c r="S210" s="452">
        <f t="shared" si="56"/>
        <v>0</v>
      </c>
      <c r="T210" s="452">
        <f t="shared" si="56"/>
        <v>0</v>
      </c>
      <c r="U210" s="452">
        <f t="shared" si="56"/>
        <v>0</v>
      </c>
      <c r="V210" s="452">
        <f t="shared" si="56"/>
        <v>0</v>
      </c>
      <c r="W210" s="452">
        <f t="shared" si="56"/>
        <v>0</v>
      </c>
      <c r="X210" s="452">
        <f t="shared" si="56"/>
        <v>0</v>
      </c>
      <c r="Y210" s="545">
        <f t="shared" si="56"/>
        <v>0</v>
      </c>
    </row>
    <row r="211" spans="1:25" ht="15.75" thickBot="1">
      <c r="A211" s="1118" t="s">
        <v>940</v>
      </c>
      <c r="B211" s="1119"/>
      <c r="C211" s="614"/>
      <c r="D211" s="656"/>
      <c r="E211" s="656"/>
      <c r="F211" s="656"/>
      <c r="G211" s="656"/>
      <c r="H211" s="614"/>
      <c r="I211" s="614"/>
      <c r="J211" s="614"/>
      <c r="K211" s="614"/>
      <c r="L211" s="614"/>
      <c r="M211" s="614"/>
      <c r="N211" s="614"/>
      <c r="O211" s="614"/>
      <c r="P211" s="614"/>
      <c r="Q211" s="614"/>
      <c r="R211" s="614"/>
      <c r="S211" s="614"/>
      <c r="T211" s="614"/>
      <c r="U211" s="614"/>
      <c r="V211" s="614"/>
      <c r="W211" s="614"/>
      <c r="X211" s="614"/>
      <c r="Y211" s="615"/>
    </row>
    <row r="212" spans="1:25">
      <c r="A212" s="715"/>
      <c r="B212" s="728" t="s">
        <v>693</v>
      </c>
      <c r="C212" s="716"/>
      <c r="D212" s="717"/>
      <c r="E212" s="717"/>
      <c r="F212" s="717"/>
      <c r="G212" s="717"/>
      <c r="H212" s="716"/>
      <c r="I212" s="716"/>
      <c r="J212" s="718">
        <v>0</v>
      </c>
      <c r="K212" s="719">
        <v>0</v>
      </c>
      <c r="L212" s="719">
        <v>0</v>
      </c>
      <c r="M212" s="719">
        <v>0</v>
      </c>
      <c r="N212" s="719">
        <v>0</v>
      </c>
      <c r="O212" s="719">
        <v>0</v>
      </c>
      <c r="P212" s="726">
        <v>0</v>
      </c>
      <c r="Q212" s="719">
        <v>0</v>
      </c>
      <c r="R212" s="719">
        <v>0</v>
      </c>
      <c r="S212" s="719">
        <v>0</v>
      </c>
      <c r="T212" s="719">
        <v>0</v>
      </c>
      <c r="U212" s="719">
        <v>0</v>
      </c>
      <c r="V212" s="719">
        <v>0</v>
      </c>
      <c r="W212" s="719">
        <v>0</v>
      </c>
      <c r="X212" s="719">
        <v>0</v>
      </c>
      <c r="Y212" s="720">
        <v>0</v>
      </c>
    </row>
    <row r="213" spans="1:25" ht="13.5" thickBot="1">
      <c r="A213" s="548"/>
      <c r="B213" s="368"/>
      <c r="C213" s="350"/>
      <c r="D213" s="1160" t="s">
        <v>659</v>
      </c>
      <c r="E213" s="1160"/>
      <c r="F213" s="1160"/>
      <c r="G213" s="1160"/>
      <c r="H213" s="1160"/>
      <c r="I213" s="1160"/>
      <c r="J213" s="351">
        <v>0</v>
      </c>
      <c r="K213" s="352">
        <v>0</v>
      </c>
      <c r="L213" s="352">
        <v>0</v>
      </c>
      <c r="M213" s="352">
        <v>0</v>
      </c>
      <c r="N213" s="352">
        <v>0</v>
      </c>
      <c r="O213" s="352">
        <v>0</v>
      </c>
      <c r="P213" s="352">
        <v>0</v>
      </c>
      <c r="Q213" s="352">
        <v>0</v>
      </c>
      <c r="R213" s="352">
        <v>0</v>
      </c>
      <c r="S213" s="352">
        <v>0</v>
      </c>
      <c r="T213" s="352">
        <v>0</v>
      </c>
      <c r="U213" s="352">
        <v>0</v>
      </c>
      <c r="V213" s="352">
        <v>0</v>
      </c>
      <c r="W213" s="352">
        <v>0</v>
      </c>
      <c r="X213" s="352">
        <v>0</v>
      </c>
      <c r="Y213" s="519">
        <v>0</v>
      </c>
    </row>
    <row r="214" spans="1:25" ht="15.75" thickBot="1">
      <c r="A214" s="1120" t="s">
        <v>233</v>
      </c>
      <c r="B214" s="1121"/>
      <c r="C214" s="608"/>
      <c r="D214" s="624"/>
      <c r="E214" s="624"/>
      <c r="F214" s="624"/>
      <c r="G214" s="624"/>
      <c r="H214" s="608"/>
      <c r="I214" s="608"/>
      <c r="J214" s="608"/>
      <c r="K214" s="608"/>
      <c r="L214" s="608"/>
      <c r="M214" s="608"/>
      <c r="N214" s="608"/>
      <c r="O214" s="608"/>
      <c r="P214" s="608"/>
      <c r="Q214" s="608"/>
      <c r="R214" s="608"/>
      <c r="S214" s="608"/>
      <c r="T214" s="608"/>
      <c r="U214" s="608"/>
      <c r="V214" s="608"/>
      <c r="W214" s="608"/>
      <c r="X214" s="608"/>
      <c r="Y214" s="609"/>
    </row>
    <row r="215" spans="1:25">
      <c r="A215" s="715"/>
      <c r="B215" s="728" t="s">
        <v>693</v>
      </c>
      <c r="C215" s="716"/>
      <c r="D215" s="717"/>
      <c r="E215" s="717"/>
      <c r="F215" s="717"/>
      <c r="G215" s="717"/>
      <c r="H215" s="716"/>
      <c r="I215" s="716"/>
      <c r="J215" s="718">
        <v>0</v>
      </c>
      <c r="K215" s="719">
        <v>0</v>
      </c>
      <c r="L215" s="719">
        <v>0</v>
      </c>
      <c r="M215" s="719">
        <v>0</v>
      </c>
      <c r="N215" s="719">
        <v>0</v>
      </c>
      <c r="O215" s="719">
        <v>0</v>
      </c>
      <c r="P215" s="726">
        <v>0</v>
      </c>
      <c r="Q215" s="719">
        <v>0</v>
      </c>
      <c r="R215" s="719">
        <v>0</v>
      </c>
      <c r="S215" s="719">
        <v>0</v>
      </c>
      <c r="T215" s="719">
        <v>0</v>
      </c>
      <c r="U215" s="719">
        <v>0</v>
      </c>
      <c r="V215" s="719">
        <v>0</v>
      </c>
      <c r="W215" s="719">
        <v>0</v>
      </c>
      <c r="X215" s="719">
        <v>0</v>
      </c>
      <c r="Y215" s="720">
        <v>0</v>
      </c>
    </row>
    <row r="216" spans="1:25" ht="13.5" thickBot="1">
      <c r="A216" s="548"/>
      <c r="B216" s="368"/>
      <c r="C216" s="350"/>
      <c r="D216" s="1160" t="s">
        <v>659</v>
      </c>
      <c r="E216" s="1160"/>
      <c r="F216" s="1160"/>
      <c r="G216" s="1160"/>
      <c r="H216" s="1160"/>
      <c r="I216" s="1160"/>
      <c r="J216" s="351">
        <v>0</v>
      </c>
      <c r="K216" s="352">
        <v>0</v>
      </c>
      <c r="L216" s="352">
        <v>0</v>
      </c>
      <c r="M216" s="352">
        <v>0</v>
      </c>
      <c r="N216" s="352">
        <v>0</v>
      </c>
      <c r="O216" s="352">
        <v>0</v>
      </c>
      <c r="P216" s="352">
        <v>0</v>
      </c>
      <c r="Q216" s="352">
        <v>0</v>
      </c>
      <c r="R216" s="352">
        <v>0</v>
      </c>
      <c r="S216" s="352">
        <v>0</v>
      </c>
      <c r="T216" s="352">
        <v>0</v>
      </c>
      <c r="U216" s="352">
        <v>0</v>
      </c>
      <c r="V216" s="352">
        <v>0</v>
      </c>
      <c r="W216" s="352">
        <v>0</v>
      </c>
      <c r="X216" s="352">
        <v>0</v>
      </c>
      <c r="Y216" s="519">
        <v>0</v>
      </c>
    </row>
    <row r="217" spans="1:25" ht="15.75" thickBot="1">
      <c r="A217" s="1120" t="s">
        <v>225</v>
      </c>
      <c r="B217" s="1121"/>
      <c r="C217" s="608"/>
      <c r="D217" s="624"/>
      <c r="E217" s="624"/>
      <c r="F217" s="624"/>
      <c r="G217" s="624"/>
      <c r="H217" s="608"/>
      <c r="I217" s="608"/>
      <c r="J217" s="608"/>
      <c r="K217" s="608"/>
      <c r="L217" s="608"/>
      <c r="M217" s="608"/>
      <c r="N217" s="608"/>
      <c r="O217" s="608"/>
      <c r="P217" s="608"/>
      <c r="Q217" s="608"/>
      <c r="R217" s="608"/>
      <c r="S217" s="608"/>
      <c r="T217" s="608"/>
      <c r="U217" s="608"/>
      <c r="V217" s="608"/>
      <c r="W217" s="608"/>
      <c r="X217" s="608"/>
      <c r="Y217" s="609"/>
    </row>
    <row r="218" spans="1:25">
      <c r="A218" s="715"/>
      <c r="B218" s="728" t="s">
        <v>693</v>
      </c>
      <c r="C218" s="716"/>
      <c r="D218" s="717"/>
      <c r="E218" s="717"/>
      <c r="F218" s="717"/>
      <c r="G218" s="717"/>
      <c r="H218" s="716"/>
      <c r="I218" s="716"/>
      <c r="J218" s="718">
        <v>0</v>
      </c>
      <c r="K218" s="719">
        <v>0</v>
      </c>
      <c r="L218" s="719">
        <v>0</v>
      </c>
      <c r="M218" s="719">
        <v>0</v>
      </c>
      <c r="N218" s="719">
        <v>0</v>
      </c>
      <c r="O218" s="719">
        <v>0</v>
      </c>
      <c r="P218" s="726">
        <v>0</v>
      </c>
      <c r="Q218" s="719">
        <v>0</v>
      </c>
      <c r="R218" s="719">
        <v>0</v>
      </c>
      <c r="S218" s="719">
        <v>0</v>
      </c>
      <c r="T218" s="719">
        <v>0</v>
      </c>
      <c r="U218" s="719">
        <v>0</v>
      </c>
      <c r="V218" s="719">
        <v>0</v>
      </c>
      <c r="W218" s="719">
        <v>0</v>
      </c>
      <c r="X218" s="719">
        <v>0</v>
      </c>
      <c r="Y218" s="720">
        <v>0</v>
      </c>
    </row>
    <row r="219" spans="1:25" ht="13.5" thickBot="1">
      <c r="A219" s="548"/>
      <c r="B219" s="368"/>
      <c r="C219" s="350"/>
      <c r="D219" s="1160" t="s">
        <v>659</v>
      </c>
      <c r="E219" s="1160"/>
      <c r="F219" s="1160"/>
      <c r="G219" s="1160"/>
      <c r="H219" s="1160"/>
      <c r="I219" s="1160"/>
      <c r="J219" s="351">
        <v>0</v>
      </c>
      <c r="K219" s="352">
        <v>0</v>
      </c>
      <c r="L219" s="352">
        <v>0</v>
      </c>
      <c r="M219" s="352">
        <v>0</v>
      </c>
      <c r="N219" s="352">
        <v>0</v>
      </c>
      <c r="O219" s="352">
        <v>0</v>
      </c>
      <c r="P219" s="352">
        <v>0</v>
      </c>
      <c r="Q219" s="352">
        <v>0</v>
      </c>
      <c r="R219" s="352">
        <v>0</v>
      </c>
      <c r="S219" s="352">
        <v>0</v>
      </c>
      <c r="T219" s="352">
        <v>0</v>
      </c>
      <c r="U219" s="352">
        <v>0</v>
      </c>
      <c r="V219" s="352">
        <v>0</v>
      </c>
      <c r="W219" s="352">
        <v>0</v>
      </c>
      <c r="X219" s="352">
        <v>0</v>
      </c>
      <c r="Y219" s="519">
        <v>0</v>
      </c>
    </row>
    <row r="220" spans="1:25" ht="30.75" customHeight="1" thickBot="1">
      <c r="A220" s="1120" t="s">
        <v>958</v>
      </c>
      <c r="B220" s="1121"/>
      <c r="C220" s="608"/>
      <c r="D220" s="624"/>
      <c r="E220" s="624"/>
      <c r="F220" s="624"/>
      <c r="G220" s="624"/>
      <c r="H220" s="608"/>
      <c r="I220" s="608"/>
      <c r="J220" s="608"/>
      <c r="K220" s="608"/>
      <c r="L220" s="608"/>
      <c r="M220" s="608"/>
      <c r="N220" s="608"/>
      <c r="O220" s="608"/>
      <c r="P220" s="608"/>
      <c r="Q220" s="608"/>
      <c r="R220" s="608"/>
      <c r="S220" s="608"/>
      <c r="T220" s="608"/>
      <c r="U220" s="608"/>
      <c r="V220" s="608"/>
      <c r="W220" s="608"/>
      <c r="X220" s="608"/>
      <c r="Y220" s="609"/>
    </row>
    <row r="221" spans="1:25">
      <c r="A221" s="715"/>
      <c r="B221" s="728" t="s">
        <v>693</v>
      </c>
      <c r="C221" s="716"/>
      <c r="D221" s="717"/>
      <c r="E221" s="717"/>
      <c r="F221" s="717"/>
      <c r="G221" s="717"/>
      <c r="H221" s="716"/>
      <c r="I221" s="716"/>
      <c r="J221" s="718">
        <v>0</v>
      </c>
      <c r="K221" s="719">
        <v>0</v>
      </c>
      <c r="L221" s="719">
        <v>0</v>
      </c>
      <c r="M221" s="719">
        <v>0</v>
      </c>
      <c r="N221" s="719">
        <v>0</v>
      </c>
      <c r="O221" s="719">
        <v>0</v>
      </c>
      <c r="P221" s="726">
        <v>0</v>
      </c>
      <c r="Q221" s="719">
        <v>0</v>
      </c>
      <c r="R221" s="719">
        <v>0</v>
      </c>
      <c r="S221" s="719">
        <v>0</v>
      </c>
      <c r="T221" s="719">
        <v>0</v>
      </c>
      <c r="U221" s="719">
        <v>0</v>
      </c>
      <c r="V221" s="719">
        <v>0</v>
      </c>
      <c r="W221" s="719">
        <v>0</v>
      </c>
      <c r="X221" s="719">
        <v>0</v>
      </c>
      <c r="Y221" s="720">
        <v>0</v>
      </c>
    </row>
    <row r="222" spans="1:25" ht="13.5" thickBot="1">
      <c r="A222" s="548"/>
      <c r="B222" s="368"/>
      <c r="C222" s="350"/>
      <c r="D222" s="1160" t="s">
        <v>659</v>
      </c>
      <c r="E222" s="1160"/>
      <c r="F222" s="1160"/>
      <c r="G222" s="1160"/>
      <c r="H222" s="1160"/>
      <c r="I222" s="1160"/>
      <c r="J222" s="351">
        <v>0</v>
      </c>
      <c r="K222" s="352">
        <v>0</v>
      </c>
      <c r="L222" s="352">
        <v>0</v>
      </c>
      <c r="M222" s="352">
        <v>0</v>
      </c>
      <c r="N222" s="352">
        <v>0</v>
      </c>
      <c r="O222" s="352">
        <v>0</v>
      </c>
      <c r="P222" s="352">
        <v>0</v>
      </c>
      <c r="Q222" s="352">
        <v>0</v>
      </c>
      <c r="R222" s="352">
        <v>0</v>
      </c>
      <c r="S222" s="352">
        <v>0</v>
      </c>
      <c r="T222" s="352">
        <v>0</v>
      </c>
      <c r="U222" s="352">
        <v>0</v>
      </c>
      <c r="V222" s="352">
        <v>0</v>
      </c>
      <c r="W222" s="352">
        <v>0</v>
      </c>
      <c r="X222" s="352">
        <v>0</v>
      </c>
      <c r="Y222" s="519">
        <v>0</v>
      </c>
    </row>
    <row r="223" spans="1:25" ht="15.75" thickBot="1">
      <c r="A223" s="1120" t="s">
        <v>320</v>
      </c>
      <c r="B223" s="1121"/>
      <c r="C223" s="608"/>
      <c r="D223" s="624"/>
      <c r="E223" s="624"/>
      <c r="F223" s="624"/>
      <c r="G223" s="624"/>
      <c r="H223" s="608"/>
      <c r="I223" s="608"/>
      <c r="J223" s="608"/>
      <c r="K223" s="608"/>
      <c r="L223" s="608"/>
      <c r="M223" s="608"/>
      <c r="N223" s="608"/>
      <c r="O223" s="608"/>
      <c r="P223" s="608"/>
      <c r="Q223" s="608"/>
      <c r="R223" s="608"/>
      <c r="S223" s="608"/>
      <c r="T223" s="608"/>
      <c r="U223" s="608"/>
      <c r="V223" s="608"/>
      <c r="W223" s="608"/>
      <c r="X223" s="608"/>
      <c r="Y223" s="609"/>
    </row>
    <row r="224" spans="1:25">
      <c r="A224" s="715"/>
      <c r="B224" s="728" t="s">
        <v>693</v>
      </c>
      <c r="C224" s="716"/>
      <c r="D224" s="717"/>
      <c r="E224" s="717"/>
      <c r="F224" s="717"/>
      <c r="G224" s="717"/>
      <c r="H224" s="716"/>
      <c r="I224" s="716"/>
      <c r="J224" s="718">
        <v>0</v>
      </c>
      <c r="K224" s="719">
        <v>0</v>
      </c>
      <c r="L224" s="719">
        <v>0</v>
      </c>
      <c r="M224" s="719">
        <v>0</v>
      </c>
      <c r="N224" s="719">
        <v>0</v>
      </c>
      <c r="O224" s="719">
        <v>0</v>
      </c>
      <c r="P224" s="726">
        <v>0</v>
      </c>
      <c r="Q224" s="719">
        <v>0</v>
      </c>
      <c r="R224" s="719">
        <v>0</v>
      </c>
      <c r="S224" s="719">
        <v>0</v>
      </c>
      <c r="T224" s="719">
        <v>0</v>
      </c>
      <c r="U224" s="719">
        <v>0</v>
      </c>
      <c r="V224" s="719">
        <v>0</v>
      </c>
      <c r="W224" s="719">
        <v>0</v>
      </c>
      <c r="X224" s="719">
        <v>0</v>
      </c>
      <c r="Y224" s="720">
        <v>0</v>
      </c>
    </row>
    <row r="225" spans="1:25" ht="13.5" thickBot="1">
      <c r="A225" s="548"/>
      <c r="B225" s="368"/>
      <c r="C225" s="350"/>
      <c r="D225" s="1160" t="s">
        <v>659</v>
      </c>
      <c r="E225" s="1160"/>
      <c r="F225" s="1160"/>
      <c r="G225" s="1160"/>
      <c r="H225" s="1160"/>
      <c r="I225" s="1160"/>
      <c r="J225" s="351">
        <v>0</v>
      </c>
      <c r="K225" s="352">
        <v>0</v>
      </c>
      <c r="L225" s="352">
        <v>0</v>
      </c>
      <c r="M225" s="352">
        <v>0</v>
      </c>
      <c r="N225" s="352">
        <v>0</v>
      </c>
      <c r="O225" s="352">
        <v>0</v>
      </c>
      <c r="P225" s="352">
        <v>0</v>
      </c>
      <c r="Q225" s="352">
        <v>0</v>
      </c>
      <c r="R225" s="352">
        <v>0</v>
      </c>
      <c r="S225" s="352">
        <v>0</v>
      </c>
      <c r="T225" s="352">
        <v>0</v>
      </c>
      <c r="U225" s="352">
        <v>0</v>
      </c>
      <c r="V225" s="352">
        <v>0</v>
      </c>
      <c r="W225" s="352">
        <v>0</v>
      </c>
      <c r="X225" s="352">
        <v>0</v>
      </c>
      <c r="Y225" s="519">
        <v>0</v>
      </c>
    </row>
    <row r="226" spans="1:25" ht="15.75" thickBot="1">
      <c r="A226" s="1120" t="s">
        <v>989</v>
      </c>
      <c r="B226" s="1121"/>
      <c r="C226" s="608"/>
      <c r="D226" s="624"/>
      <c r="E226" s="624"/>
      <c r="F226" s="624"/>
      <c r="G226" s="624"/>
      <c r="H226" s="608"/>
      <c r="I226" s="608"/>
      <c r="J226" s="608"/>
      <c r="K226" s="608"/>
      <c r="L226" s="608"/>
      <c r="M226" s="608"/>
      <c r="N226" s="608"/>
      <c r="O226" s="608"/>
      <c r="P226" s="608"/>
      <c r="Q226" s="608"/>
      <c r="R226" s="608"/>
      <c r="S226" s="608"/>
      <c r="T226" s="608"/>
      <c r="U226" s="608"/>
      <c r="V226" s="608"/>
      <c r="W226" s="608"/>
      <c r="X226" s="608"/>
      <c r="Y226" s="609"/>
    </row>
    <row r="227" spans="1:25">
      <c r="A227" s="715"/>
      <c r="B227" s="728" t="s">
        <v>693</v>
      </c>
      <c r="C227" s="716"/>
      <c r="D227" s="717"/>
      <c r="E227" s="717"/>
      <c r="F227" s="717"/>
      <c r="G227" s="717"/>
      <c r="H227" s="716"/>
      <c r="I227" s="716"/>
      <c r="J227" s="718">
        <v>0</v>
      </c>
      <c r="K227" s="719">
        <v>0</v>
      </c>
      <c r="L227" s="719">
        <v>0</v>
      </c>
      <c r="M227" s="719">
        <v>0</v>
      </c>
      <c r="N227" s="719">
        <v>0</v>
      </c>
      <c r="O227" s="719">
        <v>0</v>
      </c>
      <c r="P227" s="726">
        <v>0</v>
      </c>
      <c r="Q227" s="719">
        <v>0</v>
      </c>
      <c r="R227" s="719">
        <v>0</v>
      </c>
      <c r="S227" s="719">
        <v>0</v>
      </c>
      <c r="T227" s="719">
        <v>0</v>
      </c>
      <c r="U227" s="719">
        <v>0</v>
      </c>
      <c r="V227" s="719">
        <v>0</v>
      </c>
      <c r="W227" s="719">
        <v>0</v>
      </c>
      <c r="X227" s="719">
        <v>0</v>
      </c>
      <c r="Y227" s="720">
        <v>0</v>
      </c>
    </row>
    <row r="228" spans="1:25" ht="13.5" thickBot="1">
      <c r="A228" s="548"/>
      <c r="B228" s="368"/>
      <c r="C228" s="350"/>
      <c r="D228" s="1160" t="s">
        <v>659</v>
      </c>
      <c r="E228" s="1160"/>
      <c r="F228" s="1160"/>
      <c r="G228" s="1160"/>
      <c r="H228" s="1160"/>
      <c r="I228" s="1160"/>
      <c r="J228" s="351">
        <v>0</v>
      </c>
      <c r="K228" s="352">
        <v>0</v>
      </c>
      <c r="L228" s="352">
        <v>0</v>
      </c>
      <c r="M228" s="352">
        <v>0</v>
      </c>
      <c r="N228" s="352">
        <v>0</v>
      </c>
      <c r="O228" s="352">
        <v>0</v>
      </c>
      <c r="P228" s="352">
        <v>0</v>
      </c>
      <c r="Q228" s="352">
        <v>0</v>
      </c>
      <c r="R228" s="352">
        <v>0</v>
      </c>
      <c r="S228" s="352">
        <v>0</v>
      </c>
      <c r="T228" s="352">
        <v>0</v>
      </c>
      <c r="U228" s="352">
        <v>0</v>
      </c>
      <c r="V228" s="352">
        <v>0</v>
      </c>
      <c r="W228" s="352">
        <v>0</v>
      </c>
      <c r="X228" s="352">
        <v>0</v>
      </c>
      <c r="Y228" s="519">
        <v>0</v>
      </c>
    </row>
    <row r="229" spans="1:25" ht="15.75" thickBot="1">
      <c r="A229" s="1120" t="s">
        <v>235</v>
      </c>
      <c r="B229" s="1121"/>
      <c r="C229" s="608"/>
      <c r="D229" s="624"/>
      <c r="E229" s="624"/>
      <c r="F229" s="624"/>
      <c r="G229" s="624"/>
      <c r="H229" s="608"/>
      <c r="I229" s="608"/>
      <c r="J229" s="608"/>
      <c r="K229" s="608"/>
      <c r="L229" s="608"/>
      <c r="M229" s="608"/>
      <c r="N229" s="608"/>
      <c r="O229" s="608"/>
      <c r="P229" s="608"/>
      <c r="Q229" s="608"/>
      <c r="R229" s="608"/>
      <c r="S229" s="608"/>
      <c r="T229" s="608"/>
      <c r="U229" s="608"/>
      <c r="V229" s="608"/>
      <c r="W229" s="608"/>
      <c r="X229" s="608"/>
      <c r="Y229" s="609"/>
    </row>
    <row r="230" spans="1:25" ht="41.25" customHeight="1">
      <c r="A230" s="924">
        <v>16</v>
      </c>
      <c r="B230" s="951" t="s">
        <v>251</v>
      </c>
      <c r="C230" s="936">
        <v>70</v>
      </c>
      <c r="D230" s="629" t="s">
        <v>659</v>
      </c>
      <c r="E230" s="1098"/>
      <c r="F230" s="1098"/>
      <c r="G230" s="1098"/>
      <c r="H230" s="941"/>
      <c r="I230" s="941"/>
      <c r="J230" s="867">
        <f t="shared" ref="J230" si="57">SUM(K230:Y230)</f>
        <v>3500</v>
      </c>
      <c r="K230" s="906">
        <v>3010</v>
      </c>
      <c r="L230" s="906"/>
      <c r="M230" s="906"/>
      <c r="N230" s="295"/>
      <c r="O230" s="295"/>
      <c r="P230" s="906">
        <v>490</v>
      </c>
      <c r="Q230" s="78"/>
      <c r="R230" s="78"/>
      <c r="S230" s="78"/>
      <c r="T230" s="78"/>
      <c r="U230" s="78"/>
      <c r="V230" s="78"/>
      <c r="W230" s="78"/>
      <c r="X230" s="78"/>
      <c r="Y230" s="907"/>
    </row>
    <row r="231" spans="1:25">
      <c r="A231" s="715"/>
      <c r="B231" s="728" t="s">
        <v>693</v>
      </c>
      <c r="C231" s="716"/>
      <c r="D231" s="717"/>
      <c r="E231" s="717"/>
      <c r="F231" s="717"/>
      <c r="G231" s="717"/>
      <c r="H231" s="716"/>
      <c r="I231" s="716"/>
      <c r="J231" s="718">
        <f t="shared" ref="J231:Y231" si="58">SUM(J230:J230)</f>
        <v>3500</v>
      </c>
      <c r="K231" s="719">
        <f t="shared" si="58"/>
        <v>3010</v>
      </c>
      <c r="L231" s="719">
        <f t="shared" si="58"/>
        <v>0</v>
      </c>
      <c r="M231" s="719">
        <f t="shared" si="58"/>
        <v>0</v>
      </c>
      <c r="N231" s="719">
        <f t="shared" si="58"/>
        <v>0</v>
      </c>
      <c r="O231" s="719">
        <f t="shared" si="58"/>
        <v>0</v>
      </c>
      <c r="P231" s="726">
        <f t="shared" si="58"/>
        <v>490</v>
      </c>
      <c r="Q231" s="719">
        <f t="shared" si="58"/>
        <v>0</v>
      </c>
      <c r="R231" s="719">
        <f t="shared" si="58"/>
        <v>0</v>
      </c>
      <c r="S231" s="719">
        <f t="shared" si="58"/>
        <v>0</v>
      </c>
      <c r="T231" s="719">
        <f t="shared" si="58"/>
        <v>0</v>
      </c>
      <c r="U231" s="719">
        <f t="shared" si="58"/>
        <v>0</v>
      </c>
      <c r="V231" s="719">
        <f t="shared" si="58"/>
        <v>0</v>
      </c>
      <c r="W231" s="719">
        <f t="shared" si="58"/>
        <v>0</v>
      </c>
      <c r="X231" s="719">
        <f t="shared" si="58"/>
        <v>0</v>
      </c>
      <c r="Y231" s="720">
        <f t="shared" si="58"/>
        <v>0</v>
      </c>
    </row>
    <row r="232" spans="1:25" ht="13.5" thickBot="1">
      <c r="A232" s="548"/>
      <c r="B232" s="368"/>
      <c r="C232" s="350"/>
      <c r="D232" s="1160" t="s">
        <v>659</v>
      </c>
      <c r="E232" s="1160"/>
      <c r="F232" s="1160"/>
      <c r="G232" s="1160"/>
      <c r="H232" s="1160"/>
      <c r="I232" s="1160"/>
      <c r="J232" s="351">
        <f>SUM(J230)</f>
        <v>3500</v>
      </c>
      <c r="K232" s="352">
        <f t="shared" ref="K232:Y232" si="59">SUM(K230)</f>
        <v>3010</v>
      </c>
      <c r="L232" s="352">
        <f t="shared" si="59"/>
        <v>0</v>
      </c>
      <c r="M232" s="352">
        <f t="shared" si="59"/>
        <v>0</v>
      </c>
      <c r="N232" s="352">
        <f t="shared" si="59"/>
        <v>0</v>
      </c>
      <c r="O232" s="352">
        <f t="shared" si="59"/>
        <v>0</v>
      </c>
      <c r="P232" s="352">
        <f t="shared" si="59"/>
        <v>490</v>
      </c>
      <c r="Q232" s="352">
        <f t="shared" si="59"/>
        <v>0</v>
      </c>
      <c r="R232" s="352">
        <f t="shared" si="59"/>
        <v>0</v>
      </c>
      <c r="S232" s="352">
        <f t="shared" si="59"/>
        <v>0</v>
      </c>
      <c r="T232" s="352">
        <f t="shared" si="59"/>
        <v>0</v>
      </c>
      <c r="U232" s="352">
        <f t="shared" si="59"/>
        <v>0</v>
      </c>
      <c r="V232" s="352">
        <f t="shared" si="59"/>
        <v>0</v>
      </c>
      <c r="W232" s="352">
        <f t="shared" si="59"/>
        <v>0</v>
      </c>
      <c r="X232" s="352">
        <f t="shared" si="59"/>
        <v>0</v>
      </c>
      <c r="Y232" s="519">
        <f t="shared" si="59"/>
        <v>0</v>
      </c>
    </row>
    <row r="233" spans="1:25" ht="15.75" thickBot="1">
      <c r="A233" s="1120" t="s">
        <v>234</v>
      </c>
      <c r="B233" s="1121"/>
      <c r="C233" s="608"/>
      <c r="D233" s="624"/>
      <c r="E233" s="624"/>
      <c r="F233" s="624"/>
      <c r="G233" s="624"/>
      <c r="H233" s="608"/>
      <c r="I233" s="608"/>
      <c r="J233" s="608"/>
      <c r="K233" s="608"/>
      <c r="L233" s="608"/>
      <c r="M233" s="608"/>
      <c r="N233" s="608"/>
      <c r="O233" s="608"/>
      <c r="P233" s="608"/>
      <c r="Q233" s="608"/>
      <c r="R233" s="608"/>
      <c r="S233" s="608"/>
      <c r="T233" s="608"/>
      <c r="U233" s="608"/>
      <c r="V233" s="608"/>
      <c r="W233" s="608"/>
      <c r="X233" s="608"/>
      <c r="Y233" s="609"/>
    </row>
    <row r="234" spans="1:25">
      <c r="A234" s="564">
        <v>1</v>
      </c>
      <c r="B234" s="336" t="s">
        <v>102</v>
      </c>
      <c r="C234" s="336" t="s">
        <v>102</v>
      </c>
      <c r="D234" s="674" t="s">
        <v>102</v>
      </c>
      <c r="E234" s="674"/>
      <c r="F234" s="674"/>
      <c r="G234" s="674"/>
      <c r="H234" s="336" t="s">
        <v>102</v>
      </c>
      <c r="I234" s="336" t="s">
        <v>102</v>
      </c>
      <c r="J234" s="336" t="s">
        <v>102</v>
      </c>
      <c r="K234" s="336" t="s">
        <v>102</v>
      </c>
      <c r="L234" s="336" t="s">
        <v>102</v>
      </c>
      <c r="M234" s="336" t="s">
        <v>102</v>
      </c>
      <c r="N234" s="336"/>
      <c r="O234" s="336"/>
      <c r="P234" s="336" t="s">
        <v>102</v>
      </c>
      <c r="Q234" s="336" t="s">
        <v>102</v>
      </c>
      <c r="R234" s="336" t="s">
        <v>102</v>
      </c>
      <c r="S234" s="336"/>
      <c r="T234" s="336"/>
      <c r="U234" s="336" t="s">
        <v>102</v>
      </c>
      <c r="V234" s="336" t="s">
        <v>102</v>
      </c>
      <c r="W234" s="336" t="s">
        <v>102</v>
      </c>
      <c r="X234" s="336"/>
      <c r="Y234" s="511"/>
    </row>
    <row r="235" spans="1:25" ht="15">
      <c r="A235" s="1132" t="s">
        <v>991</v>
      </c>
      <c r="B235" s="1133"/>
      <c r="C235" s="616"/>
      <c r="D235" s="675"/>
      <c r="E235" s="675"/>
      <c r="F235" s="675"/>
      <c r="G235" s="675"/>
      <c r="H235" s="616"/>
      <c r="I235" s="616"/>
      <c r="J235" s="616"/>
      <c r="K235" s="616"/>
      <c r="L235" s="616"/>
      <c r="M235" s="616"/>
      <c r="N235" s="616"/>
      <c r="O235" s="616"/>
      <c r="P235" s="616"/>
      <c r="Q235" s="616"/>
      <c r="R235" s="616"/>
      <c r="S235" s="616"/>
      <c r="T235" s="616"/>
      <c r="U235" s="616"/>
      <c r="V235" s="616"/>
      <c r="W235" s="616"/>
      <c r="X235" s="616"/>
      <c r="Y235" s="617"/>
    </row>
    <row r="236" spans="1:25">
      <c r="A236" s="715"/>
      <c r="B236" s="728" t="s">
        <v>693</v>
      </c>
      <c r="C236" s="716"/>
      <c r="D236" s="717"/>
      <c r="E236" s="717"/>
      <c r="F236" s="717"/>
      <c r="G236" s="717"/>
      <c r="H236" s="716"/>
      <c r="I236" s="716"/>
      <c r="J236" s="718">
        <v>0</v>
      </c>
      <c r="K236" s="719">
        <v>0</v>
      </c>
      <c r="L236" s="719">
        <v>0</v>
      </c>
      <c r="M236" s="719">
        <v>0</v>
      </c>
      <c r="N236" s="719">
        <v>0</v>
      </c>
      <c r="O236" s="719">
        <v>0</v>
      </c>
      <c r="P236" s="726">
        <v>0</v>
      </c>
      <c r="Q236" s="719">
        <v>0</v>
      </c>
      <c r="R236" s="719">
        <v>0</v>
      </c>
      <c r="S236" s="719">
        <v>0</v>
      </c>
      <c r="T236" s="719">
        <v>0</v>
      </c>
      <c r="U236" s="719">
        <v>0</v>
      </c>
      <c r="V236" s="719">
        <v>0</v>
      </c>
      <c r="W236" s="719">
        <v>0</v>
      </c>
      <c r="X236" s="719">
        <v>0</v>
      </c>
      <c r="Y236" s="720">
        <v>0</v>
      </c>
    </row>
    <row r="237" spans="1:25" ht="13.5" thickBot="1">
      <c r="A237" s="548"/>
      <c r="B237" s="368"/>
      <c r="C237" s="350"/>
      <c r="D237" s="1160" t="s">
        <v>659</v>
      </c>
      <c r="E237" s="1160"/>
      <c r="F237" s="1160"/>
      <c r="G237" s="1160"/>
      <c r="H237" s="1160"/>
      <c r="I237" s="1160"/>
      <c r="J237" s="351">
        <v>0</v>
      </c>
      <c r="K237" s="352">
        <v>0</v>
      </c>
      <c r="L237" s="352">
        <v>0</v>
      </c>
      <c r="M237" s="352">
        <v>0</v>
      </c>
      <c r="N237" s="352">
        <v>0</v>
      </c>
      <c r="O237" s="352">
        <v>0</v>
      </c>
      <c r="P237" s="352">
        <v>0</v>
      </c>
      <c r="Q237" s="352">
        <v>0</v>
      </c>
      <c r="R237" s="352">
        <v>0</v>
      </c>
      <c r="S237" s="352">
        <v>0</v>
      </c>
      <c r="T237" s="352">
        <v>0</v>
      </c>
      <c r="U237" s="352">
        <v>0</v>
      </c>
      <c r="V237" s="352">
        <v>0</v>
      </c>
      <c r="W237" s="352">
        <v>0</v>
      </c>
      <c r="X237" s="352">
        <v>0</v>
      </c>
      <c r="Y237" s="519">
        <v>0</v>
      </c>
    </row>
    <row r="238" spans="1:25" ht="15.75" thickBot="1">
      <c r="A238" s="1120" t="s">
        <v>368</v>
      </c>
      <c r="B238" s="1121"/>
      <c r="C238" s="608"/>
      <c r="D238" s="624"/>
      <c r="E238" s="624"/>
      <c r="F238" s="624"/>
      <c r="G238" s="624"/>
      <c r="H238" s="608"/>
      <c r="I238" s="608"/>
      <c r="J238" s="608"/>
      <c r="K238" s="608"/>
      <c r="L238" s="608"/>
      <c r="M238" s="608"/>
      <c r="N238" s="608"/>
      <c r="O238" s="608"/>
      <c r="P238" s="608"/>
      <c r="Q238" s="608"/>
      <c r="R238" s="608"/>
      <c r="S238" s="608"/>
      <c r="T238" s="608"/>
      <c r="U238" s="608"/>
      <c r="V238" s="608"/>
      <c r="W238" s="608"/>
      <c r="X238" s="608"/>
      <c r="Y238" s="609"/>
    </row>
    <row r="239" spans="1:25" ht="39" customHeight="1">
      <c r="A239" s="943">
        <v>1</v>
      </c>
      <c r="B239" s="917" t="s">
        <v>371</v>
      </c>
      <c r="C239" s="944">
        <v>145</v>
      </c>
      <c r="D239" s="629" t="s">
        <v>659</v>
      </c>
      <c r="E239" s="646"/>
      <c r="F239" s="646"/>
      <c r="G239" s="646"/>
      <c r="H239" s="808">
        <v>2018</v>
      </c>
      <c r="I239" s="386">
        <v>10000</v>
      </c>
      <c r="J239" s="342">
        <f t="shared" ref="J239" si="60">SUM(K239:Y239)</f>
        <v>10000</v>
      </c>
      <c r="K239" s="387"/>
      <c r="L239" s="387"/>
      <c r="M239" s="387"/>
      <c r="N239" s="387"/>
      <c r="O239" s="463"/>
      <c r="P239" s="388">
        <v>10000</v>
      </c>
      <c r="Q239" s="388"/>
      <c r="R239" s="388"/>
      <c r="S239" s="388"/>
      <c r="T239" s="388"/>
      <c r="U239" s="389"/>
      <c r="V239" s="389"/>
      <c r="W239" s="389"/>
      <c r="X239" s="389"/>
      <c r="Y239" s="572"/>
    </row>
    <row r="240" spans="1:25">
      <c r="A240" s="715"/>
      <c r="B240" s="728" t="s">
        <v>693</v>
      </c>
      <c r="C240" s="716"/>
      <c r="D240" s="717"/>
      <c r="E240" s="717"/>
      <c r="F240" s="717"/>
      <c r="G240" s="717"/>
      <c r="H240" s="716"/>
      <c r="I240" s="716"/>
      <c r="J240" s="718">
        <f t="shared" ref="J240:Y240" si="61">SUM(J239:J239)</f>
        <v>10000</v>
      </c>
      <c r="K240" s="719">
        <f t="shared" si="61"/>
        <v>0</v>
      </c>
      <c r="L240" s="719">
        <f t="shared" si="61"/>
        <v>0</v>
      </c>
      <c r="M240" s="719">
        <f t="shared" si="61"/>
        <v>0</v>
      </c>
      <c r="N240" s="719">
        <f t="shared" si="61"/>
        <v>0</v>
      </c>
      <c r="O240" s="719">
        <f t="shared" si="61"/>
        <v>0</v>
      </c>
      <c r="P240" s="726">
        <f t="shared" si="61"/>
        <v>10000</v>
      </c>
      <c r="Q240" s="719">
        <f t="shared" si="61"/>
        <v>0</v>
      </c>
      <c r="R240" s="719">
        <f t="shared" si="61"/>
        <v>0</v>
      </c>
      <c r="S240" s="719">
        <f t="shared" si="61"/>
        <v>0</v>
      </c>
      <c r="T240" s="719">
        <f t="shared" si="61"/>
        <v>0</v>
      </c>
      <c r="U240" s="719">
        <f t="shared" si="61"/>
        <v>0</v>
      </c>
      <c r="V240" s="719">
        <f t="shared" si="61"/>
        <v>0</v>
      </c>
      <c r="W240" s="719">
        <f t="shared" si="61"/>
        <v>0</v>
      </c>
      <c r="X240" s="719">
        <f t="shared" si="61"/>
        <v>0</v>
      </c>
      <c r="Y240" s="720">
        <f t="shared" si="61"/>
        <v>0</v>
      </c>
    </row>
    <row r="241" spans="1:25" ht="13.5" thickBot="1">
      <c r="A241" s="548"/>
      <c r="B241" s="368"/>
      <c r="C241" s="350"/>
      <c r="D241" s="1160" t="s">
        <v>659</v>
      </c>
      <c r="E241" s="1160"/>
      <c r="F241" s="1160"/>
      <c r="G241" s="1160"/>
      <c r="H241" s="1160"/>
      <c r="I241" s="1160"/>
      <c r="J241" s="351">
        <f>SUM(J239)</f>
        <v>10000</v>
      </c>
      <c r="K241" s="352">
        <f t="shared" ref="K241:Y241" si="62">SUM(K239)</f>
        <v>0</v>
      </c>
      <c r="L241" s="352">
        <f t="shared" si="62"/>
        <v>0</v>
      </c>
      <c r="M241" s="352">
        <f t="shared" si="62"/>
        <v>0</v>
      </c>
      <c r="N241" s="352">
        <f t="shared" si="62"/>
        <v>0</v>
      </c>
      <c r="O241" s="352">
        <f t="shared" si="62"/>
        <v>0</v>
      </c>
      <c r="P241" s="352">
        <f t="shared" si="62"/>
        <v>10000</v>
      </c>
      <c r="Q241" s="352">
        <f t="shared" si="62"/>
        <v>0</v>
      </c>
      <c r="R241" s="352">
        <f t="shared" si="62"/>
        <v>0</v>
      </c>
      <c r="S241" s="352">
        <f t="shared" si="62"/>
        <v>0</v>
      </c>
      <c r="T241" s="352">
        <f t="shared" si="62"/>
        <v>0</v>
      </c>
      <c r="U241" s="352">
        <f t="shared" si="62"/>
        <v>0</v>
      </c>
      <c r="V241" s="352">
        <f t="shared" si="62"/>
        <v>0</v>
      </c>
      <c r="W241" s="352">
        <f t="shared" si="62"/>
        <v>0</v>
      </c>
      <c r="X241" s="352">
        <f t="shared" si="62"/>
        <v>0</v>
      </c>
      <c r="Y241" s="519">
        <f t="shared" si="62"/>
        <v>0</v>
      </c>
    </row>
    <row r="242" spans="1:25" ht="15.75" thickBot="1">
      <c r="A242" s="1120" t="s">
        <v>220</v>
      </c>
      <c r="B242" s="1121"/>
      <c r="C242" s="608"/>
      <c r="D242" s="624"/>
      <c r="E242" s="624"/>
      <c r="F242" s="624"/>
      <c r="G242" s="624"/>
      <c r="H242" s="608"/>
      <c r="I242" s="608"/>
      <c r="J242" s="608"/>
      <c r="K242" s="608"/>
      <c r="L242" s="608"/>
      <c r="M242" s="608"/>
      <c r="N242" s="608"/>
      <c r="O242" s="608"/>
      <c r="P242" s="608"/>
      <c r="Q242" s="608"/>
      <c r="R242" s="608"/>
      <c r="S242" s="608"/>
      <c r="T242" s="608"/>
      <c r="U242" s="608"/>
      <c r="V242" s="608"/>
      <c r="W242" s="608"/>
      <c r="X242" s="608"/>
      <c r="Y242" s="609"/>
    </row>
    <row r="243" spans="1:25" ht="40.5" customHeight="1">
      <c r="A243" s="829">
        <v>1</v>
      </c>
      <c r="B243" s="788" t="s">
        <v>366</v>
      </c>
      <c r="C243" s="355" t="s">
        <v>217</v>
      </c>
      <c r="D243" s="629" t="s">
        <v>659</v>
      </c>
      <c r="E243" s="639"/>
      <c r="F243" s="639"/>
      <c r="G243" s="639"/>
      <c r="H243" s="819">
        <v>2017</v>
      </c>
      <c r="I243" s="867">
        <v>66721.710000000006</v>
      </c>
      <c r="J243" s="867">
        <f>SUM(K243:Y243)</f>
        <v>0</v>
      </c>
      <c r="K243" s="867">
        <v>0</v>
      </c>
      <c r="L243" s="867">
        <v>0</v>
      </c>
      <c r="M243" s="867">
        <v>0</v>
      </c>
      <c r="N243" s="867"/>
      <c r="O243" s="867"/>
      <c r="P243" s="867"/>
      <c r="Q243" s="867">
        <v>0</v>
      </c>
      <c r="R243" s="867">
        <v>0</v>
      </c>
      <c r="S243" s="867"/>
      <c r="T243" s="867"/>
      <c r="U243" s="867">
        <v>0</v>
      </c>
      <c r="V243" s="867">
        <v>0</v>
      </c>
      <c r="W243" s="867">
        <v>0</v>
      </c>
      <c r="X243" s="301"/>
      <c r="Y243" s="544"/>
    </row>
    <row r="244" spans="1:25" ht="24" customHeight="1">
      <c r="A244" s="826">
        <v>2</v>
      </c>
      <c r="B244" s="787" t="s">
        <v>219</v>
      </c>
      <c r="C244" s="100" t="s">
        <v>217</v>
      </c>
      <c r="D244" s="629" t="s">
        <v>659</v>
      </c>
      <c r="E244" s="673"/>
      <c r="F244" s="673"/>
      <c r="G244" s="673"/>
      <c r="H244" s="787" t="s">
        <v>367</v>
      </c>
      <c r="I244" s="865" t="s">
        <v>218</v>
      </c>
      <c r="J244" s="867">
        <f>SUM(K244:Y244)</f>
        <v>20000</v>
      </c>
      <c r="K244" s="865">
        <v>0</v>
      </c>
      <c r="L244" s="865">
        <v>17600</v>
      </c>
      <c r="M244" s="865">
        <v>0</v>
      </c>
      <c r="N244" s="865"/>
      <c r="O244" s="865"/>
      <c r="P244" s="865">
        <v>0</v>
      </c>
      <c r="Q244" s="865">
        <v>2400</v>
      </c>
      <c r="R244" s="865">
        <v>0</v>
      </c>
      <c r="S244" s="865"/>
      <c r="T244" s="865"/>
      <c r="U244" s="865">
        <v>0</v>
      </c>
      <c r="V244" s="865">
        <v>0</v>
      </c>
      <c r="W244" s="865">
        <v>0</v>
      </c>
      <c r="X244" s="301"/>
      <c r="Y244" s="544"/>
    </row>
    <row r="245" spans="1:25">
      <c r="A245" s="715"/>
      <c r="B245" s="728" t="s">
        <v>693</v>
      </c>
      <c r="C245" s="716"/>
      <c r="D245" s="717"/>
      <c r="E245" s="717"/>
      <c r="F245" s="717"/>
      <c r="G245" s="717"/>
      <c r="H245" s="716"/>
      <c r="I245" s="716"/>
      <c r="J245" s="718">
        <f>SUM(J243:J244)</f>
        <v>20000</v>
      </c>
      <c r="K245" s="719">
        <f t="shared" ref="K245:Y245" si="63">SUM(K243:K244)</f>
        <v>0</v>
      </c>
      <c r="L245" s="719">
        <f t="shared" si="63"/>
        <v>17600</v>
      </c>
      <c r="M245" s="719">
        <f t="shared" si="63"/>
        <v>0</v>
      </c>
      <c r="N245" s="719">
        <f t="shared" si="63"/>
        <v>0</v>
      </c>
      <c r="O245" s="719">
        <f t="shared" si="63"/>
        <v>0</v>
      </c>
      <c r="P245" s="726">
        <f t="shared" si="63"/>
        <v>0</v>
      </c>
      <c r="Q245" s="719">
        <f t="shared" si="63"/>
        <v>2400</v>
      </c>
      <c r="R245" s="719">
        <f t="shared" si="63"/>
        <v>0</v>
      </c>
      <c r="S245" s="719">
        <f t="shared" si="63"/>
        <v>0</v>
      </c>
      <c r="T245" s="719">
        <f t="shared" si="63"/>
        <v>0</v>
      </c>
      <c r="U245" s="719">
        <f t="shared" si="63"/>
        <v>0</v>
      </c>
      <c r="V245" s="719">
        <f t="shared" si="63"/>
        <v>0</v>
      </c>
      <c r="W245" s="719">
        <f t="shared" si="63"/>
        <v>0</v>
      </c>
      <c r="X245" s="719">
        <f t="shared" si="63"/>
        <v>0</v>
      </c>
      <c r="Y245" s="720">
        <f t="shared" si="63"/>
        <v>0</v>
      </c>
    </row>
    <row r="246" spans="1:25" ht="13.5" thickBot="1">
      <c r="A246" s="548"/>
      <c r="B246" s="368"/>
      <c r="C246" s="350"/>
      <c r="D246" s="1160" t="s">
        <v>659</v>
      </c>
      <c r="E246" s="1160"/>
      <c r="F246" s="1160"/>
      <c r="G246" s="1160"/>
      <c r="H246" s="1160"/>
      <c r="I246" s="1160"/>
      <c r="J246" s="351">
        <f>SUM(J243:J244)</f>
        <v>20000</v>
      </c>
      <c r="K246" s="352">
        <f t="shared" ref="K246:Y246" si="64">SUM(K243:K244)</f>
        <v>0</v>
      </c>
      <c r="L246" s="352">
        <f t="shared" si="64"/>
        <v>17600</v>
      </c>
      <c r="M246" s="352">
        <f t="shared" si="64"/>
        <v>0</v>
      </c>
      <c r="N246" s="352">
        <f t="shared" si="64"/>
        <v>0</v>
      </c>
      <c r="O246" s="352">
        <f t="shared" si="64"/>
        <v>0</v>
      </c>
      <c r="P246" s="352">
        <f t="shared" si="64"/>
        <v>0</v>
      </c>
      <c r="Q246" s="352">
        <f t="shared" si="64"/>
        <v>2400</v>
      </c>
      <c r="R246" s="352">
        <f t="shared" si="64"/>
        <v>0</v>
      </c>
      <c r="S246" s="352">
        <f t="shared" si="64"/>
        <v>0</v>
      </c>
      <c r="T246" s="352">
        <f t="shared" si="64"/>
        <v>0</v>
      </c>
      <c r="U246" s="352">
        <f t="shared" si="64"/>
        <v>0</v>
      </c>
      <c r="V246" s="352">
        <f t="shared" si="64"/>
        <v>0</v>
      </c>
      <c r="W246" s="352">
        <f t="shared" si="64"/>
        <v>0</v>
      </c>
      <c r="X246" s="352">
        <f t="shared" si="64"/>
        <v>0</v>
      </c>
      <c r="Y246" s="519">
        <f t="shared" si="64"/>
        <v>0</v>
      </c>
    </row>
    <row r="247" spans="1:25" ht="15.75" thickBot="1">
      <c r="A247" s="1120" t="s">
        <v>285</v>
      </c>
      <c r="B247" s="1121"/>
      <c r="C247" s="608"/>
      <c r="D247" s="624"/>
      <c r="E247" s="624"/>
      <c r="F247" s="624"/>
      <c r="G247" s="624"/>
      <c r="H247" s="608"/>
      <c r="I247" s="608"/>
      <c r="J247" s="608"/>
      <c r="K247" s="608"/>
      <c r="L247" s="608"/>
      <c r="M247" s="608"/>
      <c r="N247" s="608"/>
      <c r="O247" s="608"/>
      <c r="P247" s="608"/>
      <c r="Q247" s="608"/>
      <c r="R247" s="608"/>
      <c r="S247" s="608"/>
      <c r="T247" s="608"/>
      <c r="U247" s="608"/>
      <c r="V247" s="608"/>
      <c r="W247" s="608"/>
      <c r="X247" s="608"/>
      <c r="Y247" s="609"/>
    </row>
    <row r="248" spans="1:25">
      <c r="A248" s="715"/>
      <c r="B248" s="728" t="s">
        <v>693</v>
      </c>
      <c r="C248" s="716"/>
      <c r="D248" s="717"/>
      <c r="E248" s="717"/>
      <c r="F248" s="717"/>
      <c r="G248" s="717"/>
      <c r="H248" s="716"/>
      <c r="I248" s="716"/>
      <c r="J248" s="718">
        <v>0</v>
      </c>
      <c r="K248" s="719">
        <v>0</v>
      </c>
      <c r="L248" s="719">
        <v>0</v>
      </c>
      <c r="M248" s="719">
        <v>0</v>
      </c>
      <c r="N248" s="719">
        <v>0</v>
      </c>
      <c r="O248" s="719">
        <v>0</v>
      </c>
      <c r="P248" s="726">
        <v>0</v>
      </c>
      <c r="Q248" s="719">
        <v>0</v>
      </c>
      <c r="R248" s="719">
        <v>0</v>
      </c>
      <c r="S248" s="719">
        <v>0</v>
      </c>
      <c r="T248" s="719">
        <v>0</v>
      </c>
      <c r="U248" s="719">
        <v>0</v>
      </c>
      <c r="V248" s="719">
        <v>0</v>
      </c>
      <c r="W248" s="719">
        <v>0</v>
      </c>
      <c r="X248" s="719">
        <v>0</v>
      </c>
      <c r="Y248" s="720">
        <v>0</v>
      </c>
    </row>
    <row r="249" spans="1:25" ht="13.5" thickBot="1">
      <c r="A249" s="548"/>
      <c r="B249" s="368"/>
      <c r="C249" s="350"/>
      <c r="D249" s="1160" t="s">
        <v>659</v>
      </c>
      <c r="E249" s="1160"/>
      <c r="F249" s="1160"/>
      <c r="G249" s="1160"/>
      <c r="H249" s="1160"/>
      <c r="I249" s="1160"/>
      <c r="J249" s="351">
        <v>0</v>
      </c>
      <c r="K249" s="352">
        <v>0</v>
      </c>
      <c r="L249" s="352">
        <v>0</v>
      </c>
      <c r="M249" s="352">
        <v>0</v>
      </c>
      <c r="N249" s="352">
        <v>0</v>
      </c>
      <c r="O249" s="352">
        <v>0</v>
      </c>
      <c r="P249" s="352">
        <v>0</v>
      </c>
      <c r="Q249" s="352">
        <v>0</v>
      </c>
      <c r="R249" s="352">
        <v>0</v>
      </c>
      <c r="S249" s="352">
        <v>0</v>
      </c>
      <c r="T249" s="352">
        <v>0</v>
      </c>
      <c r="U249" s="352">
        <v>0</v>
      </c>
      <c r="V249" s="352">
        <v>0</v>
      </c>
      <c r="W249" s="352">
        <v>0</v>
      </c>
      <c r="X249" s="352">
        <v>0</v>
      </c>
      <c r="Y249" s="519">
        <v>0</v>
      </c>
    </row>
    <row r="250" spans="1:25" ht="15.75" thickBot="1">
      <c r="A250" s="1120" t="s">
        <v>383</v>
      </c>
      <c r="B250" s="1121"/>
      <c r="C250" s="608"/>
      <c r="D250" s="624"/>
      <c r="E250" s="624"/>
      <c r="F250" s="624"/>
      <c r="G250" s="624"/>
      <c r="H250" s="608"/>
      <c r="I250" s="608"/>
      <c r="J250" s="608"/>
      <c r="K250" s="608"/>
      <c r="L250" s="608"/>
      <c r="M250" s="608"/>
      <c r="N250" s="608"/>
      <c r="O250" s="608"/>
      <c r="P250" s="608"/>
      <c r="Q250" s="608"/>
      <c r="R250" s="608"/>
      <c r="S250" s="608"/>
      <c r="T250" s="608"/>
      <c r="U250" s="608"/>
      <c r="V250" s="608"/>
      <c r="W250" s="608"/>
      <c r="X250" s="608"/>
      <c r="Y250" s="609"/>
    </row>
    <row r="251" spans="1:25" ht="94.5">
      <c r="A251" s="577">
        <v>47</v>
      </c>
      <c r="B251" s="173" t="s">
        <v>808</v>
      </c>
      <c r="C251" s="181">
        <v>50</v>
      </c>
      <c r="D251" s="629" t="s">
        <v>659</v>
      </c>
      <c r="E251" s="946"/>
      <c r="F251" s="946"/>
      <c r="G251" s="946"/>
      <c r="H251" s="180"/>
      <c r="I251" s="179"/>
      <c r="J251" s="392">
        <f t="shared" ref="J251" si="65">SUM(K251:Y251)</f>
        <v>27000</v>
      </c>
      <c r="K251" s="183"/>
      <c r="L251" s="184"/>
      <c r="M251" s="184"/>
      <c r="N251" s="184"/>
      <c r="O251" s="184"/>
      <c r="P251" s="183">
        <v>24000</v>
      </c>
      <c r="Q251" s="183">
        <v>1000</v>
      </c>
      <c r="R251" s="184">
        <v>2000</v>
      </c>
      <c r="S251" s="184"/>
      <c r="T251" s="184"/>
      <c r="U251" s="394"/>
      <c r="V251" s="394"/>
      <c r="W251" s="394"/>
      <c r="X251" s="394"/>
      <c r="Y251" s="579"/>
    </row>
    <row r="252" spans="1:25">
      <c r="A252" s="715"/>
      <c r="B252" s="728" t="s">
        <v>693</v>
      </c>
      <c r="C252" s="716"/>
      <c r="D252" s="717"/>
      <c r="E252" s="717"/>
      <c r="F252" s="717"/>
      <c r="G252" s="717"/>
      <c r="H252" s="716"/>
      <c r="I252" s="716"/>
      <c r="J252" s="718">
        <f t="shared" ref="J252:Y252" si="66">SUM(J251:J251)</f>
        <v>27000</v>
      </c>
      <c r="K252" s="719">
        <f t="shared" si="66"/>
        <v>0</v>
      </c>
      <c r="L252" s="719">
        <f t="shared" si="66"/>
        <v>0</v>
      </c>
      <c r="M252" s="719">
        <f t="shared" si="66"/>
        <v>0</v>
      </c>
      <c r="N252" s="719">
        <f t="shared" si="66"/>
        <v>0</v>
      </c>
      <c r="O252" s="719">
        <f t="shared" si="66"/>
        <v>0</v>
      </c>
      <c r="P252" s="726">
        <f t="shared" si="66"/>
        <v>24000</v>
      </c>
      <c r="Q252" s="719">
        <f t="shared" si="66"/>
        <v>1000</v>
      </c>
      <c r="R252" s="719">
        <f t="shared" si="66"/>
        <v>2000</v>
      </c>
      <c r="S252" s="719">
        <f t="shared" si="66"/>
        <v>0</v>
      </c>
      <c r="T252" s="719">
        <f t="shared" si="66"/>
        <v>0</v>
      </c>
      <c r="U252" s="719">
        <f t="shared" si="66"/>
        <v>0</v>
      </c>
      <c r="V252" s="719">
        <f t="shared" si="66"/>
        <v>0</v>
      </c>
      <c r="W252" s="719">
        <f t="shared" si="66"/>
        <v>0</v>
      </c>
      <c r="X252" s="719">
        <f t="shared" si="66"/>
        <v>0</v>
      </c>
      <c r="Y252" s="720">
        <f t="shared" si="66"/>
        <v>0</v>
      </c>
    </row>
    <row r="253" spans="1:25">
      <c r="A253" s="548"/>
      <c r="B253" s="368"/>
      <c r="C253" s="350"/>
      <c r="D253" s="1160" t="s">
        <v>659</v>
      </c>
      <c r="E253" s="1160"/>
      <c r="F253" s="1160"/>
      <c r="G253" s="1160"/>
      <c r="H253" s="1160"/>
      <c r="I253" s="1160"/>
      <c r="J253" s="351">
        <f t="shared" ref="J253:Y253" si="67">SUM(J251)</f>
        <v>27000</v>
      </c>
      <c r="K253" s="352">
        <f t="shared" si="67"/>
        <v>0</v>
      </c>
      <c r="L253" s="352">
        <f t="shared" si="67"/>
        <v>0</v>
      </c>
      <c r="M253" s="352">
        <f t="shared" si="67"/>
        <v>0</v>
      </c>
      <c r="N253" s="352">
        <f t="shared" si="67"/>
        <v>0</v>
      </c>
      <c r="O253" s="352">
        <f t="shared" si="67"/>
        <v>0</v>
      </c>
      <c r="P253" s="352">
        <f t="shared" si="67"/>
        <v>24000</v>
      </c>
      <c r="Q253" s="352">
        <f t="shared" si="67"/>
        <v>1000</v>
      </c>
      <c r="R253" s="352">
        <f t="shared" si="67"/>
        <v>2000</v>
      </c>
      <c r="S253" s="352">
        <f t="shared" si="67"/>
        <v>0</v>
      </c>
      <c r="T253" s="352">
        <f t="shared" si="67"/>
        <v>0</v>
      </c>
      <c r="U253" s="352">
        <f t="shared" si="67"/>
        <v>0</v>
      </c>
      <c r="V253" s="352">
        <f t="shared" si="67"/>
        <v>0</v>
      </c>
      <c r="W253" s="352">
        <f t="shared" si="67"/>
        <v>0</v>
      </c>
      <c r="X253" s="352">
        <f t="shared" si="67"/>
        <v>0</v>
      </c>
      <c r="Y253" s="519">
        <f t="shared" si="67"/>
        <v>0</v>
      </c>
    </row>
    <row r="254" spans="1:25" ht="15">
      <c r="A254" s="1122" t="s">
        <v>810</v>
      </c>
      <c r="B254" s="1123"/>
      <c r="C254" s="618"/>
      <c r="D254" s="680"/>
      <c r="E254" s="680"/>
      <c r="F254" s="680"/>
      <c r="G254" s="680"/>
      <c r="H254" s="618"/>
      <c r="I254" s="618"/>
      <c r="J254" s="618"/>
      <c r="K254" s="618"/>
      <c r="L254" s="618"/>
      <c r="M254" s="618"/>
      <c r="N254" s="618"/>
      <c r="O254" s="618"/>
      <c r="P254" s="618"/>
      <c r="Q254" s="618"/>
      <c r="R254" s="618"/>
      <c r="S254" s="618"/>
      <c r="T254" s="618"/>
      <c r="U254" s="618"/>
      <c r="V254" s="618"/>
      <c r="W254" s="618"/>
      <c r="X254" s="618"/>
      <c r="Y254" s="619"/>
    </row>
    <row r="255" spans="1:25">
      <c r="A255" s="715"/>
      <c r="B255" s="728" t="s">
        <v>693</v>
      </c>
      <c r="C255" s="716"/>
      <c r="D255" s="717"/>
      <c r="E255" s="717"/>
      <c r="F255" s="717"/>
      <c r="G255" s="717"/>
      <c r="H255" s="716"/>
      <c r="I255" s="716"/>
      <c r="J255" s="718">
        <v>0</v>
      </c>
      <c r="K255" s="719">
        <v>0</v>
      </c>
      <c r="L255" s="719">
        <v>0</v>
      </c>
      <c r="M255" s="719">
        <v>0</v>
      </c>
      <c r="N255" s="719">
        <v>0</v>
      </c>
      <c r="O255" s="719">
        <v>0</v>
      </c>
      <c r="P255" s="726">
        <v>0</v>
      </c>
      <c r="Q255" s="719">
        <v>0</v>
      </c>
      <c r="R255" s="719">
        <v>0</v>
      </c>
      <c r="S255" s="719">
        <v>0</v>
      </c>
      <c r="T255" s="719">
        <v>0</v>
      </c>
      <c r="U255" s="719">
        <v>0</v>
      </c>
      <c r="V255" s="719">
        <v>0</v>
      </c>
      <c r="W255" s="719">
        <v>0</v>
      </c>
      <c r="X255" s="719">
        <v>0</v>
      </c>
      <c r="Y255" s="720">
        <v>0</v>
      </c>
    </row>
    <row r="256" spans="1:25" ht="13.5" thickBot="1">
      <c r="A256" s="548"/>
      <c r="B256" s="368"/>
      <c r="C256" s="350"/>
      <c r="D256" s="1160" t="s">
        <v>659</v>
      </c>
      <c r="E256" s="1160"/>
      <c r="F256" s="1160"/>
      <c r="G256" s="1160"/>
      <c r="H256" s="1160"/>
      <c r="I256" s="1160"/>
      <c r="J256" s="351">
        <v>0</v>
      </c>
      <c r="K256" s="352">
        <v>0</v>
      </c>
      <c r="L256" s="352">
        <v>0</v>
      </c>
      <c r="M256" s="352">
        <v>0</v>
      </c>
      <c r="N256" s="352">
        <v>0</v>
      </c>
      <c r="O256" s="352">
        <v>0</v>
      </c>
      <c r="P256" s="352">
        <v>0</v>
      </c>
      <c r="Q256" s="352">
        <v>0</v>
      </c>
      <c r="R256" s="352">
        <v>0</v>
      </c>
      <c r="S256" s="352">
        <v>0</v>
      </c>
      <c r="T256" s="352">
        <v>0</v>
      </c>
      <c r="U256" s="352">
        <v>0</v>
      </c>
      <c r="V256" s="352">
        <v>0</v>
      </c>
      <c r="W256" s="352">
        <v>0</v>
      </c>
      <c r="X256" s="352">
        <v>0</v>
      </c>
      <c r="Y256" s="519">
        <v>0</v>
      </c>
    </row>
    <row r="257" spans="1:25" ht="15.75" thickBot="1">
      <c r="A257" s="1204" t="s">
        <v>822</v>
      </c>
      <c r="B257" s="1205"/>
      <c r="C257" s="1205"/>
      <c r="D257" s="1205"/>
      <c r="E257" s="1205"/>
      <c r="F257" s="1205"/>
      <c r="G257" s="1205"/>
      <c r="H257" s="1205"/>
      <c r="I257" s="1257"/>
      <c r="J257" s="732">
        <f t="shared" ref="J257:Y257" si="68">SUM(J260,J264,J267,J271,J275,J280)</f>
        <v>0</v>
      </c>
      <c r="K257" s="732">
        <f t="shared" si="68"/>
        <v>0</v>
      </c>
      <c r="L257" s="732">
        <f t="shared" si="68"/>
        <v>0</v>
      </c>
      <c r="M257" s="732">
        <f t="shared" si="68"/>
        <v>0</v>
      </c>
      <c r="N257" s="732">
        <f t="shared" si="68"/>
        <v>0</v>
      </c>
      <c r="O257" s="732">
        <f t="shared" si="68"/>
        <v>0</v>
      </c>
      <c r="P257" s="732">
        <f t="shared" si="68"/>
        <v>0</v>
      </c>
      <c r="Q257" s="732">
        <f t="shared" si="68"/>
        <v>0</v>
      </c>
      <c r="R257" s="732">
        <f t="shared" si="68"/>
        <v>0</v>
      </c>
      <c r="S257" s="732">
        <f t="shared" si="68"/>
        <v>0</v>
      </c>
      <c r="T257" s="732">
        <f t="shared" si="68"/>
        <v>0</v>
      </c>
      <c r="U257" s="732">
        <f t="shared" si="68"/>
        <v>0</v>
      </c>
      <c r="V257" s="732">
        <f t="shared" si="68"/>
        <v>0</v>
      </c>
      <c r="W257" s="732">
        <f t="shared" si="68"/>
        <v>0</v>
      </c>
      <c r="X257" s="732">
        <f t="shared" si="68"/>
        <v>0</v>
      </c>
      <c r="Y257" s="732">
        <f t="shared" si="68"/>
        <v>0</v>
      </c>
    </row>
    <row r="258" spans="1:25">
      <c r="A258" s="552"/>
      <c r="B258" s="449"/>
      <c r="C258" s="450"/>
      <c r="D258" s="1380" t="s">
        <v>659</v>
      </c>
      <c r="E258" s="1380"/>
      <c r="F258" s="1380"/>
      <c r="G258" s="1380"/>
      <c r="H258" s="1380"/>
      <c r="I258" s="1380"/>
      <c r="J258" s="451">
        <f t="shared" ref="J258:Y258" si="69">SUM(J261,J265,J268,J272,J278,J281)</f>
        <v>0</v>
      </c>
      <c r="K258" s="451">
        <f t="shared" si="69"/>
        <v>0</v>
      </c>
      <c r="L258" s="451">
        <f t="shared" si="69"/>
        <v>0</v>
      </c>
      <c r="M258" s="451">
        <f t="shared" si="69"/>
        <v>0</v>
      </c>
      <c r="N258" s="451">
        <f t="shared" si="69"/>
        <v>0</v>
      </c>
      <c r="O258" s="451">
        <f t="shared" si="69"/>
        <v>0</v>
      </c>
      <c r="P258" s="451">
        <f t="shared" si="69"/>
        <v>0</v>
      </c>
      <c r="Q258" s="451">
        <f t="shared" si="69"/>
        <v>0</v>
      </c>
      <c r="R258" s="451">
        <f t="shared" si="69"/>
        <v>0</v>
      </c>
      <c r="S258" s="451">
        <f t="shared" si="69"/>
        <v>0</v>
      </c>
      <c r="T258" s="451">
        <f t="shared" si="69"/>
        <v>0</v>
      </c>
      <c r="U258" s="451">
        <f t="shared" si="69"/>
        <v>0</v>
      </c>
      <c r="V258" s="451">
        <f t="shared" si="69"/>
        <v>0</v>
      </c>
      <c r="W258" s="451">
        <f t="shared" si="69"/>
        <v>0</v>
      </c>
      <c r="X258" s="452">
        <f t="shared" si="69"/>
        <v>0</v>
      </c>
      <c r="Y258" s="545">
        <f t="shared" si="69"/>
        <v>0</v>
      </c>
    </row>
    <row r="259" spans="1:25" ht="15">
      <c r="A259" s="1124" t="s">
        <v>2</v>
      </c>
      <c r="B259" s="1125"/>
      <c r="C259" s="612"/>
      <c r="D259" s="650"/>
      <c r="E259" s="650"/>
      <c r="F259" s="650"/>
      <c r="G259" s="650"/>
      <c r="H259" s="612"/>
      <c r="I259" s="612"/>
      <c r="J259" s="612"/>
      <c r="K259" s="612"/>
      <c r="L259" s="612"/>
      <c r="M259" s="612"/>
      <c r="N259" s="612"/>
      <c r="O259" s="612"/>
      <c r="P259" s="612"/>
      <c r="Q259" s="612"/>
      <c r="R259" s="612"/>
      <c r="S259" s="612"/>
      <c r="T259" s="612"/>
      <c r="U259" s="612"/>
      <c r="V259" s="612"/>
      <c r="W259" s="612"/>
      <c r="X259" s="612"/>
      <c r="Y259" s="613"/>
    </row>
    <row r="260" spans="1:25">
      <c r="A260" s="715"/>
      <c r="B260" s="728" t="s">
        <v>693</v>
      </c>
      <c r="C260" s="716"/>
      <c r="D260" s="717"/>
      <c r="E260" s="717"/>
      <c r="F260" s="717"/>
      <c r="G260" s="717"/>
      <c r="H260" s="716"/>
      <c r="I260" s="716"/>
      <c r="J260" s="718">
        <v>0</v>
      </c>
      <c r="K260" s="719">
        <v>0</v>
      </c>
      <c r="L260" s="719">
        <v>0</v>
      </c>
      <c r="M260" s="719">
        <v>0</v>
      </c>
      <c r="N260" s="719">
        <v>0</v>
      </c>
      <c r="O260" s="719">
        <v>0</v>
      </c>
      <c r="P260" s="726">
        <v>0</v>
      </c>
      <c r="Q260" s="719">
        <v>0</v>
      </c>
      <c r="R260" s="719">
        <v>0</v>
      </c>
      <c r="S260" s="719">
        <v>0</v>
      </c>
      <c r="T260" s="719">
        <v>0</v>
      </c>
      <c r="U260" s="719">
        <v>0</v>
      </c>
      <c r="V260" s="719">
        <v>0</v>
      </c>
      <c r="W260" s="719">
        <v>0</v>
      </c>
      <c r="X260" s="719">
        <v>0</v>
      </c>
      <c r="Y260" s="720">
        <v>0</v>
      </c>
    </row>
    <row r="261" spans="1:25" ht="13.5" thickBot="1">
      <c r="A261" s="548"/>
      <c r="B261" s="368"/>
      <c r="C261" s="350"/>
      <c r="D261" s="1160" t="s">
        <v>659</v>
      </c>
      <c r="E261" s="1160"/>
      <c r="F261" s="1160"/>
      <c r="G261" s="1160"/>
      <c r="H261" s="1160"/>
      <c r="I261" s="1160"/>
      <c r="J261" s="351">
        <v>0</v>
      </c>
      <c r="K261" s="352">
        <v>0</v>
      </c>
      <c r="L261" s="352">
        <v>0</v>
      </c>
      <c r="M261" s="352">
        <v>0</v>
      </c>
      <c r="N261" s="352">
        <v>0</v>
      </c>
      <c r="O261" s="352">
        <v>0</v>
      </c>
      <c r="P261" s="352">
        <v>0</v>
      </c>
      <c r="Q261" s="352">
        <v>0</v>
      </c>
      <c r="R261" s="352">
        <v>0</v>
      </c>
      <c r="S261" s="352">
        <v>0</v>
      </c>
      <c r="T261" s="352">
        <v>0</v>
      </c>
      <c r="U261" s="352">
        <v>0</v>
      </c>
      <c r="V261" s="352">
        <v>0</v>
      </c>
      <c r="W261" s="352">
        <v>0</v>
      </c>
      <c r="X261" s="352">
        <v>0</v>
      </c>
      <c r="Y261" s="519">
        <v>0</v>
      </c>
    </row>
    <row r="262" spans="1:25" ht="15.75" thickBot="1">
      <c r="A262" s="1120" t="s">
        <v>4</v>
      </c>
      <c r="B262" s="1121"/>
      <c r="C262" s="608"/>
      <c r="D262" s="624"/>
      <c r="E262" s="624"/>
      <c r="F262" s="624"/>
      <c r="G262" s="624"/>
      <c r="H262" s="608"/>
      <c r="I262" s="608"/>
      <c r="J262" s="608"/>
      <c r="K262" s="608"/>
      <c r="L262" s="608"/>
      <c r="M262" s="608"/>
      <c r="N262" s="608"/>
      <c r="O262" s="608"/>
      <c r="P262" s="608"/>
      <c r="Q262" s="608"/>
      <c r="R262" s="608"/>
      <c r="S262" s="608"/>
      <c r="T262" s="608"/>
      <c r="U262" s="608"/>
      <c r="V262" s="608"/>
      <c r="W262" s="608"/>
      <c r="X262" s="608"/>
      <c r="Y262" s="609"/>
    </row>
    <row r="263" spans="1:25" ht="168">
      <c r="A263" s="580">
        <v>1</v>
      </c>
      <c r="B263" s="816" t="s">
        <v>90</v>
      </c>
      <c r="C263" s="819">
        <v>280</v>
      </c>
      <c r="D263" s="629" t="s">
        <v>659</v>
      </c>
      <c r="E263" s="922"/>
      <c r="F263" s="922"/>
      <c r="G263" s="922"/>
      <c r="H263" s="310" t="s">
        <v>347</v>
      </c>
      <c r="I263" s="867">
        <v>5200</v>
      </c>
      <c r="J263" s="397">
        <f>SUM(K263:W263)</f>
        <v>0</v>
      </c>
      <c r="K263" s="867"/>
      <c r="L263" s="867"/>
      <c r="M263" s="867"/>
      <c r="N263" s="867"/>
      <c r="O263" s="867"/>
      <c r="P263" s="819"/>
      <c r="Q263" s="819"/>
      <c r="R263" s="819"/>
      <c r="S263" s="819"/>
      <c r="T263" s="819"/>
      <c r="U263" s="819"/>
      <c r="V263" s="819"/>
      <c r="W263" s="819"/>
      <c r="X263" s="303"/>
      <c r="Y263" s="544"/>
    </row>
    <row r="264" spans="1:25">
      <c r="A264" s="715"/>
      <c r="B264" s="728" t="s">
        <v>693</v>
      </c>
      <c r="C264" s="716"/>
      <c r="D264" s="717"/>
      <c r="E264" s="717"/>
      <c r="F264" s="717"/>
      <c r="G264" s="717"/>
      <c r="H264" s="716"/>
      <c r="I264" s="716"/>
      <c r="J264" s="718">
        <f t="shared" ref="J264:Y264" si="70">SUM(J263:J263)</f>
        <v>0</v>
      </c>
      <c r="K264" s="719">
        <f t="shared" si="70"/>
        <v>0</v>
      </c>
      <c r="L264" s="719">
        <f t="shared" si="70"/>
        <v>0</v>
      </c>
      <c r="M264" s="719">
        <f t="shared" si="70"/>
        <v>0</v>
      </c>
      <c r="N264" s="719">
        <f t="shared" si="70"/>
        <v>0</v>
      </c>
      <c r="O264" s="719">
        <f t="shared" si="70"/>
        <v>0</v>
      </c>
      <c r="P264" s="726">
        <f t="shared" si="70"/>
        <v>0</v>
      </c>
      <c r="Q264" s="719">
        <f t="shared" si="70"/>
        <v>0</v>
      </c>
      <c r="R264" s="719">
        <f t="shared" si="70"/>
        <v>0</v>
      </c>
      <c r="S264" s="719">
        <f t="shared" si="70"/>
        <v>0</v>
      </c>
      <c r="T264" s="719">
        <f t="shared" si="70"/>
        <v>0</v>
      </c>
      <c r="U264" s="719">
        <f t="shared" si="70"/>
        <v>0</v>
      </c>
      <c r="V264" s="719">
        <f t="shared" si="70"/>
        <v>0</v>
      </c>
      <c r="W264" s="719">
        <f t="shared" si="70"/>
        <v>0</v>
      </c>
      <c r="X264" s="719">
        <f t="shared" si="70"/>
        <v>0</v>
      </c>
      <c r="Y264" s="720">
        <f t="shared" si="70"/>
        <v>0</v>
      </c>
    </row>
    <row r="265" spans="1:25" ht="13.5" thickBot="1">
      <c r="A265" s="548"/>
      <c r="B265" s="368"/>
      <c r="C265" s="350"/>
      <c r="D265" s="1160" t="s">
        <v>659</v>
      </c>
      <c r="E265" s="1160"/>
      <c r="F265" s="1160"/>
      <c r="G265" s="1160"/>
      <c r="H265" s="1160"/>
      <c r="I265" s="1160"/>
      <c r="J265" s="351">
        <f>SUM(J263)</f>
        <v>0</v>
      </c>
      <c r="K265" s="352">
        <f t="shared" ref="K265:Y265" si="71">SUM(K263)</f>
        <v>0</v>
      </c>
      <c r="L265" s="352">
        <f t="shared" si="71"/>
        <v>0</v>
      </c>
      <c r="M265" s="352">
        <f t="shared" si="71"/>
        <v>0</v>
      </c>
      <c r="N265" s="352">
        <f t="shared" si="71"/>
        <v>0</v>
      </c>
      <c r="O265" s="352">
        <f t="shared" si="71"/>
        <v>0</v>
      </c>
      <c r="P265" s="352">
        <f t="shared" si="71"/>
        <v>0</v>
      </c>
      <c r="Q265" s="352">
        <f t="shared" si="71"/>
        <v>0</v>
      </c>
      <c r="R265" s="352">
        <f t="shared" si="71"/>
        <v>0</v>
      </c>
      <c r="S265" s="352">
        <f t="shared" si="71"/>
        <v>0</v>
      </c>
      <c r="T265" s="352">
        <f t="shared" si="71"/>
        <v>0</v>
      </c>
      <c r="U265" s="352">
        <f t="shared" si="71"/>
        <v>0</v>
      </c>
      <c r="V265" s="352">
        <f t="shared" si="71"/>
        <v>0</v>
      </c>
      <c r="W265" s="352">
        <f t="shared" si="71"/>
        <v>0</v>
      </c>
      <c r="X265" s="352">
        <f t="shared" si="71"/>
        <v>0</v>
      </c>
      <c r="Y265" s="519">
        <f t="shared" si="71"/>
        <v>0</v>
      </c>
    </row>
    <row r="266" spans="1:25" ht="15">
      <c r="A266" s="1116" t="s">
        <v>5</v>
      </c>
      <c r="B266" s="1117"/>
      <c r="C266" s="610"/>
      <c r="D266" s="630"/>
      <c r="E266" s="630"/>
      <c r="F266" s="630"/>
      <c r="G266" s="630"/>
      <c r="H266" s="610"/>
      <c r="I266" s="610"/>
      <c r="J266" s="610"/>
      <c r="K266" s="610"/>
      <c r="L266" s="610"/>
      <c r="M266" s="610"/>
      <c r="N266" s="610"/>
      <c r="O266" s="610"/>
      <c r="P266" s="610"/>
      <c r="Q266" s="610"/>
      <c r="R266" s="610"/>
      <c r="S266" s="610"/>
      <c r="T266" s="610"/>
      <c r="U266" s="610"/>
      <c r="V266" s="610"/>
      <c r="W266" s="610"/>
      <c r="X266" s="610"/>
      <c r="Y266" s="611"/>
    </row>
    <row r="267" spans="1:25">
      <c r="A267" s="715"/>
      <c r="B267" s="728" t="s">
        <v>693</v>
      </c>
      <c r="C267" s="716"/>
      <c r="D267" s="717"/>
      <c r="E267" s="717"/>
      <c r="F267" s="717"/>
      <c r="G267" s="717"/>
      <c r="H267" s="716"/>
      <c r="I267" s="716"/>
      <c r="J267" s="718">
        <v>0</v>
      </c>
      <c r="K267" s="719">
        <v>0</v>
      </c>
      <c r="L267" s="719">
        <v>0</v>
      </c>
      <c r="M267" s="719">
        <v>0</v>
      </c>
      <c r="N267" s="719">
        <v>0</v>
      </c>
      <c r="O267" s="719">
        <v>0</v>
      </c>
      <c r="P267" s="726">
        <v>0</v>
      </c>
      <c r="Q267" s="719">
        <v>0</v>
      </c>
      <c r="R267" s="719">
        <v>0</v>
      </c>
      <c r="S267" s="719">
        <v>0</v>
      </c>
      <c r="T267" s="719">
        <v>0</v>
      </c>
      <c r="U267" s="719">
        <v>0</v>
      </c>
      <c r="V267" s="719">
        <v>0</v>
      </c>
      <c r="W267" s="719">
        <v>0</v>
      </c>
      <c r="X267" s="719">
        <v>0</v>
      </c>
      <c r="Y267" s="720">
        <v>0</v>
      </c>
    </row>
    <row r="268" spans="1:25" ht="13.5" thickBot="1">
      <c r="A268" s="548"/>
      <c r="B268" s="368"/>
      <c r="C268" s="350"/>
      <c r="D268" s="1160" t="s">
        <v>659</v>
      </c>
      <c r="E268" s="1160"/>
      <c r="F268" s="1160"/>
      <c r="G268" s="1160"/>
      <c r="H268" s="1160"/>
      <c r="I268" s="1160"/>
      <c r="J268" s="351">
        <v>0</v>
      </c>
      <c r="K268" s="352">
        <v>0</v>
      </c>
      <c r="L268" s="352">
        <v>0</v>
      </c>
      <c r="M268" s="352">
        <v>0</v>
      </c>
      <c r="N268" s="352">
        <v>0</v>
      </c>
      <c r="O268" s="352">
        <v>0</v>
      </c>
      <c r="P268" s="352">
        <v>0</v>
      </c>
      <c r="Q268" s="352">
        <v>0</v>
      </c>
      <c r="R268" s="352">
        <v>0</v>
      </c>
      <c r="S268" s="352">
        <v>0</v>
      </c>
      <c r="T268" s="352">
        <v>0</v>
      </c>
      <c r="U268" s="352">
        <v>0</v>
      </c>
      <c r="V268" s="352">
        <v>0</v>
      </c>
      <c r="W268" s="352">
        <v>0</v>
      </c>
      <c r="X268" s="352">
        <v>0</v>
      </c>
      <c r="Y268" s="519">
        <v>0</v>
      </c>
    </row>
    <row r="269" spans="1:25" ht="15.75" thickBot="1">
      <c r="A269" s="1120" t="s">
        <v>54</v>
      </c>
      <c r="B269" s="1121"/>
      <c r="C269" s="608"/>
      <c r="D269" s="624"/>
      <c r="E269" s="624"/>
      <c r="F269" s="624"/>
      <c r="G269" s="624"/>
      <c r="H269" s="608"/>
      <c r="I269" s="608"/>
      <c r="J269" s="608"/>
      <c r="K269" s="608"/>
      <c r="L269" s="608"/>
      <c r="M269" s="608"/>
      <c r="N269" s="608"/>
      <c r="O269" s="608"/>
      <c r="P269" s="608"/>
      <c r="Q269" s="608"/>
      <c r="R269" s="608"/>
      <c r="S269" s="608"/>
      <c r="T269" s="608"/>
      <c r="U269" s="608"/>
      <c r="V269" s="608"/>
      <c r="W269" s="608"/>
      <c r="X269" s="608"/>
      <c r="Y269" s="609"/>
    </row>
    <row r="270" spans="1:25" ht="30" customHeight="1">
      <c r="A270" s="825">
        <v>25</v>
      </c>
      <c r="B270" s="192" t="s">
        <v>76</v>
      </c>
      <c r="C270" s="870">
        <v>200</v>
      </c>
      <c r="D270" s="629" t="s">
        <v>659</v>
      </c>
      <c r="E270" s="947"/>
      <c r="F270" s="947"/>
      <c r="G270" s="947"/>
      <c r="H270" s="870" t="s">
        <v>77</v>
      </c>
      <c r="I270" s="870" t="s">
        <v>78</v>
      </c>
      <c r="J270" s="397">
        <f t="shared" ref="J270" si="72">SUM(K270:Y270)</f>
        <v>0</v>
      </c>
      <c r="K270" s="190">
        <v>0</v>
      </c>
      <c r="L270" s="190">
        <v>0</v>
      </c>
      <c r="M270" s="190">
        <v>0</v>
      </c>
      <c r="N270" s="190"/>
      <c r="O270" s="190"/>
      <c r="P270" s="190">
        <v>0</v>
      </c>
      <c r="Q270" s="190">
        <v>0</v>
      </c>
      <c r="R270" s="190">
        <v>0</v>
      </c>
      <c r="S270" s="190"/>
      <c r="T270" s="190"/>
      <c r="U270" s="190">
        <v>0</v>
      </c>
      <c r="V270" s="190">
        <v>0</v>
      </c>
      <c r="W270" s="190">
        <v>0</v>
      </c>
      <c r="X270" s="190"/>
      <c r="Y270" s="513"/>
    </row>
    <row r="271" spans="1:25">
      <c r="A271" s="715"/>
      <c r="B271" s="728" t="s">
        <v>693</v>
      </c>
      <c r="C271" s="716"/>
      <c r="D271" s="717"/>
      <c r="E271" s="717"/>
      <c r="F271" s="717"/>
      <c r="G271" s="717"/>
      <c r="H271" s="716"/>
      <c r="I271" s="716"/>
      <c r="J271" s="718">
        <f t="shared" ref="J271:Y271" si="73">SUM(J270:J270)</f>
        <v>0</v>
      </c>
      <c r="K271" s="719">
        <f t="shared" si="73"/>
        <v>0</v>
      </c>
      <c r="L271" s="719">
        <f t="shared" si="73"/>
        <v>0</v>
      </c>
      <c r="M271" s="719">
        <f t="shared" si="73"/>
        <v>0</v>
      </c>
      <c r="N271" s="719">
        <f t="shared" si="73"/>
        <v>0</v>
      </c>
      <c r="O271" s="719">
        <f t="shared" si="73"/>
        <v>0</v>
      </c>
      <c r="P271" s="726">
        <f t="shared" si="73"/>
        <v>0</v>
      </c>
      <c r="Q271" s="719">
        <f t="shared" si="73"/>
        <v>0</v>
      </c>
      <c r="R271" s="719">
        <f t="shared" si="73"/>
        <v>0</v>
      </c>
      <c r="S271" s="719">
        <f t="shared" si="73"/>
        <v>0</v>
      </c>
      <c r="T271" s="719">
        <f t="shared" si="73"/>
        <v>0</v>
      </c>
      <c r="U271" s="719">
        <f t="shared" si="73"/>
        <v>0</v>
      </c>
      <c r="V271" s="719">
        <f t="shared" si="73"/>
        <v>0</v>
      </c>
      <c r="W271" s="719">
        <f t="shared" si="73"/>
        <v>0</v>
      </c>
      <c r="X271" s="719">
        <f t="shared" si="73"/>
        <v>0</v>
      </c>
      <c r="Y271" s="720">
        <f t="shared" si="73"/>
        <v>0</v>
      </c>
    </row>
    <row r="272" spans="1:25" ht="13.5" thickBot="1">
      <c r="A272" s="548"/>
      <c r="B272" s="368"/>
      <c r="C272" s="350"/>
      <c r="D272" s="1160" t="s">
        <v>659</v>
      </c>
      <c r="E272" s="1160"/>
      <c r="F272" s="1160"/>
      <c r="G272" s="1160"/>
      <c r="H272" s="1160"/>
      <c r="I272" s="1160"/>
      <c r="J272" s="351">
        <f>SUM(J270)</f>
        <v>0</v>
      </c>
      <c r="K272" s="352">
        <f t="shared" ref="K272:Y272" si="74">SUM(K270)</f>
        <v>0</v>
      </c>
      <c r="L272" s="352">
        <f t="shared" si="74"/>
        <v>0</v>
      </c>
      <c r="M272" s="352">
        <f t="shared" si="74"/>
        <v>0</v>
      </c>
      <c r="N272" s="352">
        <f t="shared" si="74"/>
        <v>0</v>
      </c>
      <c r="O272" s="352">
        <f t="shared" si="74"/>
        <v>0</v>
      </c>
      <c r="P272" s="352">
        <f t="shared" si="74"/>
        <v>0</v>
      </c>
      <c r="Q272" s="352">
        <f t="shared" si="74"/>
        <v>0</v>
      </c>
      <c r="R272" s="352">
        <f t="shared" si="74"/>
        <v>0</v>
      </c>
      <c r="S272" s="352">
        <f t="shared" si="74"/>
        <v>0</v>
      </c>
      <c r="T272" s="352">
        <f t="shared" si="74"/>
        <v>0</v>
      </c>
      <c r="U272" s="352">
        <f t="shared" si="74"/>
        <v>0</v>
      </c>
      <c r="V272" s="352">
        <f t="shared" si="74"/>
        <v>0</v>
      </c>
      <c r="W272" s="352">
        <f t="shared" si="74"/>
        <v>0</v>
      </c>
      <c r="X272" s="352">
        <f t="shared" si="74"/>
        <v>0</v>
      </c>
      <c r="Y272" s="519">
        <f t="shared" si="74"/>
        <v>0</v>
      </c>
    </row>
    <row r="273" spans="1:25" ht="15.75" thickBot="1">
      <c r="A273" s="1120" t="s">
        <v>79</v>
      </c>
      <c r="B273" s="1121"/>
      <c r="C273" s="608"/>
      <c r="D273" s="624"/>
      <c r="E273" s="624"/>
      <c r="F273" s="624"/>
      <c r="G273" s="624"/>
      <c r="H273" s="608"/>
      <c r="I273" s="608"/>
      <c r="J273" s="608"/>
      <c r="K273" s="608"/>
      <c r="L273" s="608"/>
      <c r="M273" s="608"/>
      <c r="N273" s="608"/>
      <c r="O273" s="608"/>
      <c r="P273" s="608"/>
      <c r="Q273" s="608"/>
      <c r="R273" s="608"/>
      <c r="S273" s="608"/>
      <c r="T273" s="608"/>
      <c r="U273" s="608"/>
      <c r="V273" s="608"/>
      <c r="W273" s="608"/>
      <c r="X273" s="608"/>
      <c r="Y273" s="609"/>
    </row>
    <row r="274" spans="1:25">
      <c r="A274" s="805">
        <v>1</v>
      </c>
      <c r="B274" s="788"/>
      <c r="C274" s="808"/>
      <c r="D274" s="636"/>
      <c r="E274" s="636"/>
      <c r="F274" s="636"/>
      <c r="G274" s="636"/>
      <c r="H274" s="310"/>
      <c r="I274" s="788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300"/>
      <c r="Y274" s="544"/>
    </row>
    <row r="275" spans="1:25">
      <c r="A275" s="715"/>
      <c r="B275" s="728" t="s">
        <v>693</v>
      </c>
      <c r="C275" s="716"/>
      <c r="D275" s="717"/>
      <c r="E275" s="717"/>
      <c r="F275" s="717"/>
      <c r="G275" s="717"/>
      <c r="H275" s="716"/>
      <c r="I275" s="716"/>
      <c r="J275" s="718">
        <f t="shared" ref="J275:Y275" si="75">SUM(J274:J274)</f>
        <v>0</v>
      </c>
      <c r="K275" s="719">
        <f t="shared" si="75"/>
        <v>0</v>
      </c>
      <c r="L275" s="719">
        <f t="shared" si="75"/>
        <v>0</v>
      </c>
      <c r="M275" s="719">
        <f t="shared" si="75"/>
        <v>0</v>
      </c>
      <c r="N275" s="719">
        <f t="shared" si="75"/>
        <v>0</v>
      </c>
      <c r="O275" s="719">
        <f t="shared" si="75"/>
        <v>0</v>
      </c>
      <c r="P275" s="726">
        <f t="shared" si="75"/>
        <v>0</v>
      </c>
      <c r="Q275" s="719">
        <f t="shared" si="75"/>
        <v>0</v>
      </c>
      <c r="R275" s="719">
        <f t="shared" si="75"/>
        <v>0</v>
      </c>
      <c r="S275" s="719">
        <f t="shared" si="75"/>
        <v>0</v>
      </c>
      <c r="T275" s="719">
        <f t="shared" si="75"/>
        <v>0</v>
      </c>
      <c r="U275" s="719">
        <f t="shared" si="75"/>
        <v>0</v>
      </c>
      <c r="V275" s="719">
        <f t="shared" si="75"/>
        <v>0</v>
      </c>
      <c r="W275" s="719">
        <f t="shared" si="75"/>
        <v>0</v>
      </c>
      <c r="X275" s="719">
        <f t="shared" si="75"/>
        <v>0</v>
      </c>
      <c r="Y275" s="720">
        <f t="shared" si="75"/>
        <v>0</v>
      </c>
    </row>
    <row r="276" spans="1:25">
      <c r="A276" s="548"/>
      <c r="B276" s="367" t="s">
        <v>1373</v>
      </c>
      <c r="C276" s="340"/>
      <c r="D276" s="1105" t="s">
        <v>1372</v>
      </c>
      <c r="E276" s="1105"/>
      <c r="F276" s="1105"/>
      <c r="G276" s="1105"/>
      <c r="H276" s="1105"/>
      <c r="I276" s="1105"/>
      <c r="J276" s="299">
        <v>0</v>
      </c>
      <c r="K276" s="345">
        <v>0</v>
      </c>
      <c r="L276" s="345">
        <v>0</v>
      </c>
      <c r="M276" s="345">
        <v>0</v>
      </c>
      <c r="N276" s="345">
        <v>0</v>
      </c>
      <c r="O276" s="345">
        <v>0</v>
      </c>
      <c r="P276" s="345">
        <v>0</v>
      </c>
      <c r="Q276" s="345">
        <v>0</v>
      </c>
      <c r="R276" s="345">
        <v>0</v>
      </c>
      <c r="S276" s="345">
        <v>0</v>
      </c>
      <c r="T276" s="345">
        <v>0</v>
      </c>
      <c r="U276" s="345">
        <v>0</v>
      </c>
      <c r="V276" s="345">
        <v>0</v>
      </c>
      <c r="W276" s="345">
        <v>0</v>
      </c>
      <c r="X276" s="345">
        <v>0</v>
      </c>
      <c r="Y276" s="518">
        <v>0</v>
      </c>
    </row>
    <row r="277" spans="1:25">
      <c r="A277" s="548"/>
      <c r="B277" s="368"/>
      <c r="C277" s="350"/>
      <c r="D277" s="1105" t="s">
        <v>679</v>
      </c>
      <c r="E277" s="1105"/>
      <c r="F277" s="1105"/>
      <c r="G277" s="1105"/>
      <c r="H277" s="1105"/>
      <c r="I277" s="1105"/>
      <c r="J277" s="351">
        <v>0</v>
      </c>
      <c r="K277" s="344">
        <v>0</v>
      </c>
      <c r="L277" s="344">
        <v>0</v>
      </c>
      <c r="M277" s="344">
        <v>0</v>
      </c>
      <c r="N277" s="344">
        <v>0</v>
      </c>
      <c r="O277" s="344">
        <v>0</v>
      </c>
      <c r="P277" s="344">
        <v>0</v>
      </c>
      <c r="Q277" s="344">
        <v>0</v>
      </c>
      <c r="R277" s="344">
        <v>0</v>
      </c>
      <c r="S277" s="344">
        <v>0</v>
      </c>
      <c r="T277" s="344">
        <v>0</v>
      </c>
      <c r="U277" s="344">
        <v>0</v>
      </c>
      <c r="V277" s="344">
        <v>0</v>
      </c>
      <c r="W277" s="344">
        <v>0</v>
      </c>
      <c r="X277" s="344">
        <v>0</v>
      </c>
      <c r="Y277" s="517">
        <v>0</v>
      </c>
    </row>
    <row r="278" spans="1:25" ht="13.5" thickBot="1">
      <c r="A278" s="548"/>
      <c r="B278" s="368"/>
      <c r="C278" s="350"/>
      <c r="D278" s="1160" t="s">
        <v>659</v>
      </c>
      <c r="E278" s="1160"/>
      <c r="F278" s="1160"/>
      <c r="G278" s="1160"/>
      <c r="H278" s="1160"/>
      <c r="I278" s="1160"/>
      <c r="J278" s="351">
        <f>SUM(J274)</f>
        <v>0</v>
      </c>
      <c r="K278" s="352">
        <f t="shared" ref="K278:Y278" si="76">SUM(K274)</f>
        <v>0</v>
      </c>
      <c r="L278" s="352">
        <f t="shared" si="76"/>
        <v>0</v>
      </c>
      <c r="M278" s="352">
        <f t="shared" si="76"/>
        <v>0</v>
      </c>
      <c r="N278" s="352">
        <f t="shared" si="76"/>
        <v>0</v>
      </c>
      <c r="O278" s="352">
        <f t="shared" si="76"/>
        <v>0</v>
      </c>
      <c r="P278" s="352">
        <f t="shared" si="76"/>
        <v>0</v>
      </c>
      <c r="Q278" s="352">
        <f t="shared" si="76"/>
        <v>0</v>
      </c>
      <c r="R278" s="352">
        <f t="shared" si="76"/>
        <v>0</v>
      </c>
      <c r="S278" s="352">
        <f t="shared" si="76"/>
        <v>0</v>
      </c>
      <c r="T278" s="352">
        <f t="shared" si="76"/>
        <v>0</v>
      </c>
      <c r="U278" s="352">
        <f t="shared" si="76"/>
        <v>0</v>
      </c>
      <c r="V278" s="352">
        <f t="shared" si="76"/>
        <v>0</v>
      </c>
      <c r="W278" s="352">
        <f t="shared" si="76"/>
        <v>0</v>
      </c>
      <c r="X278" s="352">
        <f t="shared" si="76"/>
        <v>0</v>
      </c>
      <c r="Y278" s="519">
        <f t="shared" si="76"/>
        <v>0</v>
      </c>
    </row>
    <row r="279" spans="1:25" ht="15.75" thickBot="1">
      <c r="A279" s="1120" t="s">
        <v>80</v>
      </c>
      <c r="B279" s="1121"/>
      <c r="C279" s="608"/>
      <c r="D279" s="624"/>
      <c r="E279" s="624"/>
      <c r="F279" s="624"/>
      <c r="G279" s="624"/>
      <c r="H279" s="608"/>
      <c r="I279" s="608"/>
      <c r="J279" s="608"/>
      <c r="K279" s="608"/>
      <c r="L279" s="608"/>
      <c r="M279" s="608"/>
      <c r="N279" s="608"/>
      <c r="O279" s="608"/>
      <c r="P279" s="608"/>
      <c r="Q279" s="608"/>
      <c r="R279" s="608"/>
      <c r="S279" s="608"/>
      <c r="T279" s="608"/>
      <c r="U279" s="608"/>
      <c r="V279" s="608"/>
      <c r="W279" s="608"/>
      <c r="X279" s="608"/>
      <c r="Y279" s="609"/>
    </row>
    <row r="280" spans="1:25">
      <c r="A280" s="715"/>
      <c r="B280" s="728" t="s">
        <v>693</v>
      </c>
      <c r="C280" s="716"/>
      <c r="D280" s="717"/>
      <c r="E280" s="717"/>
      <c r="F280" s="717"/>
      <c r="G280" s="717"/>
      <c r="H280" s="716"/>
      <c r="I280" s="716"/>
      <c r="J280" s="718">
        <v>0</v>
      </c>
      <c r="K280" s="719">
        <v>0</v>
      </c>
      <c r="L280" s="719">
        <v>0</v>
      </c>
      <c r="M280" s="719">
        <v>0</v>
      </c>
      <c r="N280" s="719">
        <v>0</v>
      </c>
      <c r="O280" s="719">
        <v>0</v>
      </c>
      <c r="P280" s="726">
        <v>0</v>
      </c>
      <c r="Q280" s="719">
        <v>0</v>
      </c>
      <c r="R280" s="719">
        <v>0</v>
      </c>
      <c r="S280" s="719">
        <v>0</v>
      </c>
      <c r="T280" s="719">
        <v>0</v>
      </c>
      <c r="U280" s="719">
        <v>0</v>
      </c>
      <c r="V280" s="719">
        <v>0</v>
      </c>
      <c r="W280" s="719">
        <v>0</v>
      </c>
      <c r="X280" s="719">
        <v>0</v>
      </c>
      <c r="Y280" s="720">
        <v>0</v>
      </c>
    </row>
    <row r="281" spans="1:25" ht="13.5" thickBot="1">
      <c r="A281" s="548"/>
      <c r="B281" s="368"/>
      <c r="C281" s="350"/>
      <c r="D281" s="1160" t="s">
        <v>659</v>
      </c>
      <c r="E281" s="1160"/>
      <c r="F281" s="1160"/>
      <c r="G281" s="1160"/>
      <c r="H281" s="1160"/>
      <c r="I281" s="1160"/>
      <c r="J281" s="351">
        <v>0</v>
      </c>
      <c r="K281" s="352">
        <v>0</v>
      </c>
      <c r="L281" s="352">
        <v>0</v>
      </c>
      <c r="M281" s="352">
        <v>0</v>
      </c>
      <c r="N281" s="352">
        <v>0</v>
      </c>
      <c r="O281" s="352">
        <v>0</v>
      </c>
      <c r="P281" s="352">
        <v>0</v>
      </c>
      <c r="Q281" s="352">
        <v>0</v>
      </c>
      <c r="R281" s="352">
        <v>0</v>
      </c>
      <c r="S281" s="352">
        <v>0</v>
      </c>
      <c r="T281" s="352">
        <v>0</v>
      </c>
      <c r="U281" s="352">
        <v>0</v>
      </c>
      <c r="V281" s="352">
        <v>0</v>
      </c>
      <c r="W281" s="352">
        <v>0</v>
      </c>
      <c r="X281" s="352">
        <v>0</v>
      </c>
      <c r="Y281" s="519">
        <v>0</v>
      </c>
    </row>
    <row r="282" spans="1:25" ht="15.75" thickBot="1">
      <c r="A282" s="1175" t="s">
        <v>1103</v>
      </c>
      <c r="B282" s="1176"/>
      <c r="C282" s="1176"/>
      <c r="D282" s="1176"/>
      <c r="E282" s="1176"/>
      <c r="F282" s="1176"/>
      <c r="G282" s="1176"/>
      <c r="H282" s="1176"/>
      <c r="I282" s="1177"/>
      <c r="J282" s="734">
        <f t="shared" ref="J282:Y282" si="77">SUM(J285,J288,J291,J294,J298,J300,J303,J307,J310,J313,J316,J319)</f>
        <v>0</v>
      </c>
      <c r="K282" s="734">
        <f t="shared" si="77"/>
        <v>0</v>
      </c>
      <c r="L282" s="734">
        <f t="shared" si="77"/>
        <v>0</v>
      </c>
      <c r="M282" s="734">
        <f t="shared" si="77"/>
        <v>0</v>
      </c>
      <c r="N282" s="734">
        <f t="shared" si="77"/>
        <v>0</v>
      </c>
      <c r="O282" s="734">
        <f t="shared" si="77"/>
        <v>0</v>
      </c>
      <c r="P282" s="734">
        <f t="shared" si="77"/>
        <v>0</v>
      </c>
      <c r="Q282" s="734">
        <f t="shared" si="77"/>
        <v>0</v>
      </c>
      <c r="R282" s="734">
        <f t="shared" si="77"/>
        <v>0</v>
      </c>
      <c r="S282" s="734">
        <f t="shared" si="77"/>
        <v>0</v>
      </c>
      <c r="T282" s="734">
        <f t="shared" si="77"/>
        <v>0</v>
      </c>
      <c r="U282" s="734">
        <f t="shared" si="77"/>
        <v>0</v>
      </c>
      <c r="V282" s="734">
        <f t="shared" si="77"/>
        <v>0</v>
      </c>
      <c r="W282" s="734">
        <f t="shared" si="77"/>
        <v>0</v>
      </c>
      <c r="X282" s="734">
        <f t="shared" si="77"/>
        <v>0</v>
      </c>
      <c r="Y282" s="735">
        <f t="shared" si="77"/>
        <v>0</v>
      </c>
    </row>
    <row r="283" spans="1:25" ht="13.5" thickBot="1">
      <c r="A283" s="552"/>
      <c r="B283" s="449"/>
      <c r="C283" s="450"/>
      <c r="D283" s="1380" t="s">
        <v>659</v>
      </c>
      <c r="E283" s="1380"/>
      <c r="F283" s="1380"/>
      <c r="G283" s="1380"/>
      <c r="H283" s="1380"/>
      <c r="I283" s="1380"/>
      <c r="J283" s="452">
        <f t="shared" ref="J283:Y283" si="78">SUM(J286,J289,J292,J295,J298,J301,J304,J308,J311,J314,J317,J320)</f>
        <v>0</v>
      </c>
      <c r="K283" s="452">
        <f t="shared" si="78"/>
        <v>0</v>
      </c>
      <c r="L283" s="452">
        <f t="shared" si="78"/>
        <v>0</v>
      </c>
      <c r="M283" s="452">
        <f t="shared" si="78"/>
        <v>0</v>
      </c>
      <c r="N283" s="452">
        <f t="shared" si="78"/>
        <v>0</v>
      </c>
      <c r="O283" s="452">
        <f t="shared" si="78"/>
        <v>0</v>
      </c>
      <c r="P283" s="452">
        <f t="shared" si="78"/>
        <v>0</v>
      </c>
      <c r="Q283" s="452">
        <f t="shared" si="78"/>
        <v>0</v>
      </c>
      <c r="R283" s="452">
        <f t="shared" si="78"/>
        <v>0</v>
      </c>
      <c r="S283" s="452">
        <f t="shared" si="78"/>
        <v>0</v>
      </c>
      <c r="T283" s="452">
        <f t="shared" si="78"/>
        <v>0</v>
      </c>
      <c r="U283" s="452">
        <f t="shared" si="78"/>
        <v>0</v>
      </c>
      <c r="V283" s="452">
        <f t="shared" si="78"/>
        <v>0</v>
      </c>
      <c r="W283" s="452">
        <f t="shared" si="78"/>
        <v>0</v>
      </c>
      <c r="X283" s="452">
        <f t="shared" si="78"/>
        <v>0</v>
      </c>
      <c r="Y283" s="452">
        <f t="shared" si="78"/>
        <v>0</v>
      </c>
    </row>
    <row r="284" spans="1:25" ht="15.75" thickBot="1">
      <c r="A284" s="1120" t="s">
        <v>1104</v>
      </c>
      <c r="B284" s="1121"/>
      <c r="C284" s="608"/>
      <c r="D284" s="624"/>
      <c r="E284" s="624"/>
      <c r="F284" s="624"/>
      <c r="G284" s="624"/>
      <c r="H284" s="608"/>
      <c r="I284" s="608"/>
      <c r="J284" s="608"/>
      <c r="K284" s="608"/>
      <c r="L284" s="608"/>
      <c r="M284" s="608"/>
      <c r="N284" s="608"/>
      <c r="O284" s="608"/>
      <c r="P284" s="608"/>
      <c r="Q284" s="608"/>
      <c r="R284" s="608"/>
      <c r="S284" s="608"/>
      <c r="T284" s="608"/>
      <c r="U284" s="608"/>
      <c r="V284" s="608"/>
      <c r="W284" s="608"/>
      <c r="X284" s="608"/>
      <c r="Y284" s="609"/>
    </row>
    <row r="285" spans="1:25" s="722" customFormat="1">
      <c r="A285" s="715"/>
      <c r="B285" s="728" t="s">
        <v>693</v>
      </c>
      <c r="C285" s="716"/>
      <c r="D285" s="717"/>
      <c r="E285" s="717"/>
      <c r="F285" s="717"/>
      <c r="G285" s="717"/>
      <c r="H285" s="716"/>
      <c r="I285" s="716"/>
      <c r="J285" s="718">
        <v>0</v>
      </c>
      <c r="K285" s="719">
        <v>0</v>
      </c>
      <c r="L285" s="719">
        <v>0</v>
      </c>
      <c r="M285" s="719">
        <v>0</v>
      </c>
      <c r="N285" s="719">
        <v>0</v>
      </c>
      <c r="O285" s="719">
        <v>0</v>
      </c>
      <c r="P285" s="726">
        <v>0</v>
      </c>
      <c r="Q285" s="719">
        <v>0</v>
      </c>
      <c r="R285" s="719">
        <v>0</v>
      </c>
      <c r="S285" s="719">
        <v>0</v>
      </c>
      <c r="T285" s="719">
        <v>0</v>
      </c>
      <c r="U285" s="719">
        <v>0</v>
      </c>
      <c r="V285" s="719">
        <v>0</v>
      </c>
      <c r="W285" s="719">
        <v>0</v>
      </c>
      <c r="X285" s="719">
        <v>0</v>
      </c>
      <c r="Y285" s="720">
        <v>0</v>
      </c>
    </row>
    <row r="286" spans="1:25" ht="13.5" thickBot="1">
      <c r="A286" s="548"/>
      <c r="B286" s="368"/>
      <c r="C286" s="350"/>
      <c r="D286" s="1160" t="s">
        <v>659</v>
      </c>
      <c r="E286" s="1160"/>
      <c r="F286" s="1160"/>
      <c r="G286" s="1160"/>
      <c r="H286" s="1160"/>
      <c r="I286" s="1160"/>
      <c r="J286" s="351">
        <v>0</v>
      </c>
      <c r="K286" s="352">
        <v>0</v>
      </c>
      <c r="L286" s="352">
        <v>0</v>
      </c>
      <c r="M286" s="352">
        <v>0</v>
      </c>
      <c r="N286" s="352">
        <v>0</v>
      </c>
      <c r="O286" s="352">
        <v>0</v>
      </c>
      <c r="P286" s="352">
        <v>0</v>
      </c>
      <c r="Q286" s="352">
        <v>0</v>
      </c>
      <c r="R286" s="352">
        <v>0</v>
      </c>
      <c r="S286" s="352">
        <v>0</v>
      </c>
      <c r="T286" s="352">
        <v>0</v>
      </c>
      <c r="U286" s="352">
        <v>0</v>
      </c>
      <c r="V286" s="352">
        <v>0</v>
      </c>
      <c r="W286" s="352">
        <v>0</v>
      </c>
      <c r="X286" s="352">
        <v>0</v>
      </c>
      <c r="Y286" s="519">
        <v>0</v>
      </c>
    </row>
    <row r="287" spans="1:25" ht="15.75" thickBot="1">
      <c r="A287" s="1120" t="s">
        <v>1106</v>
      </c>
      <c r="B287" s="1121"/>
      <c r="C287" s="608"/>
      <c r="D287" s="624"/>
      <c r="E287" s="624"/>
      <c r="F287" s="624"/>
      <c r="G287" s="624"/>
      <c r="H287" s="608"/>
      <c r="I287" s="608"/>
      <c r="J287" s="608"/>
      <c r="K287" s="608"/>
      <c r="L287" s="608"/>
      <c r="M287" s="608"/>
      <c r="N287" s="608"/>
      <c r="O287" s="608"/>
      <c r="P287" s="608"/>
      <c r="Q287" s="608"/>
      <c r="R287" s="608"/>
      <c r="S287" s="608"/>
      <c r="T287" s="608"/>
      <c r="U287" s="608"/>
      <c r="V287" s="608"/>
      <c r="W287" s="608"/>
      <c r="X287" s="608"/>
      <c r="Y287" s="609"/>
    </row>
    <row r="288" spans="1:25">
      <c r="A288" s="715"/>
      <c r="B288" s="728" t="s">
        <v>693</v>
      </c>
      <c r="C288" s="716"/>
      <c r="D288" s="717"/>
      <c r="E288" s="717"/>
      <c r="F288" s="717"/>
      <c r="G288" s="717"/>
      <c r="H288" s="716"/>
      <c r="I288" s="716"/>
      <c r="J288" s="718">
        <v>0</v>
      </c>
      <c r="K288" s="719">
        <v>0</v>
      </c>
      <c r="L288" s="719">
        <v>0</v>
      </c>
      <c r="M288" s="719">
        <v>0</v>
      </c>
      <c r="N288" s="719">
        <v>0</v>
      </c>
      <c r="O288" s="719">
        <v>0</v>
      </c>
      <c r="P288" s="726">
        <v>0</v>
      </c>
      <c r="Q288" s="719">
        <v>0</v>
      </c>
      <c r="R288" s="719">
        <v>0</v>
      </c>
      <c r="S288" s="719">
        <v>0</v>
      </c>
      <c r="T288" s="719">
        <v>0</v>
      </c>
      <c r="U288" s="719">
        <v>0</v>
      </c>
      <c r="V288" s="719">
        <v>0</v>
      </c>
      <c r="W288" s="719">
        <v>0</v>
      </c>
      <c r="X288" s="719">
        <v>0</v>
      </c>
      <c r="Y288" s="720">
        <v>0</v>
      </c>
    </row>
    <row r="289" spans="1:25" ht="13.5" thickBot="1">
      <c r="A289" s="548"/>
      <c r="B289" s="368"/>
      <c r="C289" s="350"/>
      <c r="D289" s="1160" t="s">
        <v>659</v>
      </c>
      <c r="E289" s="1160"/>
      <c r="F289" s="1160"/>
      <c r="G289" s="1160"/>
      <c r="H289" s="1160"/>
      <c r="I289" s="1160"/>
      <c r="J289" s="351">
        <v>0</v>
      </c>
      <c r="K289" s="352">
        <v>0</v>
      </c>
      <c r="L289" s="352">
        <v>0</v>
      </c>
      <c r="M289" s="352">
        <v>0</v>
      </c>
      <c r="N289" s="352">
        <v>0</v>
      </c>
      <c r="O289" s="352">
        <v>0</v>
      </c>
      <c r="P289" s="352">
        <v>0</v>
      </c>
      <c r="Q289" s="352">
        <v>0</v>
      </c>
      <c r="R289" s="352">
        <v>0</v>
      </c>
      <c r="S289" s="352">
        <v>0</v>
      </c>
      <c r="T289" s="352">
        <v>0</v>
      </c>
      <c r="U289" s="352">
        <v>0</v>
      </c>
      <c r="V289" s="352">
        <v>0</v>
      </c>
      <c r="W289" s="352">
        <v>0</v>
      </c>
      <c r="X289" s="352">
        <v>0</v>
      </c>
      <c r="Y289" s="519">
        <v>0</v>
      </c>
    </row>
    <row r="290" spans="1:25" ht="15.75" thickBot="1">
      <c r="A290" s="1120" t="s">
        <v>1115</v>
      </c>
      <c r="B290" s="1121"/>
      <c r="C290" s="608"/>
      <c r="D290" s="624"/>
      <c r="E290" s="624"/>
      <c r="F290" s="624"/>
      <c r="G290" s="624"/>
      <c r="H290" s="608"/>
      <c r="I290" s="608"/>
      <c r="J290" s="608"/>
      <c r="K290" s="608"/>
      <c r="L290" s="608"/>
      <c r="M290" s="608"/>
      <c r="N290" s="608"/>
      <c r="O290" s="608"/>
      <c r="P290" s="608"/>
      <c r="Q290" s="608"/>
      <c r="R290" s="608"/>
      <c r="S290" s="608"/>
      <c r="T290" s="608"/>
      <c r="U290" s="608"/>
      <c r="V290" s="608"/>
      <c r="W290" s="608"/>
      <c r="X290" s="608"/>
      <c r="Y290" s="609"/>
    </row>
    <row r="291" spans="1:25">
      <c r="A291" s="715"/>
      <c r="B291" s="728" t="s">
        <v>693</v>
      </c>
      <c r="C291" s="716"/>
      <c r="D291" s="717"/>
      <c r="E291" s="717"/>
      <c r="F291" s="717"/>
      <c r="G291" s="717"/>
      <c r="H291" s="716"/>
      <c r="I291" s="716"/>
      <c r="J291" s="718">
        <v>0</v>
      </c>
      <c r="K291" s="719">
        <v>0</v>
      </c>
      <c r="L291" s="719">
        <v>0</v>
      </c>
      <c r="M291" s="719">
        <v>0</v>
      </c>
      <c r="N291" s="719">
        <v>0</v>
      </c>
      <c r="O291" s="719">
        <v>0</v>
      </c>
      <c r="P291" s="726">
        <v>0</v>
      </c>
      <c r="Q291" s="719">
        <v>0</v>
      </c>
      <c r="R291" s="719">
        <v>0</v>
      </c>
      <c r="S291" s="719">
        <v>0</v>
      </c>
      <c r="T291" s="719">
        <v>0</v>
      </c>
      <c r="U291" s="719">
        <v>0</v>
      </c>
      <c r="V291" s="719">
        <v>0</v>
      </c>
      <c r="W291" s="719">
        <v>0</v>
      </c>
      <c r="X291" s="719">
        <v>0</v>
      </c>
      <c r="Y291" s="720">
        <v>0</v>
      </c>
    </row>
    <row r="292" spans="1:25" ht="13.5" thickBot="1">
      <c r="A292" s="548"/>
      <c r="B292" s="368"/>
      <c r="C292" s="350"/>
      <c r="D292" s="1160" t="s">
        <v>659</v>
      </c>
      <c r="E292" s="1160"/>
      <c r="F292" s="1160"/>
      <c r="G292" s="1160"/>
      <c r="H292" s="1160"/>
      <c r="I292" s="1160"/>
      <c r="J292" s="351">
        <v>0</v>
      </c>
      <c r="K292" s="352">
        <v>0</v>
      </c>
      <c r="L292" s="352">
        <v>0</v>
      </c>
      <c r="M292" s="352">
        <v>0</v>
      </c>
      <c r="N292" s="352">
        <v>0</v>
      </c>
      <c r="O292" s="352">
        <v>0</v>
      </c>
      <c r="P292" s="352">
        <v>0</v>
      </c>
      <c r="Q292" s="352">
        <v>0</v>
      </c>
      <c r="R292" s="352">
        <v>0</v>
      </c>
      <c r="S292" s="352">
        <v>0</v>
      </c>
      <c r="T292" s="352">
        <v>0</v>
      </c>
      <c r="U292" s="352">
        <v>0</v>
      </c>
      <c r="V292" s="352">
        <v>0</v>
      </c>
      <c r="W292" s="352">
        <v>0</v>
      </c>
      <c r="X292" s="352">
        <v>0</v>
      </c>
      <c r="Y292" s="519">
        <v>0</v>
      </c>
    </row>
    <row r="293" spans="1:25" ht="15.75" thickBot="1">
      <c r="A293" s="1120" t="s">
        <v>1123</v>
      </c>
      <c r="B293" s="1121"/>
      <c r="C293" s="608"/>
      <c r="D293" s="624"/>
      <c r="E293" s="624"/>
      <c r="F293" s="624"/>
      <c r="G293" s="624"/>
      <c r="H293" s="608"/>
      <c r="I293" s="608"/>
      <c r="J293" s="608"/>
      <c r="K293" s="608"/>
      <c r="L293" s="608"/>
      <c r="M293" s="608"/>
      <c r="N293" s="608"/>
      <c r="O293" s="608"/>
      <c r="P293" s="608"/>
      <c r="Q293" s="608"/>
      <c r="R293" s="608"/>
      <c r="S293" s="608"/>
      <c r="T293" s="608"/>
      <c r="U293" s="608"/>
      <c r="V293" s="608"/>
      <c r="W293" s="608"/>
      <c r="X293" s="608"/>
      <c r="Y293" s="609"/>
    </row>
    <row r="294" spans="1:25">
      <c r="A294" s="715"/>
      <c r="B294" s="728" t="s">
        <v>693</v>
      </c>
      <c r="C294" s="716"/>
      <c r="D294" s="717"/>
      <c r="E294" s="717"/>
      <c r="F294" s="717"/>
      <c r="G294" s="717"/>
      <c r="H294" s="716"/>
      <c r="I294" s="716"/>
      <c r="J294" s="718">
        <v>0</v>
      </c>
      <c r="K294" s="719">
        <v>0</v>
      </c>
      <c r="L294" s="719">
        <v>0</v>
      </c>
      <c r="M294" s="719">
        <v>0</v>
      </c>
      <c r="N294" s="719">
        <v>0</v>
      </c>
      <c r="O294" s="719">
        <v>0</v>
      </c>
      <c r="P294" s="726">
        <v>0</v>
      </c>
      <c r="Q294" s="719">
        <v>0</v>
      </c>
      <c r="R294" s="719">
        <v>0</v>
      </c>
      <c r="S294" s="719">
        <v>0</v>
      </c>
      <c r="T294" s="719">
        <v>0</v>
      </c>
      <c r="U294" s="719">
        <v>0</v>
      </c>
      <c r="V294" s="719">
        <v>0</v>
      </c>
      <c r="W294" s="719">
        <v>0</v>
      </c>
      <c r="X294" s="719">
        <v>0</v>
      </c>
      <c r="Y294" s="720">
        <v>0</v>
      </c>
    </row>
    <row r="295" spans="1:25" ht="13.5" thickBot="1">
      <c r="A295" s="548"/>
      <c r="B295" s="368"/>
      <c r="C295" s="350"/>
      <c r="D295" s="1160" t="s">
        <v>659</v>
      </c>
      <c r="E295" s="1160"/>
      <c r="F295" s="1160"/>
      <c r="G295" s="1160"/>
      <c r="H295" s="1160"/>
      <c r="I295" s="1160"/>
      <c r="J295" s="351">
        <v>0</v>
      </c>
      <c r="K295" s="352">
        <v>0</v>
      </c>
      <c r="L295" s="352">
        <v>0</v>
      </c>
      <c r="M295" s="352">
        <v>0</v>
      </c>
      <c r="N295" s="352">
        <v>0</v>
      </c>
      <c r="O295" s="352">
        <v>0</v>
      </c>
      <c r="P295" s="352">
        <v>0</v>
      </c>
      <c r="Q295" s="352">
        <v>0</v>
      </c>
      <c r="R295" s="352">
        <v>0</v>
      </c>
      <c r="S295" s="352">
        <v>0</v>
      </c>
      <c r="T295" s="352">
        <v>0</v>
      </c>
      <c r="U295" s="352">
        <v>0</v>
      </c>
      <c r="V295" s="352">
        <v>0</v>
      </c>
      <c r="W295" s="352">
        <v>0</v>
      </c>
      <c r="X295" s="352">
        <v>0</v>
      </c>
      <c r="Y295" s="519">
        <v>0</v>
      </c>
    </row>
    <row r="296" spans="1:25" ht="15.75" thickBot="1">
      <c r="A296" s="1120" t="s">
        <v>1130</v>
      </c>
      <c r="B296" s="1121"/>
      <c r="C296" s="608"/>
      <c r="D296" s="624"/>
      <c r="E296" s="624"/>
      <c r="F296" s="624"/>
      <c r="G296" s="624"/>
      <c r="H296" s="608"/>
      <c r="I296" s="608"/>
      <c r="J296" s="608"/>
      <c r="K296" s="608"/>
      <c r="L296" s="608"/>
      <c r="M296" s="608"/>
      <c r="N296" s="608"/>
      <c r="O296" s="608"/>
      <c r="P296" s="608"/>
      <c r="Q296" s="608"/>
      <c r="R296" s="608"/>
      <c r="S296" s="608"/>
      <c r="T296" s="608"/>
      <c r="U296" s="608"/>
      <c r="V296" s="608"/>
      <c r="W296" s="608"/>
      <c r="X296" s="608"/>
      <c r="Y296" s="609"/>
    </row>
    <row r="297" spans="1:25" ht="13.5" thickBot="1">
      <c r="A297" s="805">
        <v>1</v>
      </c>
      <c r="B297" s="417" t="s">
        <v>102</v>
      </c>
      <c r="C297" s="417" t="s">
        <v>102</v>
      </c>
      <c r="D297" s="693" t="s">
        <v>102</v>
      </c>
      <c r="E297" s="693"/>
      <c r="F297" s="693"/>
      <c r="G297" s="693"/>
      <c r="H297" s="417" t="s">
        <v>102</v>
      </c>
      <c r="I297" s="418">
        <v>0</v>
      </c>
      <c r="J297" s="418">
        <v>0</v>
      </c>
      <c r="K297" s="418">
        <v>0</v>
      </c>
      <c r="L297" s="418">
        <v>0</v>
      </c>
      <c r="M297" s="418">
        <v>0</v>
      </c>
      <c r="N297" s="418">
        <v>0</v>
      </c>
      <c r="O297" s="418">
        <v>0</v>
      </c>
      <c r="P297" s="418">
        <v>0</v>
      </c>
      <c r="Q297" s="418">
        <v>0</v>
      </c>
      <c r="R297" s="418">
        <v>0</v>
      </c>
      <c r="S297" s="418">
        <v>0</v>
      </c>
      <c r="T297" s="418">
        <v>0</v>
      </c>
      <c r="U297" s="419">
        <v>0</v>
      </c>
      <c r="V297" s="419">
        <v>0</v>
      </c>
      <c r="W297" s="419">
        <v>0</v>
      </c>
      <c r="X297" s="419">
        <v>0</v>
      </c>
      <c r="Y297" s="511">
        <v>0</v>
      </c>
    </row>
    <row r="298" spans="1:25" ht="13.5" thickBot="1">
      <c r="A298" s="736"/>
      <c r="B298" s="737" t="s">
        <v>693</v>
      </c>
      <c r="C298" s="737"/>
      <c r="D298" s="738"/>
      <c r="E298" s="738"/>
      <c r="F298" s="738"/>
      <c r="G298" s="738"/>
      <c r="H298" s="737"/>
      <c r="I298" s="739"/>
      <c r="J298" s="739">
        <f t="shared" ref="J298:W298" si="79">SUM(J297:J297)</f>
        <v>0</v>
      </c>
      <c r="K298" s="739">
        <v>0</v>
      </c>
      <c r="L298" s="739">
        <v>0</v>
      </c>
      <c r="M298" s="739">
        <v>0</v>
      </c>
      <c r="N298" s="739">
        <v>0</v>
      </c>
      <c r="O298" s="739">
        <v>0</v>
      </c>
      <c r="P298" s="739">
        <v>0</v>
      </c>
      <c r="Q298" s="739">
        <v>0</v>
      </c>
      <c r="R298" s="739">
        <v>0</v>
      </c>
      <c r="S298" s="739">
        <v>0</v>
      </c>
      <c r="T298" s="739">
        <v>0</v>
      </c>
      <c r="U298" s="739">
        <f t="shared" si="79"/>
        <v>0</v>
      </c>
      <c r="V298" s="739">
        <f t="shared" si="79"/>
        <v>0</v>
      </c>
      <c r="W298" s="739">
        <f t="shared" si="79"/>
        <v>0</v>
      </c>
      <c r="X298" s="740">
        <v>0</v>
      </c>
      <c r="Y298" s="741">
        <v>0</v>
      </c>
    </row>
    <row r="299" spans="1:25" ht="15.75" thickBot="1">
      <c r="A299" s="1120" t="s">
        <v>1131</v>
      </c>
      <c r="B299" s="1121"/>
      <c r="C299" s="608"/>
      <c r="D299" s="624"/>
      <c r="E299" s="624"/>
      <c r="F299" s="624"/>
      <c r="G299" s="624"/>
      <c r="H299" s="608"/>
      <c r="I299" s="608"/>
      <c r="J299" s="608"/>
      <c r="K299" s="608"/>
      <c r="L299" s="608"/>
      <c r="M299" s="608"/>
      <c r="N299" s="608"/>
      <c r="O299" s="608"/>
      <c r="P299" s="608"/>
      <c r="Q299" s="608"/>
      <c r="R299" s="608"/>
      <c r="S299" s="608"/>
      <c r="T299" s="608"/>
      <c r="U299" s="608"/>
      <c r="V299" s="608"/>
      <c r="W299" s="608"/>
      <c r="X299" s="608"/>
      <c r="Y299" s="609"/>
    </row>
    <row r="300" spans="1:25">
      <c r="A300" s="715"/>
      <c r="B300" s="728" t="s">
        <v>693</v>
      </c>
      <c r="C300" s="716"/>
      <c r="D300" s="717"/>
      <c r="E300" s="717"/>
      <c r="F300" s="717"/>
      <c r="G300" s="717"/>
      <c r="H300" s="716"/>
      <c r="I300" s="742"/>
      <c r="J300" s="718">
        <v>0</v>
      </c>
      <c r="K300" s="719">
        <v>0</v>
      </c>
      <c r="L300" s="719">
        <v>0</v>
      </c>
      <c r="M300" s="719">
        <v>0</v>
      </c>
      <c r="N300" s="719">
        <v>0</v>
      </c>
      <c r="O300" s="719">
        <v>0</v>
      </c>
      <c r="P300" s="719">
        <v>0</v>
      </c>
      <c r="Q300" s="719">
        <v>0</v>
      </c>
      <c r="R300" s="719">
        <v>0</v>
      </c>
      <c r="S300" s="719">
        <v>0</v>
      </c>
      <c r="T300" s="719">
        <v>0</v>
      </c>
      <c r="U300" s="743">
        <v>0</v>
      </c>
      <c r="V300" s="719">
        <v>0</v>
      </c>
      <c r="W300" s="719">
        <v>0</v>
      </c>
      <c r="X300" s="719">
        <v>0</v>
      </c>
      <c r="Y300" s="720">
        <v>0</v>
      </c>
    </row>
    <row r="301" spans="1:25" ht="13.5" thickBot="1">
      <c r="A301" s="548"/>
      <c r="B301" s="469"/>
      <c r="C301" s="350"/>
      <c r="D301" s="1160" t="s">
        <v>659</v>
      </c>
      <c r="E301" s="1160"/>
      <c r="F301" s="1160"/>
      <c r="G301" s="1160"/>
      <c r="H301" s="1160"/>
      <c r="I301" s="1160"/>
      <c r="J301" s="161">
        <v>0</v>
      </c>
      <c r="K301" s="161">
        <v>0</v>
      </c>
      <c r="L301" s="161">
        <v>0</v>
      </c>
      <c r="M301" s="161">
        <v>0</v>
      </c>
      <c r="N301" s="161">
        <v>0</v>
      </c>
      <c r="O301" s="161">
        <v>0</v>
      </c>
      <c r="P301" s="161">
        <v>0</v>
      </c>
      <c r="Q301" s="161">
        <v>0</v>
      </c>
      <c r="R301" s="161">
        <v>0</v>
      </c>
      <c r="S301" s="466">
        <v>0</v>
      </c>
      <c r="T301" s="466">
        <v>0</v>
      </c>
      <c r="U301" s="476">
        <v>0</v>
      </c>
      <c r="V301" s="466">
        <v>0</v>
      </c>
      <c r="W301" s="466">
        <v>0</v>
      </c>
      <c r="X301" s="466">
        <v>0</v>
      </c>
      <c r="Y301" s="592">
        <v>0</v>
      </c>
    </row>
    <row r="302" spans="1:25" ht="15.75" thickBot="1">
      <c r="A302" s="1120" t="s">
        <v>1166</v>
      </c>
      <c r="B302" s="1121"/>
      <c r="C302" s="608"/>
      <c r="D302" s="624"/>
      <c r="E302" s="624"/>
      <c r="F302" s="624"/>
      <c r="G302" s="624"/>
      <c r="H302" s="608"/>
      <c r="I302" s="608"/>
      <c r="J302" s="608"/>
      <c r="K302" s="608"/>
      <c r="L302" s="608"/>
      <c r="M302" s="608"/>
      <c r="N302" s="608"/>
      <c r="O302" s="608"/>
      <c r="P302" s="608"/>
      <c r="Q302" s="608"/>
      <c r="R302" s="608"/>
      <c r="S302" s="608"/>
      <c r="T302" s="608"/>
      <c r="U302" s="608"/>
      <c r="V302" s="608"/>
      <c r="W302" s="608"/>
      <c r="X302" s="608"/>
      <c r="Y302" s="609"/>
    </row>
    <row r="303" spans="1:25">
      <c r="A303" s="715"/>
      <c r="B303" s="728" t="s">
        <v>693</v>
      </c>
      <c r="C303" s="716"/>
      <c r="D303" s="717"/>
      <c r="E303" s="717"/>
      <c r="F303" s="717"/>
      <c r="G303" s="717"/>
      <c r="H303" s="716"/>
      <c r="I303" s="716"/>
      <c r="J303" s="718">
        <v>0</v>
      </c>
      <c r="K303" s="719">
        <v>0</v>
      </c>
      <c r="L303" s="719">
        <v>0</v>
      </c>
      <c r="M303" s="719">
        <v>0</v>
      </c>
      <c r="N303" s="719">
        <v>0</v>
      </c>
      <c r="O303" s="719">
        <v>0</v>
      </c>
      <c r="P303" s="726">
        <v>0</v>
      </c>
      <c r="Q303" s="719">
        <v>0</v>
      </c>
      <c r="R303" s="719">
        <v>0</v>
      </c>
      <c r="S303" s="719">
        <v>0</v>
      </c>
      <c r="T303" s="719">
        <v>0</v>
      </c>
      <c r="U303" s="719">
        <v>0</v>
      </c>
      <c r="V303" s="719">
        <v>0</v>
      </c>
      <c r="W303" s="719">
        <v>0</v>
      </c>
      <c r="X303" s="719">
        <v>0</v>
      </c>
      <c r="Y303" s="720">
        <v>0</v>
      </c>
    </row>
    <row r="304" spans="1:25" ht="13.5" thickBot="1">
      <c r="A304" s="548"/>
      <c r="B304" s="368"/>
      <c r="C304" s="350"/>
      <c r="D304" s="1160" t="s">
        <v>659</v>
      </c>
      <c r="E304" s="1160"/>
      <c r="F304" s="1160"/>
      <c r="G304" s="1160"/>
      <c r="H304" s="1160"/>
      <c r="I304" s="1160"/>
      <c r="J304" s="351">
        <v>0</v>
      </c>
      <c r="K304" s="352">
        <v>0</v>
      </c>
      <c r="L304" s="352">
        <v>0</v>
      </c>
      <c r="M304" s="352">
        <v>0</v>
      </c>
      <c r="N304" s="352">
        <v>0</v>
      </c>
      <c r="O304" s="352">
        <v>0</v>
      </c>
      <c r="P304" s="352">
        <v>0</v>
      </c>
      <c r="Q304" s="352">
        <v>0</v>
      </c>
      <c r="R304" s="352">
        <v>0</v>
      </c>
      <c r="S304" s="352">
        <v>0</v>
      </c>
      <c r="T304" s="352">
        <v>0</v>
      </c>
      <c r="U304" s="352">
        <v>0</v>
      </c>
      <c r="V304" s="352">
        <v>0</v>
      </c>
      <c r="W304" s="352">
        <v>0</v>
      </c>
      <c r="X304" s="352">
        <v>0</v>
      </c>
      <c r="Y304" s="519">
        <v>0</v>
      </c>
    </row>
    <row r="305" spans="1:25" ht="15.75" thickBot="1">
      <c r="A305" s="1120" t="s">
        <v>1168</v>
      </c>
      <c r="B305" s="1121"/>
      <c r="C305" s="608"/>
      <c r="D305" s="624"/>
      <c r="E305" s="624"/>
      <c r="F305" s="624"/>
      <c r="G305" s="624"/>
      <c r="H305" s="608"/>
      <c r="I305" s="608"/>
      <c r="J305" s="608"/>
      <c r="K305" s="608"/>
      <c r="L305" s="608"/>
      <c r="M305" s="608"/>
      <c r="N305" s="608"/>
      <c r="O305" s="608"/>
      <c r="P305" s="608"/>
      <c r="Q305" s="608"/>
      <c r="R305" s="608"/>
      <c r="S305" s="608"/>
      <c r="T305" s="608"/>
      <c r="U305" s="608"/>
      <c r="V305" s="608"/>
      <c r="W305" s="608"/>
      <c r="X305" s="608"/>
      <c r="Y305" s="609"/>
    </row>
    <row r="306" spans="1:25" ht="39.75" customHeight="1">
      <c r="A306" s="510">
        <v>1</v>
      </c>
      <c r="B306" s="1012" t="s">
        <v>1284</v>
      </c>
      <c r="C306" s="1092">
        <v>395</v>
      </c>
      <c r="D306" s="629" t="s">
        <v>659</v>
      </c>
      <c r="E306" s="698"/>
      <c r="F306" s="698"/>
      <c r="G306" s="698"/>
      <c r="H306" s="208" t="s">
        <v>469</v>
      </c>
      <c r="I306" s="53">
        <v>46370.6</v>
      </c>
      <c r="J306" s="240">
        <f t="shared" ref="J306" si="80">SUM(K306:Y306)</f>
        <v>0</v>
      </c>
      <c r="K306" s="53">
        <v>0</v>
      </c>
      <c r="L306" s="53">
        <v>0</v>
      </c>
      <c r="M306" s="90">
        <v>0</v>
      </c>
      <c r="N306" s="90"/>
      <c r="O306" s="90"/>
      <c r="P306" s="53">
        <v>0</v>
      </c>
      <c r="Q306" s="90">
        <v>0</v>
      </c>
      <c r="R306" s="53">
        <v>0</v>
      </c>
      <c r="S306" s="53"/>
      <c r="T306" s="53"/>
      <c r="U306" s="90">
        <v>0</v>
      </c>
      <c r="V306" s="90">
        <v>0</v>
      </c>
      <c r="W306" s="90">
        <v>0</v>
      </c>
      <c r="X306" s="90"/>
      <c r="Y306" s="513"/>
    </row>
    <row r="307" spans="1:25">
      <c r="A307" s="715"/>
      <c r="B307" s="728" t="s">
        <v>693</v>
      </c>
      <c r="C307" s="716"/>
      <c r="D307" s="717"/>
      <c r="E307" s="717"/>
      <c r="F307" s="717"/>
      <c r="G307" s="717"/>
      <c r="H307" s="716"/>
      <c r="I307" s="716"/>
      <c r="J307" s="718">
        <f t="shared" ref="J307:Y307" si="81">SUM(J306:J306)</f>
        <v>0</v>
      </c>
      <c r="K307" s="719">
        <f t="shared" si="81"/>
        <v>0</v>
      </c>
      <c r="L307" s="719">
        <f t="shared" si="81"/>
        <v>0</v>
      </c>
      <c r="M307" s="719">
        <f t="shared" si="81"/>
        <v>0</v>
      </c>
      <c r="N307" s="719">
        <f t="shared" si="81"/>
        <v>0</v>
      </c>
      <c r="O307" s="719">
        <f t="shared" si="81"/>
        <v>0</v>
      </c>
      <c r="P307" s="726">
        <f t="shared" si="81"/>
        <v>0</v>
      </c>
      <c r="Q307" s="719">
        <f t="shared" si="81"/>
        <v>0</v>
      </c>
      <c r="R307" s="719">
        <f t="shared" si="81"/>
        <v>0</v>
      </c>
      <c r="S307" s="719">
        <f t="shared" si="81"/>
        <v>0</v>
      </c>
      <c r="T307" s="719">
        <f t="shared" si="81"/>
        <v>0</v>
      </c>
      <c r="U307" s="719">
        <f t="shared" si="81"/>
        <v>0</v>
      </c>
      <c r="V307" s="719">
        <f t="shared" si="81"/>
        <v>0</v>
      </c>
      <c r="W307" s="719">
        <f t="shared" si="81"/>
        <v>0</v>
      </c>
      <c r="X307" s="719">
        <f t="shared" si="81"/>
        <v>0</v>
      </c>
      <c r="Y307" s="720">
        <f t="shared" si="81"/>
        <v>0</v>
      </c>
    </row>
    <row r="308" spans="1:25" ht="13.5" thickBot="1">
      <c r="A308" s="548"/>
      <c r="B308" s="368"/>
      <c r="C308" s="350"/>
      <c r="D308" s="1160" t="s">
        <v>659</v>
      </c>
      <c r="E308" s="1160"/>
      <c r="F308" s="1160"/>
      <c r="G308" s="1160"/>
      <c r="H308" s="1160"/>
      <c r="I308" s="1160"/>
      <c r="J308" s="351">
        <f>SUM(J306)</f>
        <v>0</v>
      </c>
      <c r="K308" s="352">
        <f t="shared" ref="K308:Y308" si="82">SUM(K306)</f>
        <v>0</v>
      </c>
      <c r="L308" s="352">
        <f t="shared" si="82"/>
        <v>0</v>
      </c>
      <c r="M308" s="352">
        <f t="shared" si="82"/>
        <v>0</v>
      </c>
      <c r="N308" s="352">
        <f t="shared" si="82"/>
        <v>0</v>
      </c>
      <c r="O308" s="352">
        <f t="shared" si="82"/>
        <v>0</v>
      </c>
      <c r="P308" s="352">
        <f t="shared" si="82"/>
        <v>0</v>
      </c>
      <c r="Q308" s="352">
        <f t="shared" si="82"/>
        <v>0</v>
      </c>
      <c r="R308" s="352">
        <f t="shared" si="82"/>
        <v>0</v>
      </c>
      <c r="S308" s="352">
        <f t="shared" si="82"/>
        <v>0</v>
      </c>
      <c r="T308" s="352">
        <f t="shared" si="82"/>
        <v>0</v>
      </c>
      <c r="U308" s="352">
        <f t="shared" si="82"/>
        <v>0</v>
      </c>
      <c r="V308" s="352">
        <f t="shared" si="82"/>
        <v>0</v>
      </c>
      <c r="W308" s="352">
        <f t="shared" si="82"/>
        <v>0</v>
      </c>
      <c r="X308" s="352">
        <f t="shared" si="82"/>
        <v>0</v>
      </c>
      <c r="Y308" s="519">
        <f t="shared" si="82"/>
        <v>0</v>
      </c>
    </row>
    <row r="309" spans="1:25" ht="15.75" thickBot="1">
      <c r="A309" s="1120" t="s">
        <v>1182</v>
      </c>
      <c r="B309" s="1121"/>
      <c r="C309" s="608"/>
      <c r="D309" s="624"/>
      <c r="E309" s="624"/>
      <c r="F309" s="624"/>
      <c r="G309" s="624"/>
      <c r="H309" s="608"/>
      <c r="I309" s="608"/>
      <c r="J309" s="608"/>
      <c r="K309" s="608"/>
      <c r="L309" s="608"/>
      <c r="M309" s="608"/>
      <c r="N309" s="608"/>
      <c r="O309" s="608"/>
      <c r="P309" s="608"/>
      <c r="Q309" s="608"/>
      <c r="R309" s="608"/>
      <c r="S309" s="608"/>
      <c r="T309" s="608"/>
      <c r="U309" s="608"/>
      <c r="V309" s="608"/>
      <c r="W309" s="608"/>
      <c r="X309" s="608"/>
      <c r="Y309" s="609"/>
    </row>
    <row r="310" spans="1:25">
      <c r="A310" s="715"/>
      <c r="B310" s="728" t="s">
        <v>693</v>
      </c>
      <c r="C310" s="716"/>
      <c r="D310" s="717"/>
      <c r="E310" s="717"/>
      <c r="F310" s="717"/>
      <c r="G310" s="717"/>
      <c r="H310" s="716"/>
      <c r="I310" s="716"/>
      <c r="J310" s="718">
        <v>0</v>
      </c>
      <c r="K310" s="719">
        <v>0</v>
      </c>
      <c r="L310" s="719">
        <v>0</v>
      </c>
      <c r="M310" s="719">
        <v>0</v>
      </c>
      <c r="N310" s="719">
        <v>0</v>
      </c>
      <c r="O310" s="719">
        <v>0</v>
      </c>
      <c r="P310" s="726">
        <v>0</v>
      </c>
      <c r="Q310" s="719">
        <v>0</v>
      </c>
      <c r="R310" s="719">
        <v>0</v>
      </c>
      <c r="S310" s="719">
        <v>0</v>
      </c>
      <c r="T310" s="719">
        <v>0</v>
      </c>
      <c r="U310" s="719">
        <v>0</v>
      </c>
      <c r="V310" s="719">
        <v>0</v>
      </c>
      <c r="W310" s="719">
        <v>0</v>
      </c>
      <c r="X310" s="719">
        <v>0</v>
      </c>
      <c r="Y310" s="720">
        <v>0</v>
      </c>
    </row>
    <row r="311" spans="1:25" ht="13.5" thickBot="1">
      <c r="A311" s="548"/>
      <c r="B311" s="368"/>
      <c r="C311" s="350"/>
      <c r="D311" s="1160" t="s">
        <v>659</v>
      </c>
      <c r="E311" s="1160"/>
      <c r="F311" s="1160"/>
      <c r="G311" s="1160"/>
      <c r="H311" s="1160"/>
      <c r="I311" s="1160"/>
      <c r="J311" s="351">
        <v>0</v>
      </c>
      <c r="K311" s="352">
        <v>0</v>
      </c>
      <c r="L311" s="352">
        <v>0</v>
      </c>
      <c r="M311" s="352">
        <v>0</v>
      </c>
      <c r="N311" s="352">
        <v>0</v>
      </c>
      <c r="O311" s="352">
        <v>0</v>
      </c>
      <c r="P311" s="352">
        <v>0</v>
      </c>
      <c r="Q311" s="352">
        <v>0</v>
      </c>
      <c r="R311" s="352">
        <v>0</v>
      </c>
      <c r="S311" s="352">
        <v>0</v>
      </c>
      <c r="T311" s="352">
        <v>0</v>
      </c>
      <c r="U311" s="352">
        <v>0</v>
      </c>
      <c r="V311" s="352">
        <v>0</v>
      </c>
      <c r="W311" s="352">
        <v>0</v>
      </c>
      <c r="X311" s="352">
        <v>0</v>
      </c>
      <c r="Y311" s="519">
        <v>0</v>
      </c>
    </row>
    <row r="312" spans="1:25" ht="15.75" thickBot="1">
      <c r="A312" s="1120" t="s">
        <v>1407</v>
      </c>
      <c r="B312" s="1121"/>
      <c r="C312" s="608"/>
      <c r="D312" s="624"/>
      <c r="E312" s="624"/>
      <c r="F312" s="624"/>
      <c r="G312" s="624"/>
      <c r="H312" s="608"/>
      <c r="I312" s="608"/>
      <c r="J312" s="608"/>
      <c r="K312" s="608"/>
      <c r="L312" s="608"/>
      <c r="M312" s="608"/>
      <c r="N312" s="608"/>
      <c r="O312" s="608"/>
      <c r="P312" s="608"/>
      <c r="Q312" s="608"/>
      <c r="R312" s="608"/>
      <c r="S312" s="608"/>
      <c r="T312" s="608"/>
      <c r="U312" s="608"/>
      <c r="V312" s="608"/>
      <c r="W312" s="608"/>
      <c r="X312" s="608"/>
      <c r="Y312" s="609"/>
    </row>
    <row r="313" spans="1:25">
      <c r="A313" s="715"/>
      <c r="B313" s="728" t="s">
        <v>693</v>
      </c>
      <c r="C313" s="716"/>
      <c r="D313" s="717"/>
      <c r="E313" s="717"/>
      <c r="F313" s="717"/>
      <c r="G313" s="717"/>
      <c r="H313" s="716"/>
      <c r="I313" s="716"/>
      <c r="J313" s="718">
        <v>0</v>
      </c>
      <c r="K313" s="719">
        <v>0</v>
      </c>
      <c r="L313" s="719">
        <v>0</v>
      </c>
      <c r="M313" s="719">
        <v>0</v>
      </c>
      <c r="N313" s="719">
        <v>0</v>
      </c>
      <c r="O313" s="719">
        <v>0</v>
      </c>
      <c r="P313" s="726">
        <v>0</v>
      </c>
      <c r="Q313" s="719">
        <v>0</v>
      </c>
      <c r="R313" s="719">
        <v>0</v>
      </c>
      <c r="S313" s="719">
        <v>0</v>
      </c>
      <c r="T313" s="719">
        <v>0</v>
      </c>
      <c r="U313" s="719">
        <v>0</v>
      </c>
      <c r="V313" s="719">
        <v>0</v>
      </c>
      <c r="W313" s="719">
        <v>0</v>
      </c>
      <c r="X313" s="719">
        <v>0</v>
      </c>
      <c r="Y313" s="720">
        <v>0</v>
      </c>
    </row>
    <row r="314" spans="1:25" ht="13.5" thickBot="1">
      <c r="A314" s="548"/>
      <c r="B314" s="368"/>
      <c r="C314" s="350"/>
      <c r="D314" s="1160" t="s">
        <v>659</v>
      </c>
      <c r="E314" s="1160"/>
      <c r="F314" s="1160"/>
      <c r="G314" s="1160"/>
      <c r="H314" s="1160"/>
      <c r="I314" s="1160"/>
      <c r="J314" s="351">
        <v>0</v>
      </c>
      <c r="K314" s="352">
        <v>0</v>
      </c>
      <c r="L314" s="352">
        <v>0</v>
      </c>
      <c r="M314" s="352">
        <v>0</v>
      </c>
      <c r="N314" s="352">
        <v>0</v>
      </c>
      <c r="O314" s="352">
        <v>0</v>
      </c>
      <c r="P314" s="352">
        <v>0</v>
      </c>
      <c r="Q314" s="352">
        <v>0</v>
      </c>
      <c r="R314" s="352">
        <v>0</v>
      </c>
      <c r="S314" s="352">
        <v>0</v>
      </c>
      <c r="T314" s="352">
        <v>0</v>
      </c>
      <c r="U314" s="352">
        <v>0</v>
      </c>
      <c r="V314" s="352">
        <v>0</v>
      </c>
      <c r="W314" s="352">
        <v>0</v>
      </c>
      <c r="X314" s="352">
        <v>0</v>
      </c>
      <c r="Y314" s="519">
        <v>0</v>
      </c>
    </row>
    <row r="315" spans="1:25" ht="15">
      <c r="A315" s="1116" t="s">
        <v>1205</v>
      </c>
      <c r="B315" s="1117"/>
      <c r="C315" s="610"/>
      <c r="D315" s="630"/>
      <c r="E315" s="630"/>
      <c r="F315" s="630"/>
      <c r="G315" s="630"/>
      <c r="H315" s="610"/>
      <c r="I315" s="610"/>
      <c r="J315" s="610"/>
      <c r="K315" s="610"/>
      <c r="L315" s="610"/>
      <c r="M315" s="610"/>
      <c r="N315" s="610"/>
      <c r="O315" s="610"/>
      <c r="P315" s="610"/>
      <c r="Q315" s="610"/>
      <c r="R315" s="610"/>
      <c r="S315" s="610"/>
      <c r="T315" s="610"/>
      <c r="U315" s="610"/>
      <c r="V315" s="610"/>
      <c r="W315" s="610"/>
      <c r="X315" s="610"/>
      <c r="Y315" s="611"/>
    </row>
    <row r="316" spans="1:25">
      <c r="A316" s="715"/>
      <c r="B316" s="728" t="s">
        <v>693</v>
      </c>
      <c r="C316" s="716"/>
      <c r="D316" s="717"/>
      <c r="E316" s="717"/>
      <c r="F316" s="717"/>
      <c r="G316" s="717"/>
      <c r="H316" s="716"/>
      <c r="I316" s="716"/>
      <c r="J316" s="718">
        <v>0</v>
      </c>
      <c r="K316" s="719">
        <v>0</v>
      </c>
      <c r="L316" s="719">
        <v>0</v>
      </c>
      <c r="M316" s="719">
        <v>0</v>
      </c>
      <c r="N316" s="719">
        <v>0</v>
      </c>
      <c r="O316" s="719">
        <v>0</v>
      </c>
      <c r="P316" s="726">
        <v>0</v>
      </c>
      <c r="Q316" s="719">
        <v>0</v>
      </c>
      <c r="R316" s="719">
        <v>0</v>
      </c>
      <c r="S316" s="719">
        <v>0</v>
      </c>
      <c r="T316" s="719">
        <v>0</v>
      </c>
      <c r="U316" s="719">
        <v>0</v>
      </c>
      <c r="V316" s="719">
        <v>0</v>
      </c>
      <c r="W316" s="719">
        <v>0</v>
      </c>
      <c r="X316" s="719">
        <v>0</v>
      </c>
      <c r="Y316" s="720">
        <v>0</v>
      </c>
    </row>
    <row r="317" spans="1:25" ht="13.5" thickBot="1">
      <c r="A317" s="548"/>
      <c r="B317" s="368"/>
      <c r="C317" s="350"/>
      <c r="D317" s="1160" t="s">
        <v>659</v>
      </c>
      <c r="E317" s="1160"/>
      <c r="F317" s="1160"/>
      <c r="G317" s="1160"/>
      <c r="H317" s="1160"/>
      <c r="I317" s="1160"/>
      <c r="J317" s="351">
        <v>0</v>
      </c>
      <c r="K317" s="352">
        <v>0</v>
      </c>
      <c r="L317" s="352">
        <v>0</v>
      </c>
      <c r="M317" s="352">
        <v>0</v>
      </c>
      <c r="N317" s="352">
        <v>0</v>
      </c>
      <c r="O317" s="352">
        <v>0</v>
      </c>
      <c r="P317" s="352">
        <v>0</v>
      </c>
      <c r="Q317" s="352">
        <v>0</v>
      </c>
      <c r="R317" s="352">
        <v>0</v>
      </c>
      <c r="S317" s="352">
        <v>0</v>
      </c>
      <c r="T317" s="352">
        <v>0</v>
      </c>
      <c r="U317" s="352">
        <v>0</v>
      </c>
      <c r="V317" s="352">
        <v>0</v>
      </c>
      <c r="W317" s="352">
        <v>0</v>
      </c>
      <c r="X317" s="352">
        <v>0</v>
      </c>
      <c r="Y317" s="519">
        <v>0</v>
      </c>
    </row>
    <row r="318" spans="1:25" ht="15">
      <c r="A318" s="1116" t="s">
        <v>1215</v>
      </c>
      <c r="B318" s="1117"/>
      <c r="C318" s="610"/>
      <c r="D318" s="630"/>
      <c r="E318" s="630"/>
      <c r="F318" s="630"/>
      <c r="G318" s="630"/>
      <c r="H318" s="610"/>
      <c r="I318" s="610"/>
      <c r="J318" s="610"/>
      <c r="K318" s="610"/>
      <c r="L318" s="610"/>
      <c r="M318" s="610"/>
      <c r="N318" s="610"/>
      <c r="O318" s="610"/>
      <c r="P318" s="610"/>
      <c r="Q318" s="610"/>
      <c r="R318" s="610"/>
      <c r="S318" s="610"/>
      <c r="T318" s="610"/>
      <c r="U318" s="610"/>
      <c r="V318" s="610"/>
      <c r="W318" s="610"/>
      <c r="X318" s="610"/>
      <c r="Y318" s="611"/>
    </row>
    <row r="319" spans="1:25">
      <c r="A319" s="715"/>
      <c r="B319" s="728" t="s">
        <v>693</v>
      </c>
      <c r="C319" s="716"/>
      <c r="D319" s="717"/>
      <c r="E319" s="717"/>
      <c r="F319" s="717"/>
      <c r="G319" s="717"/>
      <c r="H319" s="716"/>
      <c r="I319" s="716"/>
      <c r="J319" s="718">
        <v>0</v>
      </c>
      <c r="K319" s="719">
        <v>0</v>
      </c>
      <c r="L319" s="719">
        <v>0</v>
      </c>
      <c r="M319" s="719">
        <v>0</v>
      </c>
      <c r="N319" s="719">
        <v>0</v>
      </c>
      <c r="O319" s="719">
        <v>0</v>
      </c>
      <c r="P319" s="726">
        <v>0</v>
      </c>
      <c r="Q319" s="719">
        <v>0</v>
      </c>
      <c r="R319" s="719">
        <v>0</v>
      </c>
      <c r="S319" s="719">
        <v>0</v>
      </c>
      <c r="T319" s="719">
        <v>0</v>
      </c>
      <c r="U319" s="719">
        <v>0</v>
      </c>
      <c r="V319" s="719">
        <v>0</v>
      </c>
      <c r="W319" s="719">
        <v>0</v>
      </c>
      <c r="X319" s="719">
        <v>0</v>
      </c>
      <c r="Y319" s="720">
        <v>0</v>
      </c>
    </row>
    <row r="320" spans="1:25" ht="13.5" thickBot="1">
      <c r="A320" s="548"/>
      <c r="B320" s="368"/>
      <c r="C320" s="350"/>
      <c r="D320" s="1160" t="s">
        <v>659</v>
      </c>
      <c r="E320" s="1160"/>
      <c r="F320" s="1160"/>
      <c r="G320" s="1160"/>
      <c r="H320" s="1160"/>
      <c r="I320" s="1160"/>
      <c r="J320" s="351">
        <v>0</v>
      </c>
      <c r="K320" s="352">
        <v>0</v>
      </c>
      <c r="L320" s="352">
        <v>0</v>
      </c>
      <c r="M320" s="352">
        <v>0</v>
      </c>
      <c r="N320" s="352">
        <v>0</v>
      </c>
      <c r="O320" s="352">
        <v>0</v>
      </c>
      <c r="P320" s="352">
        <v>0</v>
      </c>
      <c r="Q320" s="352">
        <v>0</v>
      </c>
      <c r="R320" s="352">
        <v>0</v>
      </c>
      <c r="S320" s="352">
        <v>0</v>
      </c>
      <c r="T320" s="352">
        <v>0</v>
      </c>
      <c r="U320" s="352">
        <v>0</v>
      </c>
      <c r="V320" s="352">
        <v>0</v>
      </c>
      <c r="W320" s="352">
        <v>0</v>
      </c>
      <c r="X320" s="352">
        <v>0</v>
      </c>
      <c r="Y320" s="519">
        <v>0</v>
      </c>
    </row>
    <row r="321" spans="1:25" ht="15.75" thickBot="1">
      <c r="A321" s="1175" t="s">
        <v>1317</v>
      </c>
      <c r="B321" s="1176"/>
      <c r="C321" s="1176"/>
      <c r="D321" s="1176"/>
      <c r="E321" s="1176"/>
      <c r="F321" s="1176"/>
      <c r="G321" s="1176"/>
      <c r="H321" s="1176"/>
      <c r="I321" s="1177"/>
      <c r="J321" s="734">
        <f t="shared" ref="J321:Y321" si="83">SUM(J324,J327,J330,J333,J342,J346,J350,J352,J357)</f>
        <v>194600</v>
      </c>
      <c r="K321" s="734">
        <f t="shared" si="83"/>
        <v>35200</v>
      </c>
      <c r="L321" s="734">
        <f t="shared" si="83"/>
        <v>35200</v>
      </c>
      <c r="M321" s="734">
        <f t="shared" si="83"/>
        <v>19475</v>
      </c>
      <c r="N321" s="734">
        <f t="shared" si="83"/>
        <v>19475</v>
      </c>
      <c r="O321" s="734">
        <f t="shared" si="83"/>
        <v>44745</v>
      </c>
      <c r="P321" s="734">
        <f t="shared" si="83"/>
        <v>19800</v>
      </c>
      <c r="Q321" s="734">
        <f t="shared" si="83"/>
        <v>8300</v>
      </c>
      <c r="R321" s="734">
        <f t="shared" si="83"/>
        <v>4525</v>
      </c>
      <c r="S321" s="734">
        <f t="shared" si="83"/>
        <v>5525</v>
      </c>
      <c r="T321" s="734">
        <f t="shared" si="83"/>
        <v>2355</v>
      </c>
      <c r="U321" s="734">
        <f t="shared" si="83"/>
        <v>0</v>
      </c>
      <c r="V321" s="734">
        <f t="shared" si="83"/>
        <v>0</v>
      </c>
      <c r="W321" s="734">
        <f t="shared" si="83"/>
        <v>0</v>
      </c>
      <c r="X321" s="734">
        <f t="shared" si="83"/>
        <v>0</v>
      </c>
      <c r="Y321" s="735">
        <f t="shared" si="83"/>
        <v>0</v>
      </c>
    </row>
    <row r="322" spans="1:25">
      <c r="A322" s="552"/>
      <c r="B322" s="449"/>
      <c r="C322" s="450"/>
      <c r="D322" s="1380" t="s">
        <v>659</v>
      </c>
      <c r="E322" s="1380"/>
      <c r="F322" s="1380"/>
      <c r="G322" s="1380"/>
      <c r="H322" s="1380"/>
      <c r="I322" s="1380"/>
      <c r="J322" s="451">
        <f t="shared" ref="J322:Y322" si="84">SUM(J325,J328,J331,J334,J343,J347,J353,J358)</f>
        <v>194600</v>
      </c>
      <c r="K322" s="451">
        <f t="shared" si="84"/>
        <v>35200</v>
      </c>
      <c r="L322" s="451">
        <f t="shared" si="84"/>
        <v>35200</v>
      </c>
      <c r="M322" s="451">
        <f t="shared" si="84"/>
        <v>19475</v>
      </c>
      <c r="N322" s="451">
        <f t="shared" si="84"/>
        <v>19475</v>
      </c>
      <c r="O322" s="451">
        <f t="shared" si="84"/>
        <v>44745</v>
      </c>
      <c r="P322" s="451">
        <f t="shared" si="84"/>
        <v>19800</v>
      </c>
      <c r="Q322" s="451">
        <f t="shared" si="84"/>
        <v>8300</v>
      </c>
      <c r="R322" s="451">
        <f t="shared" si="84"/>
        <v>4525</v>
      </c>
      <c r="S322" s="451">
        <f t="shared" si="84"/>
        <v>5525</v>
      </c>
      <c r="T322" s="451">
        <f t="shared" si="84"/>
        <v>2355</v>
      </c>
      <c r="U322" s="451">
        <f t="shared" si="84"/>
        <v>0</v>
      </c>
      <c r="V322" s="451">
        <f t="shared" si="84"/>
        <v>0</v>
      </c>
      <c r="W322" s="451">
        <f t="shared" si="84"/>
        <v>0</v>
      </c>
      <c r="X322" s="451">
        <f t="shared" si="84"/>
        <v>0</v>
      </c>
      <c r="Y322" s="546">
        <f t="shared" si="84"/>
        <v>0</v>
      </c>
    </row>
    <row r="323" spans="1:25" ht="15.75" thickBot="1">
      <c r="A323" s="1118" t="s">
        <v>1318</v>
      </c>
      <c r="B323" s="1119"/>
      <c r="C323" s="614"/>
      <c r="D323" s="656"/>
      <c r="E323" s="656"/>
      <c r="F323" s="656"/>
      <c r="G323" s="656"/>
      <c r="H323" s="614"/>
      <c r="I323" s="614"/>
      <c r="J323" s="614"/>
      <c r="K323" s="614"/>
      <c r="L323" s="614"/>
      <c r="M323" s="614"/>
      <c r="N323" s="614"/>
      <c r="O323" s="614"/>
      <c r="P323" s="614"/>
      <c r="Q323" s="614"/>
      <c r="R323" s="614"/>
      <c r="S323" s="614"/>
      <c r="T323" s="614"/>
      <c r="U323" s="614"/>
      <c r="V323" s="614"/>
      <c r="W323" s="614"/>
      <c r="X323" s="614"/>
      <c r="Y323" s="615"/>
    </row>
    <row r="324" spans="1:25">
      <c r="A324" s="715"/>
      <c r="B324" s="728" t="s">
        <v>693</v>
      </c>
      <c r="C324" s="716"/>
      <c r="D324" s="717"/>
      <c r="E324" s="717"/>
      <c r="F324" s="717"/>
      <c r="G324" s="717"/>
      <c r="H324" s="716"/>
      <c r="I324" s="716"/>
      <c r="J324" s="718">
        <v>0</v>
      </c>
      <c r="K324" s="719">
        <v>0</v>
      </c>
      <c r="L324" s="719">
        <v>0</v>
      </c>
      <c r="M324" s="719">
        <v>0</v>
      </c>
      <c r="N324" s="719">
        <v>0</v>
      </c>
      <c r="O324" s="719">
        <v>0</v>
      </c>
      <c r="P324" s="726">
        <v>0</v>
      </c>
      <c r="Q324" s="719">
        <v>0</v>
      </c>
      <c r="R324" s="719">
        <v>0</v>
      </c>
      <c r="S324" s="719">
        <v>0</v>
      </c>
      <c r="T324" s="719">
        <v>0</v>
      </c>
      <c r="U324" s="719">
        <v>0</v>
      </c>
      <c r="V324" s="719">
        <v>0</v>
      </c>
      <c r="W324" s="719">
        <v>0</v>
      </c>
      <c r="X324" s="719">
        <v>0</v>
      </c>
      <c r="Y324" s="720">
        <v>0</v>
      </c>
    </row>
    <row r="325" spans="1:25" ht="13.5" thickBot="1">
      <c r="A325" s="548"/>
      <c r="B325" s="368"/>
      <c r="C325" s="350"/>
      <c r="D325" s="1160" t="s">
        <v>659</v>
      </c>
      <c r="E325" s="1160"/>
      <c r="F325" s="1160"/>
      <c r="G325" s="1160"/>
      <c r="H325" s="1160"/>
      <c r="I325" s="1160"/>
      <c r="J325" s="351">
        <v>0</v>
      </c>
      <c r="K325" s="352">
        <v>0</v>
      </c>
      <c r="L325" s="352">
        <v>0</v>
      </c>
      <c r="M325" s="352">
        <v>0</v>
      </c>
      <c r="N325" s="352">
        <v>0</v>
      </c>
      <c r="O325" s="352">
        <v>0</v>
      </c>
      <c r="P325" s="352">
        <v>0</v>
      </c>
      <c r="Q325" s="352">
        <v>0</v>
      </c>
      <c r="R325" s="352">
        <v>0</v>
      </c>
      <c r="S325" s="352">
        <v>0</v>
      </c>
      <c r="T325" s="352">
        <v>0</v>
      </c>
      <c r="U325" s="352">
        <v>0</v>
      </c>
      <c r="V325" s="352">
        <v>0</v>
      </c>
      <c r="W325" s="352">
        <v>0</v>
      </c>
      <c r="X325" s="352">
        <v>0</v>
      </c>
      <c r="Y325" s="519">
        <v>0</v>
      </c>
    </row>
    <row r="326" spans="1:25" ht="15.75" thickBot="1">
      <c r="A326" s="1120" t="s">
        <v>1322</v>
      </c>
      <c r="B326" s="1121"/>
      <c r="C326" s="608"/>
      <c r="D326" s="624"/>
      <c r="E326" s="624"/>
      <c r="F326" s="624"/>
      <c r="G326" s="624"/>
      <c r="H326" s="608"/>
      <c r="I326" s="608"/>
      <c r="J326" s="608"/>
      <c r="K326" s="608"/>
      <c r="L326" s="608"/>
      <c r="M326" s="608"/>
      <c r="N326" s="608"/>
      <c r="O326" s="608"/>
      <c r="P326" s="608"/>
      <c r="Q326" s="608"/>
      <c r="R326" s="608"/>
      <c r="S326" s="608"/>
      <c r="T326" s="608"/>
      <c r="U326" s="608"/>
      <c r="V326" s="608"/>
      <c r="W326" s="608"/>
      <c r="X326" s="608"/>
      <c r="Y326" s="609"/>
    </row>
    <row r="327" spans="1:25">
      <c r="A327" s="715"/>
      <c r="B327" s="728" t="s">
        <v>693</v>
      </c>
      <c r="C327" s="716"/>
      <c r="D327" s="717"/>
      <c r="E327" s="717"/>
      <c r="F327" s="717"/>
      <c r="G327" s="717"/>
      <c r="H327" s="716"/>
      <c r="I327" s="716"/>
      <c r="J327" s="719">
        <v>0</v>
      </c>
      <c r="K327" s="719">
        <v>0</v>
      </c>
      <c r="L327" s="719">
        <v>0</v>
      </c>
      <c r="M327" s="719">
        <v>0</v>
      </c>
      <c r="N327" s="719">
        <v>0</v>
      </c>
      <c r="O327" s="719">
        <v>0</v>
      </c>
      <c r="P327" s="726">
        <v>0</v>
      </c>
      <c r="Q327" s="719">
        <v>0</v>
      </c>
      <c r="R327" s="719">
        <v>0</v>
      </c>
      <c r="S327" s="719">
        <v>0</v>
      </c>
      <c r="T327" s="719">
        <v>0</v>
      </c>
      <c r="U327" s="719">
        <v>0</v>
      </c>
      <c r="V327" s="719">
        <v>0</v>
      </c>
      <c r="W327" s="719">
        <v>0</v>
      </c>
      <c r="X327" s="719">
        <v>0</v>
      </c>
      <c r="Y327" s="720">
        <v>0</v>
      </c>
    </row>
    <row r="328" spans="1:25" ht="13.5" thickBot="1">
      <c r="A328" s="548"/>
      <c r="B328" s="368"/>
      <c r="C328" s="350"/>
      <c r="D328" s="1160" t="s">
        <v>659</v>
      </c>
      <c r="E328" s="1160"/>
      <c r="F328" s="1160"/>
      <c r="G328" s="1160"/>
      <c r="H328" s="1160"/>
      <c r="I328" s="1160"/>
      <c r="J328" s="442">
        <v>0</v>
      </c>
      <c r="K328" s="352">
        <v>0</v>
      </c>
      <c r="L328" s="352">
        <v>0</v>
      </c>
      <c r="M328" s="352">
        <v>0</v>
      </c>
      <c r="N328" s="352">
        <v>0</v>
      </c>
      <c r="O328" s="352">
        <v>0</v>
      </c>
      <c r="P328" s="352">
        <v>0</v>
      </c>
      <c r="Q328" s="352">
        <v>0</v>
      </c>
      <c r="R328" s="352">
        <v>0</v>
      </c>
      <c r="S328" s="352">
        <v>0</v>
      </c>
      <c r="T328" s="352">
        <v>0</v>
      </c>
      <c r="U328" s="352">
        <v>0</v>
      </c>
      <c r="V328" s="352">
        <v>0</v>
      </c>
      <c r="W328" s="352">
        <v>0</v>
      </c>
      <c r="X328" s="352">
        <v>0</v>
      </c>
      <c r="Y328" s="519">
        <v>0</v>
      </c>
    </row>
    <row r="329" spans="1:25" ht="15.75" thickBot="1">
      <c r="A329" s="1120" t="s">
        <v>331</v>
      </c>
      <c r="B329" s="1121"/>
      <c r="C329" s="608"/>
      <c r="D329" s="624"/>
      <c r="E329" s="624"/>
      <c r="F329" s="624"/>
      <c r="G329" s="624"/>
      <c r="H329" s="608"/>
      <c r="I329" s="608"/>
      <c r="J329" s="608"/>
      <c r="K329" s="608"/>
      <c r="L329" s="608"/>
      <c r="M329" s="608"/>
      <c r="N329" s="608"/>
      <c r="O329" s="608"/>
      <c r="P329" s="608"/>
      <c r="Q329" s="608"/>
      <c r="R329" s="608"/>
      <c r="S329" s="608"/>
      <c r="T329" s="608"/>
      <c r="U329" s="608"/>
      <c r="V329" s="608"/>
      <c r="W329" s="608"/>
      <c r="X329" s="608"/>
      <c r="Y329" s="609"/>
    </row>
    <row r="330" spans="1:25">
      <c r="A330" s="715"/>
      <c r="B330" s="728" t="s">
        <v>693</v>
      </c>
      <c r="C330" s="716"/>
      <c r="D330" s="717"/>
      <c r="E330" s="717"/>
      <c r="F330" s="717"/>
      <c r="G330" s="717"/>
      <c r="H330" s="716"/>
      <c r="I330" s="716"/>
      <c r="J330" s="719">
        <v>0</v>
      </c>
      <c r="K330" s="719">
        <v>0</v>
      </c>
      <c r="L330" s="719">
        <v>0</v>
      </c>
      <c r="M330" s="719">
        <v>0</v>
      </c>
      <c r="N330" s="719">
        <v>0</v>
      </c>
      <c r="O330" s="719">
        <v>0</v>
      </c>
      <c r="P330" s="726">
        <v>0</v>
      </c>
      <c r="Q330" s="719">
        <v>0</v>
      </c>
      <c r="R330" s="719">
        <v>0</v>
      </c>
      <c r="S330" s="719">
        <v>0</v>
      </c>
      <c r="T330" s="719">
        <v>0</v>
      </c>
      <c r="U330" s="719">
        <v>0</v>
      </c>
      <c r="V330" s="719">
        <v>0</v>
      </c>
      <c r="W330" s="719">
        <v>0</v>
      </c>
      <c r="X330" s="719">
        <v>0</v>
      </c>
      <c r="Y330" s="720">
        <v>0</v>
      </c>
    </row>
    <row r="331" spans="1:25" ht="13.5" thickBot="1">
      <c r="A331" s="548"/>
      <c r="B331" s="368"/>
      <c r="C331" s="350"/>
      <c r="D331" s="1160" t="s">
        <v>659</v>
      </c>
      <c r="E331" s="1160"/>
      <c r="F331" s="1160"/>
      <c r="G331" s="1160"/>
      <c r="H331" s="1160"/>
      <c r="I331" s="1160"/>
      <c r="J331" s="442">
        <v>0</v>
      </c>
      <c r="K331" s="352">
        <v>0</v>
      </c>
      <c r="L331" s="352">
        <v>0</v>
      </c>
      <c r="M331" s="352">
        <v>0</v>
      </c>
      <c r="N331" s="352">
        <v>0</v>
      </c>
      <c r="O331" s="352">
        <v>0</v>
      </c>
      <c r="P331" s="352">
        <v>0</v>
      </c>
      <c r="Q331" s="352">
        <v>0</v>
      </c>
      <c r="R331" s="352">
        <v>0</v>
      </c>
      <c r="S331" s="352">
        <v>0</v>
      </c>
      <c r="T331" s="352">
        <v>0</v>
      </c>
      <c r="U331" s="352">
        <v>0</v>
      </c>
      <c r="V331" s="352">
        <v>0</v>
      </c>
      <c r="W331" s="352">
        <v>0</v>
      </c>
      <c r="X331" s="352">
        <v>0</v>
      </c>
      <c r="Y331" s="519">
        <v>0</v>
      </c>
    </row>
    <row r="332" spans="1:25" ht="15.75" thickBot="1">
      <c r="A332" s="1126" t="s">
        <v>337</v>
      </c>
      <c r="B332" s="1127"/>
      <c r="C332" s="1127"/>
      <c r="D332" s="1127"/>
      <c r="E332" s="1127"/>
      <c r="F332" s="1127"/>
      <c r="G332" s="1127"/>
      <c r="H332" s="1127"/>
      <c r="I332" s="1127"/>
      <c r="J332" s="1127"/>
      <c r="K332" s="1127"/>
      <c r="L332" s="1127"/>
      <c r="M332" s="1127"/>
      <c r="N332" s="1127"/>
      <c r="O332" s="1127"/>
      <c r="P332" s="1127"/>
      <c r="Q332" s="1127"/>
      <c r="R332" s="1127"/>
      <c r="S332" s="1127"/>
      <c r="T332" s="1127"/>
      <c r="U332" s="1127"/>
      <c r="V332" s="1127"/>
      <c r="W332" s="1127"/>
      <c r="X332" s="1127"/>
      <c r="Y332" s="1128"/>
    </row>
    <row r="333" spans="1:25">
      <c r="A333" s="715"/>
      <c r="B333" s="728" t="s">
        <v>693</v>
      </c>
      <c r="C333" s="716"/>
      <c r="D333" s="717"/>
      <c r="E333" s="717"/>
      <c r="F333" s="717"/>
      <c r="G333" s="717"/>
      <c r="H333" s="716"/>
      <c r="I333" s="716"/>
      <c r="J333" s="719">
        <v>0</v>
      </c>
      <c r="K333" s="719">
        <v>0</v>
      </c>
      <c r="L333" s="719">
        <v>0</v>
      </c>
      <c r="M333" s="719">
        <v>0</v>
      </c>
      <c r="N333" s="719"/>
      <c r="O333" s="719">
        <v>0</v>
      </c>
      <c r="P333" s="726">
        <v>0</v>
      </c>
      <c r="Q333" s="719">
        <v>0</v>
      </c>
      <c r="R333" s="719">
        <v>0</v>
      </c>
      <c r="S333" s="719">
        <v>0</v>
      </c>
      <c r="T333" s="719">
        <v>0</v>
      </c>
      <c r="U333" s="719">
        <v>0</v>
      </c>
      <c r="V333" s="719">
        <v>0</v>
      </c>
      <c r="W333" s="719">
        <v>0</v>
      </c>
      <c r="X333" s="719">
        <v>0</v>
      </c>
      <c r="Y333" s="720">
        <v>0</v>
      </c>
    </row>
    <row r="334" spans="1:25" ht="13.5" thickBot="1">
      <c r="A334" s="548"/>
      <c r="B334" s="368"/>
      <c r="C334" s="350"/>
      <c r="D334" s="1160" t="s">
        <v>659</v>
      </c>
      <c r="E334" s="1160"/>
      <c r="F334" s="1160"/>
      <c r="G334" s="1160"/>
      <c r="H334" s="1160"/>
      <c r="I334" s="1160"/>
      <c r="J334" s="442">
        <v>0</v>
      </c>
      <c r="K334" s="352">
        <v>0</v>
      </c>
      <c r="L334" s="352">
        <v>0</v>
      </c>
      <c r="M334" s="352">
        <v>0</v>
      </c>
      <c r="N334" s="352">
        <v>0</v>
      </c>
      <c r="O334" s="352">
        <v>0</v>
      </c>
      <c r="P334" s="352">
        <v>0</v>
      </c>
      <c r="Q334" s="352">
        <v>0</v>
      </c>
      <c r="R334" s="352">
        <v>0</v>
      </c>
      <c r="S334" s="352">
        <v>0</v>
      </c>
      <c r="T334" s="352">
        <v>0</v>
      </c>
      <c r="U334" s="352">
        <v>0</v>
      </c>
      <c r="V334" s="352">
        <v>0</v>
      </c>
      <c r="W334" s="352">
        <v>0</v>
      </c>
      <c r="X334" s="352">
        <v>0</v>
      </c>
      <c r="Y334" s="519">
        <v>0</v>
      </c>
    </row>
    <row r="335" spans="1:25" ht="15.75" thickBot="1">
      <c r="A335" s="1120" t="s">
        <v>1326</v>
      </c>
      <c r="B335" s="1121"/>
      <c r="C335" s="608"/>
      <c r="D335" s="624"/>
      <c r="E335" s="624"/>
      <c r="F335" s="624"/>
      <c r="G335" s="624"/>
      <c r="H335" s="608"/>
      <c r="I335" s="608"/>
      <c r="J335" s="608"/>
      <c r="K335" s="608"/>
      <c r="L335" s="608"/>
      <c r="M335" s="608"/>
      <c r="N335" s="608"/>
      <c r="O335" s="608"/>
      <c r="P335" s="608"/>
      <c r="Q335" s="608"/>
      <c r="R335" s="608"/>
      <c r="S335" s="608"/>
      <c r="T335" s="608"/>
      <c r="U335" s="608"/>
      <c r="V335" s="608"/>
      <c r="W335" s="608"/>
      <c r="X335" s="608"/>
      <c r="Y335" s="609"/>
    </row>
    <row r="336" spans="1:25" ht="33.75" customHeight="1">
      <c r="A336" s="939">
        <v>1</v>
      </c>
      <c r="B336" s="917" t="s">
        <v>1351</v>
      </c>
      <c r="C336" s="944">
        <v>105</v>
      </c>
      <c r="D336" s="629" t="s">
        <v>659</v>
      </c>
      <c r="E336" s="704"/>
      <c r="F336" s="704"/>
      <c r="G336" s="704"/>
      <c r="H336" s="412" t="s">
        <v>1327</v>
      </c>
      <c r="I336" s="440">
        <v>24000</v>
      </c>
      <c r="J336" s="839">
        <f>SUM(K336:Y336)</f>
        <v>24000</v>
      </c>
      <c r="K336" s="440"/>
      <c r="L336" s="440"/>
      <c r="M336" s="440">
        <v>19475</v>
      </c>
      <c r="N336" s="440"/>
      <c r="O336" s="440"/>
      <c r="P336" s="440"/>
      <c r="Q336" s="440">
        <v>3500</v>
      </c>
      <c r="R336" s="440">
        <v>1025</v>
      </c>
      <c r="S336" s="440"/>
      <c r="T336" s="440"/>
      <c r="U336" s="412"/>
      <c r="V336" s="412"/>
      <c r="W336" s="412"/>
      <c r="X336" s="412"/>
      <c r="Y336" s="511"/>
    </row>
    <row r="337" spans="1:25" ht="24.75" customHeight="1">
      <c r="A337" s="1146">
        <v>3</v>
      </c>
      <c r="B337" s="37" t="s">
        <v>1353</v>
      </c>
      <c r="C337" s="824"/>
      <c r="D337" s="699"/>
      <c r="E337" s="699"/>
      <c r="F337" s="699"/>
      <c r="G337" s="699"/>
      <c r="H337" s="22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58"/>
      <c r="W337" s="258"/>
      <c r="X337" s="258"/>
      <c r="Y337" s="513"/>
    </row>
    <row r="338" spans="1:25" ht="33.75">
      <c r="A338" s="1279"/>
      <c r="B338" s="988" t="s">
        <v>1334</v>
      </c>
      <c r="C338" s="988">
        <v>69</v>
      </c>
      <c r="D338" s="629" t="s">
        <v>659</v>
      </c>
      <c r="E338" s="699"/>
      <c r="F338" s="699"/>
      <c r="G338" s="699"/>
      <c r="H338" s="228" t="s">
        <v>1335</v>
      </c>
      <c r="I338" s="258">
        <v>24000</v>
      </c>
      <c r="J338" s="839">
        <f t="shared" ref="J338:J339" si="85">SUM(K338:Y338)</f>
        <v>24000</v>
      </c>
      <c r="K338" s="334"/>
      <c r="L338" s="334"/>
      <c r="M338" s="334"/>
      <c r="N338" s="334">
        <v>19475</v>
      </c>
      <c r="O338" s="334"/>
      <c r="P338" s="334"/>
      <c r="Q338" s="334"/>
      <c r="R338" s="334">
        <v>3500</v>
      </c>
      <c r="S338" s="334">
        <v>1025</v>
      </c>
      <c r="T338" s="334"/>
      <c r="U338" s="259"/>
      <c r="V338" s="259"/>
      <c r="W338" s="259"/>
      <c r="X338" s="259"/>
      <c r="Y338" s="513"/>
    </row>
    <row r="339" spans="1:25" ht="49.5" customHeight="1">
      <c r="A339" s="825">
        <v>4</v>
      </c>
      <c r="B339" s="37" t="s">
        <v>1354</v>
      </c>
      <c r="C339" s="824">
        <v>94</v>
      </c>
      <c r="D339" s="629" t="s">
        <v>659</v>
      </c>
      <c r="E339" s="699"/>
      <c r="F339" s="699"/>
      <c r="G339" s="699"/>
      <c r="H339" s="228" t="s">
        <v>1337</v>
      </c>
      <c r="I339" s="258">
        <v>27000</v>
      </c>
      <c r="J339" s="839">
        <f t="shared" si="85"/>
        <v>27000</v>
      </c>
      <c r="K339" s="334"/>
      <c r="L339" s="334"/>
      <c r="M339" s="334"/>
      <c r="N339" s="334"/>
      <c r="O339" s="334">
        <v>22325</v>
      </c>
      <c r="P339" s="334"/>
      <c r="Q339" s="334"/>
      <c r="R339" s="334"/>
      <c r="S339" s="334">
        <v>3500</v>
      </c>
      <c r="T339" s="334">
        <v>1175</v>
      </c>
      <c r="U339" s="335"/>
      <c r="V339" s="335"/>
      <c r="W339" s="335"/>
      <c r="X339" s="335"/>
      <c r="Y339" s="513"/>
    </row>
    <row r="340" spans="1:25" ht="15.75" customHeight="1">
      <c r="A340" s="1146">
        <v>7</v>
      </c>
      <c r="B340" s="37" t="s">
        <v>1357</v>
      </c>
      <c r="C340" s="824"/>
      <c r="D340" s="699"/>
      <c r="E340" s="699"/>
      <c r="F340" s="699"/>
      <c r="G340" s="699"/>
      <c r="H340" s="228"/>
      <c r="I340" s="258"/>
      <c r="J340" s="839">
        <f t="shared" ref="J340:J341" si="86">SUM(K340:Y340)</f>
        <v>0</v>
      </c>
      <c r="K340" s="258"/>
      <c r="L340" s="258"/>
      <c r="M340" s="258"/>
      <c r="N340" s="258"/>
      <c r="O340" s="258"/>
      <c r="P340" s="258"/>
      <c r="Q340" s="258"/>
      <c r="R340" s="258"/>
      <c r="S340" s="258"/>
      <c r="T340" s="258"/>
      <c r="U340" s="258"/>
      <c r="V340" s="258"/>
      <c r="W340" s="258"/>
      <c r="X340" s="258"/>
      <c r="Y340" s="513"/>
    </row>
    <row r="341" spans="1:25" ht="28.5" customHeight="1">
      <c r="A341" s="1279"/>
      <c r="B341" s="824" t="s">
        <v>1342</v>
      </c>
      <c r="C341" s="256"/>
      <c r="D341" s="629" t="s">
        <v>659</v>
      </c>
      <c r="E341" s="699"/>
      <c r="F341" s="699"/>
      <c r="G341" s="699"/>
      <c r="H341" s="803" t="s">
        <v>1358</v>
      </c>
      <c r="I341" s="258">
        <v>24600</v>
      </c>
      <c r="J341" s="839">
        <f t="shared" si="86"/>
        <v>24600</v>
      </c>
      <c r="K341" s="334"/>
      <c r="L341" s="334"/>
      <c r="M341" s="334"/>
      <c r="N341" s="334"/>
      <c r="O341" s="334">
        <v>22420</v>
      </c>
      <c r="P341" s="334"/>
      <c r="Q341" s="334"/>
      <c r="R341" s="334"/>
      <c r="S341" s="334">
        <v>1000</v>
      </c>
      <c r="T341" s="334">
        <v>1180</v>
      </c>
      <c r="U341" s="334"/>
      <c r="V341" s="334"/>
      <c r="W341" s="334"/>
      <c r="X341" s="334"/>
      <c r="Y341" s="513"/>
    </row>
    <row r="342" spans="1:25">
      <c r="A342" s="715"/>
      <c r="B342" s="728" t="s">
        <v>693</v>
      </c>
      <c r="C342" s="716"/>
      <c r="D342" s="717"/>
      <c r="E342" s="717"/>
      <c r="F342" s="717"/>
      <c r="G342" s="717"/>
      <c r="H342" s="716"/>
      <c r="I342" s="716"/>
      <c r="J342" s="719">
        <f t="shared" ref="J342:Y342" si="87">SUM(J336:J341)</f>
        <v>99600</v>
      </c>
      <c r="K342" s="719">
        <f t="shared" si="87"/>
        <v>0</v>
      </c>
      <c r="L342" s="719">
        <f t="shared" si="87"/>
        <v>0</v>
      </c>
      <c r="M342" s="719">
        <f t="shared" si="87"/>
        <v>19475</v>
      </c>
      <c r="N342" s="719">
        <f t="shared" si="87"/>
        <v>19475</v>
      </c>
      <c r="O342" s="719">
        <f t="shared" si="87"/>
        <v>44745</v>
      </c>
      <c r="P342" s="726">
        <f t="shared" si="87"/>
        <v>0</v>
      </c>
      <c r="Q342" s="719">
        <f t="shared" si="87"/>
        <v>3500</v>
      </c>
      <c r="R342" s="719">
        <f t="shared" si="87"/>
        <v>4525</v>
      </c>
      <c r="S342" s="719">
        <f t="shared" si="87"/>
        <v>5525</v>
      </c>
      <c r="T342" s="719">
        <f t="shared" si="87"/>
        <v>2355</v>
      </c>
      <c r="U342" s="719">
        <f t="shared" si="87"/>
        <v>0</v>
      </c>
      <c r="V342" s="719">
        <f t="shared" si="87"/>
        <v>0</v>
      </c>
      <c r="W342" s="719">
        <f t="shared" si="87"/>
        <v>0</v>
      </c>
      <c r="X342" s="719">
        <f t="shared" si="87"/>
        <v>0</v>
      </c>
      <c r="Y342" s="720">
        <f t="shared" si="87"/>
        <v>0</v>
      </c>
    </row>
    <row r="343" spans="1:25" ht="13.5" thickBot="1">
      <c r="A343" s="548"/>
      <c r="B343" s="368"/>
      <c r="C343" s="350"/>
      <c r="D343" s="1160" t="s">
        <v>659</v>
      </c>
      <c r="E343" s="1160"/>
      <c r="F343" s="1160"/>
      <c r="G343" s="1160"/>
      <c r="H343" s="1160"/>
      <c r="I343" s="1160"/>
      <c r="J343" s="442">
        <f t="shared" ref="J343:Y343" si="88">SUM(J336,J338,J339,J341)</f>
        <v>99600</v>
      </c>
      <c r="K343" s="352">
        <f t="shared" si="88"/>
        <v>0</v>
      </c>
      <c r="L343" s="352">
        <f t="shared" si="88"/>
        <v>0</v>
      </c>
      <c r="M343" s="352">
        <f t="shared" si="88"/>
        <v>19475</v>
      </c>
      <c r="N343" s="352">
        <f t="shared" si="88"/>
        <v>19475</v>
      </c>
      <c r="O343" s="352">
        <f t="shared" si="88"/>
        <v>44745</v>
      </c>
      <c r="P343" s="352">
        <f t="shared" si="88"/>
        <v>0</v>
      </c>
      <c r="Q343" s="352">
        <f t="shared" si="88"/>
        <v>3500</v>
      </c>
      <c r="R343" s="352">
        <f t="shared" si="88"/>
        <v>4525</v>
      </c>
      <c r="S343" s="352">
        <f t="shared" si="88"/>
        <v>5525</v>
      </c>
      <c r="T343" s="352">
        <f t="shared" si="88"/>
        <v>2355</v>
      </c>
      <c r="U343" s="352">
        <f t="shared" si="88"/>
        <v>0</v>
      </c>
      <c r="V343" s="352">
        <f t="shared" si="88"/>
        <v>0</v>
      </c>
      <c r="W343" s="352">
        <f t="shared" si="88"/>
        <v>0</v>
      </c>
      <c r="X343" s="352">
        <f t="shared" si="88"/>
        <v>0</v>
      </c>
      <c r="Y343" s="519">
        <f t="shared" si="88"/>
        <v>0</v>
      </c>
    </row>
    <row r="344" spans="1:25" ht="15.75" thickBot="1">
      <c r="A344" s="1120" t="s">
        <v>1346</v>
      </c>
      <c r="B344" s="1121"/>
      <c r="C344" s="608"/>
      <c r="D344" s="624"/>
      <c r="E344" s="624"/>
      <c r="F344" s="624"/>
      <c r="G344" s="624"/>
      <c r="H344" s="608"/>
      <c r="I344" s="608"/>
      <c r="J344" s="608"/>
      <c r="K344" s="608"/>
      <c r="L344" s="608"/>
      <c r="M344" s="608"/>
      <c r="N344" s="608"/>
      <c r="O344" s="608"/>
      <c r="P344" s="608"/>
      <c r="Q344" s="608"/>
      <c r="R344" s="608"/>
      <c r="S344" s="608"/>
      <c r="T344" s="608"/>
      <c r="U344" s="608"/>
      <c r="V344" s="608"/>
      <c r="W344" s="608"/>
      <c r="X344" s="608"/>
      <c r="Y344" s="609"/>
    </row>
    <row r="345" spans="1:25" ht="33.75" customHeight="1">
      <c r="A345" s="983"/>
      <c r="B345" s="1013" t="s">
        <v>1347</v>
      </c>
      <c r="C345" s="985"/>
      <c r="D345" s="629" t="s">
        <v>659</v>
      </c>
      <c r="E345" s="1099"/>
      <c r="F345" s="1099"/>
      <c r="G345" s="1099"/>
      <c r="H345" s="599">
        <v>2019</v>
      </c>
      <c r="I345" s="263">
        <v>80000</v>
      </c>
      <c r="J345" s="839">
        <f t="shared" ref="J345" si="89">SUM(K345:Y345)</f>
        <v>80000</v>
      </c>
      <c r="K345" s="263">
        <v>35200</v>
      </c>
      <c r="L345" s="263">
        <v>35200</v>
      </c>
      <c r="M345" s="263"/>
      <c r="N345" s="263"/>
      <c r="O345" s="263"/>
      <c r="P345" s="263">
        <v>4800</v>
      </c>
      <c r="Q345" s="263">
        <v>4800</v>
      </c>
      <c r="R345" s="263"/>
      <c r="S345" s="263"/>
      <c r="T345" s="263"/>
      <c r="U345" s="263"/>
      <c r="V345" s="263"/>
      <c r="W345" s="263"/>
      <c r="X345" s="263"/>
      <c r="Y345" s="513"/>
    </row>
    <row r="346" spans="1:25">
      <c r="A346" s="715"/>
      <c r="B346" s="728" t="s">
        <v>693</v>
      </c>
      <c r="C346" s="716"/>
      <c r="D346" s="717"/>
      <c r="E346" s="717"/>
      <c r="F346" s="717"/>
      <c r="G346" s="717"/>
      <c r="H346" s="716"/>
      <c r="I346" s="716"/>
      <c r="J346" s="719">
        <f t="shared" ref="J346:Y346" si="90">SUM(J345:J345)</f>
        <v>80000</v>
      </c>
      <c r="K346" s="719">
        <f t="shared" si="90"/>
        <v>35200</v>
      </c>
      <c r="L346" s="719">
        <f t="shared" si="90"/>
        <v>35200</v>
      </c>
      <c r="M346" s="719">
        <f t="shared" si="90"/>
        <v>0</v>
      </c>
      <c r="N346" s="719">
        <f t="shared" si="90"/>
        <v>0</v>
      </c>
      <c r="O346" s="719">
        <f t="shared" si="90"/>
        <v>0</v>
      </c>
      <c r="P346" s="726">
        <f t="shared" si="90"/>
        <v>4800</v>
      </c>
      <c r="Q346" s="719">
        <f t="shared" si="90"/>
        <v>4800</v>
      </c>
      <c r="R346" s="719">
        <f t="shared" si="90"/>
        <v>0</v>
      </c>
      <c r="S346" s="719">
        <f t="shared" si="90"/>
        <v>0</v>
      </c>
      <c r="T346" s="719">
        <f t="shared" si="90"/>
        <v>0</v>
      </c>
      <c r="U346" s="719">
        <f t="shared" si="90"/>
        <v>0</v>
      </c>
      <c r="V346" s="719">
        <f t="shared" si="90"/>
        <v>0</v>
      </c>
      <c r="W346" s="719">
        <f t="shared" si="90"/>
        <v>0</v>
      </c>
      <c r="X346" s="719">
        <f t="shared" si="90"/>
        <v>0</v>
      </c>
      <c r="Y346" s="720">
        <f t="shared" si="90"/>
        <v>0</v>
      </c>
    </row>
    <row r="347" spans="1:25" ht="13.5" thickBot="1">
      <c r="A347" s="548"/>
      <c r="B347" s="368"/>
      <c r="C347" s="350"/>
      <c r="D347" s="1160" t="s">
        <v>659</v>
      </c>
      <c r="E347" s="1160"/>
      <c r="F347" s="1160"/>
      <c r="G347" s="1160"/>
      <c r="H347" s="1160"/>
      <c r="I347" s="1160"/>
      <c r="J347" s="442">
        <f>SUM(J345)</f>
        <v>80000</v>
      </c>
      <c r="K347" s="352">
        <f t="shared" ref="K347:Y347" si="91">SUM(K345)</f>
        <v>35200</v>
      </c>
      <c r="L347" s="352">
        <f t="shared" si="91"/>
        <v>35200</v>
      </c>
      <c r="M347" s="352">
        <f t="shared" si="91"/>
        <v>0</v>
      </c>
      <c r="N347" s="352">
        <f t="shared" si="91"/>
        <v>0</v>
      </c>
      <c r="O347" s="352">
        <f t="shared" si="91"/>
        <v>0</v>
      </c>
      <c r="P347" s="352">
        <f t="shared" si="91"/>
        <v>4800</v>
      </c>
      <c r="Q347" s="352">
        <f t="shared" si="91"/>
        <v>4800</v>
      </c>
      <c r="R347" s="352">
        <f t="shared" si="91"/>
        <v>0</v>
      </c>
      <c r="S347" s="352">
        <f t="shared" si="91"/>
        <v>0</v>
      </c>
      <c r="T347" s="352">
        <f t="shared" si="91"/>
        <v>0</v>
      </c>
      <c r="U347" s="352">
        <f t="shared" si="91"/>
        <v>0</v>
      </c>
      <c r="V347" s="352">
        <f t="shared" si="91"/>
        <v>0</v>
      </c>
      <c r="W347" s="352">
        <f t="shared" si="91"/>
        <v>0</v>
      </c>
      <c r="X347" s="352">
        <f t="shared" si="91"/>
        <v>0</v>
      </c>
      <c r="Y347" s="519">
        <f t="shared" si="91"/>
        <v>0</v>
      </c>
    </row>
    <row r="348" spans="1:25" ht="15.75" thickBot="1">
      <c r="A348" s="1120" t="s">
        <v>1350</v>
      </c>
      <c r="B348" s="1121"/>
      <c r="C348" s="608"/>
      <c r="D348" s="624"/>
      <c r="E348" s="624"/>
      <c r="F348" s="624"/>
      <c r="G348" s="624"/>
      <c r="H348" s="608"/>
      <c r="I348" s="608"/>
      <c r="J348" s="608"/>
      <c r="K348" s="608"/>
      <c r="L348" s="608"/>
      <c r="M348" s="608"/>
      <c r="N348" s="608"/>
      <c r="O348" s="608"/>
      <c r="P348" s="608"/>
      <c r="Q348" s="608"/>
      <c r="R348" s="608"/>
      <c r="S348" s="608"/>
      <c r="T348" s="608"/>
      <c r="U348" s="608"/>
      <c r="V348" s="608"/>
      <c r="W348" s="608"/>
      <c r="X348" s="608"/>
      <c r="Y348" s="609"/>
    </row>
    <row r="349" spans="1:25" ht="13.5" thickBot="1">
      <c r="A349" s="510"/>
      <c r="B349" s="807"/>
      <c r="C349" s="819"/>
      <c r="D349" s="784"/>
      <c r="E349" s="922"/>
      <c r="F349" s="922"/>
      <c r="G349" s="922"/>
      <c r="H349" s="819"/>
      <c r="I349" s="867"/>
      <c r="J349" s="867"/>
      <c r="K349" s="867"/>
      <c r="L349" s="867"/>
      <c r="M349" s="867"/>
      <c r="N349" s="867"/>
      <c r="O349" s="867"/>
      <c r="P349" s="354"/>
      <c r="Q349" s="354"/>
      <c r="R349" s="354"/>
      <c r="S349" s="354"/>
      <c r="T349" s="354"/>
      <c r="U349" s="354"/>
      <c r="V349" s="354"/>
      <c r="W349" s="354"/>
      <c r="X349" s="354"/>
      <c r="Y349" s="605"/>
    </row>
    <row r="350" spans="1:25" ht="13.5" thickBot="1">
      <c r="A350" s="747"/>
      <c r="B350" s="748" t="s">
        <v>693</v>
      </c>
      <c r="C350" s="748"/>
      <c r="D350" s="749"/>
      <c r="E350" s="749"/>
      <c r="F350" s="749"/>
      <c r="G350" s="749"/>
      <c r="H350" s="748"/>
      <c r="I350" s="750"/>
      <c r="J350" s="750">
        <f t="shared" ref="J350:Y350" si="92">SUM(J349:J349)</f>
        <v>0</v>
      </c>
      <c r="K350" s="750">
        <f t="shared" si="92"/>
        <v>0</v>
      </c>
      <c r="L350" s="750">
        <f t="shared" si="92"/>
        <v>0</v>
      </c>
      <c r="M350" s="750">
        <f t="shared" si="92"/>
        <v>0</v>
      </c>
      <c r="N350" s="750">
        <f t="shared" si="92"/>
        <v>0</v>
      </c>
      <c r="O350" s="750">
        <f t="shared" si="92"/>
        <v>0</v>
      </c>
      <c r="P350" s="750">
        <f t="shared" si="92"/>
        <v>0</v>
      </c>
      <c r="Q350" s="750">
        <f t="shared" si="92"/>
        <v>0</v>
      </c>
      <c r="R350" s="750">
        <f t="shared" si="92"/>
        <v>0</v>
      </c>
      <c r="S350" s="750">
        <f t="shared" si="92"/>
        <v>0</v>
      </c>
      <c r="T350" s="750">
        <f t="shared" si="92"/>
        <v>0</v>
      </c>
      <c r="U350" s="750">
        <f t="shared" si="92"/>
        <v>0</v>
      </c>
      <c r="V350" s="750">
        <f t="shared" si="92"/>
        <v>0</v>
      </c>
      <c r="W350" s="750">
        <f t="shared" si="92"/>
        <v>0</v>
      </c>
      <c r="X350" s="750">
        <f t="shared" si="92"/>
        <v>0</v>
      </c>
      <c r="Y350" s="751">
        <f t="shared" si="92"/>
        <v>0</v>
      </c>
    </row>
    <row r="351" spans="1:25" ht="15.75" thickBot="1">
      <c r="A351" s="1120" t="s">
        <v>1361</v>
      </c>
      <c r="B351" s="1121"/>
      <c r="C351" s="608"/>
      <c r="D351" s="624"/>
      <c r="E351" s="624"/>
      <c r="F351" s="624"/>
      <c r="G351" s="624"/>
      <c r="H351" s="608"/>
      <c r="I351" s="608"/>
      <c r="J351" s="608"/>
      <c r="K351" s="608"/>
      <c r="L351" s="608"/>
      <c r="M351" s="608"/>
      <c r="N351" s="608"/>
      <c r="O351" s="608"/>
      <c r="P351" s="608"/>
      <c r="Q351" s="608"/>
      <c r="R351" s="608"/>
      <c r="S351" s="608"/>
      <c r="T351" s="608"/>
      <c r="U351" s="608"/>
      <c r="V351" s="608"/>
      <c r="W351" s="608"/>
      <c r="X351" s="608"/>
      <c r="Y351" s="609"/>
    </row>
    <row r="352" spans="1:25">
      <c r="A352" s="516"/>
      <c r="B352" s="362" t="s">
        <v>693</v>
      </c>
      <c r="C352" s="347"/>
      <c r="D352" s="627"/>
      <c r="E352" s="627"/>
      <c r="F352" s="627"/>
      <c r="G352" s="627"/>
      <c r="H352" s="347"/>
      <c r="I352" s="347"/>
      <c r="J352" s="344">
        <v>0</v>
      </c>
      <c r="K352" s="344">
        <v>0</v>
      </c>
      <c r="L352" s="344">
        <v>0</v>
      </c>
      <c r="M352" s="344">
        <v>0</v>
      </c>
      <c r="N352" s="344">
        <v>0</v>
      </c>
      <c r="O352" s="344">
        <v>0</v>
      </c>
      <c r="P352" s="345">
        <v>0</v>
      </c>
      <c r="Q352" s="344">
        <v>0</v>
      </c>
      <c r="R352" s="344">
        <v>0</v>
      </c>
      <c r="S352" s="344">
        <v>0</v>
      </c>
      <c r="T352" s="344">
        <v>0</v>
      </c>
      <c r="U352" s="344">
        <v>0</v>
      </c>
      <c r="V352" s="344">
        <v>0</v>
      </c>
      <c r="W352" s="344">
        <v>0</v>
      </c>
      <c r="X352" s="344">
        <v>0</v>
      </c>
      <c r="Y352" s="517">
        <v>0</v>
      </c>
    </row>
    <row r="353" spans="1:25" s="1096" customFormat="1" ht="13.5" thickBot="1">
      <c r="A353" s="1093"/>
      <c r="B353" s="1094"/>
      <c r="C353" s="1095"/>
      <c r="D353" s="1379" t="s">
        <v>659</v>
      </c>
      <c r="E353" s="1379"/>
      <c r="F353" s="1379"/>
      <c r="G353" s="1379"/>
      <c r="H353" s="1379"/>
      <c r="I353" s="1379"/>
      <c r="J353" s="476">
        <f>SUM(J349)</f>
        <v>0</v>
      </c>
      <c r="K353" s="466">
        <f t="shared" ref="K353:Y353" si="93">SUM(K349)</f>
        <v>0</v>
      </c>
      <c r="L353" s="466">
        <f t="shared" si="93"/>
        <v>0</v>
      </c>
      <c r="M353" s="466">
        <f t="shared" si="93"/>
        <v>0</v>
      </c>
      <c r="N353" s="466">
        <f t="shared" si="93"/>
        <v>0</v>
      </c>
      <c r="O353" s="466">
        <f t="shared" si="93"/>
        <v>0</v>
      </c>
      <c r="P353" s="466">
        <f t="shared" si="93"/>
        <v>0</v>
      </c>
      <c r="Q353" s="466">
        <f t="shared" si="93"/>
        <v>0</v>
      </c>
      <c r="R353" s="466">
        <f t="shared" si="93"/>
        <v>0</v>
      </c>
      <c r="S353" s="466">
        <f t="shared" si="93"/>
        <v>0</v>
      </c>
      <c r="T353" s="466">
        <f t="shared" si="93"/>
        <v>0</v>
      </c>
      <c r="U353" s="466">
        <f t="shared" si="93"/>
        <v>0</v>
      </c>
      <c r="V353" s="466">
        <f t="shared" si="93"/>
        <v>0</v>
      </c>
      <c r="W353" s="466">
        <f t="shared" si="93"/>
        <v>0</v>
      </c>
      <c r="X353" s="466">
        <f t="shared" si="93"/>
        <v>0</v>
      </c>
      <c r="Y353" s="592">
        <f t="shared" si="93"/>
        <v>0</v>
      </c>
    </row>
    <row r="354" spans="1:25" ht="15.75" thickBot="1">
      <c r="A354" s="1120" t="s">
        <v>1363</v>
      </c>
      <c r="B354" s="1121"/>
      <c r="C354" s="608"/>
      <c r="D354" s="624"/>
      <c r="E354" s="624"/>
      <c r="F354" s="624"/>
      <c r="G354" s="624"/>
      <c r="H354" s="608"/>
      <c r="I354" s="608"/>
      <c r="J354" s="608"/>
      <c r="K354" s="608"/>
      <c r="L354" s="608"/>
      <c r="M354" s="608"/>
      <c r="N354" s="608"/>
      <c r="O354" s="608"/>
      <c r="P354" s="608"/>
      <c r="Q354" s="608"/>
      <c r="R354" s="608"/>
      <c r="S354" s="608"/>
      <c r="T354" s="608"/>
      <c r="U354" s="608"/>
      <c r="V354" s="608"/>
      <c r="W354" s="608"/>
      <c r="X354" s="608"/>
      <c r="Y354" s="609"/>
    </row>
    <row r="355" spans="1:25" ht="37.5" customHeight="1">
      <c r="A355" s="994"/>
      <c r="B355" s="1054" t="s">
        <v>329</v>
      </c>
      <c r="C355" s="1097">
        <v>106</v>
      </c>
      <c r="D355" s="629" t="s">
        <v>659</v>
      </c>
      <c r="E355" s="708"/>
      <c r="F355" s="708"/>
      <c r="G355" s="708"/>
      <c r="H355" s="802" t="s">
        <v>102</v>
      </c>
      <c r="I355" s="802" t="s">
        <v>102</v>
      </c>
      <c r="J355" s="266">
        <f t="shared" ref="J355:J356" si="94">SUM(K355:Y355)</f>
        <v>15000</v>
      </c>
      <c r="K355" s="86">
        <v>0</v>
      </c>
      <c r="L355" s="86">
        <v>0</v>
      </c>
      <c r="M355" s="86">
        <v>0</v>
      </c>
      <c r="N355" s="86"/>
      <c r="O355" s="86"/>
      <c r="P355" s="86">
        <v>15000</v>
      </c>
      <c r="Q355" s="86">
        <v>0</v>
      </c>
      <c r="R355" s="86">
        <v>0</v>
      </c>
      <c r="S355" s="86"/>
      <c r="T355" s="86"/>
      <c r="U355" s="86">
        <v>0</v>
      </c>
      <c r="V355" s="86">
        <v>0</v>
      </c>
      <c r="W355" s="86">
        <v>0</v>
      </c>
      <c r="X355" s="86"/>
      <c r="Y355" s="513"/>
    </row>
    <row r="356" spans="1:25" ht="34.5" customHeight="1">
      <c r="A356" s="993"/>
      <c r="B356" s="1055" t="s">
        <v>330</v>
      </c>
      <c r="C356" s="995"/>
      <c r="D356" s="629" t="s">
        <v>659</v>
      </c>
      <c r="E356" s="709"/>
      <c r="F356" s="709"/>
      <c r="G356" s="709"/>
      <c r="H356" s="862" t="s">
        <v>102</v>
      </c>
      <c r="I356" s="862" t="s">
        <v>102</v>
      </c>
      <c r="J356" s="266">
        <f t="shared" si="94"/>
        <v>0</v>
      </c>
      <c r="K356" s="255">
        <v>0</v>
      </c>
      <c r="L356" s="255">
        <v>0</v>
      </c>
      <c r="M356" s="255">
        <v>0</v>
      </c>
      <c r="N356" s="255"/>
      <c r="O356" s="255"/>
      <c r="P356" s="255">
        <v>0</v>
      </c>
      <c r="Q356" s="255">
        <v>0</v>
      </c>
      <c r="R356" s="255">
        <v>0</v>
      </c>
      <c r="S356" s="255"/>
      <c r="T356" s="255"/>
      <c r="U356" s="255">
        <v>0</v>
      </c>
      <c r="V356" s="255">
        <v>0</v>
      </c>
      <c r="W356" s="255">
        <v>0</v>
      </c>
      <c r="X356" s="255"/>
      <c r="Y356" s="515"/>
    </row>
    <row r="357" spans="1:25">
      <c r="A357" s="715"/>
      <c r="B357" s="728" t="s">
        <v>693</v>
      </c>
      <c r="C357" s="716"/>
      <c r="D357" s="717"/>
      <c r="E357" s="717"/>
      <c r="F357" s="717"/>
      <c r="G357" s="717"/>
      <c r="H357" s="716"/>
      <c r="I357" s="716"/>
      <c r="J357" s="719">
        <f>SUM(J355:J356)</f>
        <v>15000</v>
      </c>
      <c r="K357" s="719">
        <f>SUM(K355:K356)</f>
        <v>0</v>
      </c>
      <c r="L357" s="719">
        <f>SUM(L355:L356)</f>
        <v>0</v>
      </c>
      <c r="M357" s="719">
        <f>SUM(M355:M356)</f>
        <v>0</v>
      </c>
      <c r="N357" s="719"/>
      <c r="O357" s="719"/>
      <c r="P357" s="719">
        <f>SUM(P355:P356)</f>
        <v>15000</v>
      </c>
      <c r="Q357" s="719">
        <f>SUM(Q355:Q356)</f>
        <v>0</v>
      </c>
      <c r="R357" s="719">
        <f>SUM(R355:R356)</f>
        <v>0</v>
      </c>
      <c r="S357" s="719"/>
      <c r="T357" s="719"/>
      <c r="U357" s="719">
        <f>SUM(U355:U356)</f>
        <v>0</v>
      </c>
      <c r="V357" s="719">
        <f>SUM(V355:V356)</f>
        <v>0</v>
      </c>
      <c r="W357" s="719">
        <f>SUM(W355:W356)</f>
        <v>0</v>
      </c>
      <c r="X357" s="719"/>
      <c r="Y357" s="720"/>
    </row>
    <row r="358" spans="1:25" ht="13.5" thickBot="1">
      <c r="A358" s="600"/>
      <c r="B358" s="601"/>
      <c r="C358" s="602"/>
      <c r="D358" s="1378" t="s">
        <v>659</v>
      </c>
      <c r="E358" s="1378"/>
      <c r="F358" s="1378"/>
      <c r="G358" s="1378"/>
      <c r="H358" s="1378"/>
      <c r="I358" s="1378"/>
      <c r="J358" s="603">
        <f t="shared" ref="J358:Y358" si="95">SUM(J355,J356)</f>
        <v>15000</v>
      </c>
      <c r="K358" s="603">
        <f t="shared" si="95"/>
        <v>0</v>
      </c>
      <c r="L358" s="603">
        <f t="shared" si="95"/>
        <v>0</v>
      </c>
      <c r="M358" s="603">
        <f t="shared" si="95"/>
        <v>0</v>
      </c>
      <c r="N358" s="603">
        <f t="shared" si="95"/>
        <v>0</v>
      </c>
      <c r="O358" s="603">
        <f t="shared" si="95"/>
        <v>0</v>
      </c>
      <c r="P358" s="603">
        <f t="shared" si="95"/>
        <v>15000</v>
      </c>
      <c r="Q358" s="603">
        <f t="shared" si="95"/>
        <v>0</v>
      </c>
      <c r="R358" s="603">
        <f t="shared" si="95"/>
        <v>0</v>
      </c>
      <c r="S358" s="603">
        <f t="shared" si="95"/>
        <v>0</v>
      </c>
      <c r="T358" s="603">
        <f t="shared" si="95"/>
        <v>0</v>
      </c>
      <c r="U358" s="603">
        <f t="shared" si="95"/>
        <v>0</v>
      </c>
      <c r="V358" s="603">
        <f t="shared" si="95"/>
        <v>0</v>
      </c>
      <c r="W358" s="603">
        <f t="shared" si="95"/>
        <v>0</v>
      </c>
      <c r="X358" s="603">
        <f t="shared" si="95"/>
        <v>0</v>
      </c>
      <c r="Y358" s="604">
        <f t="shared" si="95"/>
        <v>0</v>
      </c>
    </row>
    <row r="360" spans="1:25" hidden="1"/>
  </sheetData>
  <mergeCells count="292">
    <mergeCell ref="A1:Y2"/>
    <mergeCell ref="A4:A14"/>
    <mergeCell ref="B4:B14"/>
    <mergeCell ref="C4:C14"/>
    <mergeCell ref="D4:D14"/>
    <mergeCell ref="H4:H14"/>
    <mergeCell ref="I4:I14"/>
    <mergeCell ref="J4:Y7"/>
    <mergeCell ref="J8:J14"/>
    <mergeCell ref="K8:O11"/>
    <mergeCell ref="E4:E14"/>
    <mergeCell ref="F4:F14"/>
    <mergeCell ref="G4:G14"/>
    <mergeCell ref="P8:T11"/>
    <mergeCell ref="U8:Y11"/>
    <mergeCell ref="K12:O12"/>
    <mergeCell ref="P12:T12"/>
    <mergeCell ref="U12:Y12"/>
    <mergeCell ref="K13:K14"/>
    <mergeCell ref="L13:L14"/>
    <mergeCell ref="M13:M14"/>
    <mergeCell ref="N13:N14"/>
    <mergeCell ref="O13:O14"/>
    <mergeCell ref="D17:I17"/>
    <mergeCell ref="A18:I18"/>
    <mergeCell ref="D19:I19"/>
    <mergeCell ref="V13:V14"/>
    <mergeCell ref="W13:W14"/>
    <mergeCell ref="X13:X14"/>
    <mergeCell ref="Y13:Y14"/>
    <mergeCell ref="A16:I16"/>
    <mergeCell ref="P13:P14"/>
    <mergeCell ref="Q13:Q14"/>
    <mergeCell ref="R13:R14"/>
    <mergeCell ref="S13:S14"/>
    <mergeCell ref="T13:T14"/>
    <mergeCell ref="U13:U14"/>
    <mergeCell ref="A27:B27"/>
    <mergeCell ref="D26:H26"/>
    <mergeCell ref="A20:B20"/>
    <mergeCell ref="D22:H22"/>
    <mergeCell ref="A23:B23"/>
    <mergeCell ref="D38:H38"/>
    <mergeCell ref="A39:B39"/>
    <mergeCell ref="D42:H42"/>
    <mergeCell ref="A32:B32"/>
    <mergeCell ref="D35:H35"/>
    <mergeCell ref="A36:B36"/>
    <mergeCell ref="D31:H31"/>
    <mergeCell ref="D49:H49"/>
    <mergeCell ref="A50:B50"/>
    <mergeCell ref="A43:B43"/>
    <mergeCell ref="A44:A45"/>
    <mergeCell ref="B44:B45"/>
    <mergeCell ref="C44:C45"/>
    <mergeCell ref="D44:D45"/>
    <mergeCell ref="A46:A47"/>
    <mergeCell ref="B46:B47"/>
    <mergeCell ref="C46:C47"/>
    <mergeCell ref="D46:D47"/>
    <mergeCell ref="D62:H62"/>
    <mergeCell ref="A63:B63"/>
    <mergeCell ref="A53:B53"/>
    <mergeCell ref="A54:A55"/>
    <mergeCell ref="C54:C55"/>
    <mergeCell ref="A56:A57"/>
    <mergeCell ref="A58:A59"/>
    <mergeCell ref="C58:C59"/>
    <mergeCell ref="D52:H52"/>
    <mergeCell ref="D65:H65"/>
    <mergeCell ref="A66:B66"/>
    <mergeCell ref="A68:B68"/>
    <mergeCell ref="D79:I79"/>
    <mergeCell ref="A80:B80"/>
    <mergeCell ref="D70:H70"/>
    <mergeCell ref="A71:B71"/>
    <mergeCell ref="D73:I73"/>
    <mergeCell ref="A74:B74"/>
    <mergeCell ref="A86:B86"/>
    <mergeCell ref="D89:I89"/>
    <mergeCell ref="A90:B90"/>
    <mergeCell ref="D82:I82"/>
    <mergeCell ref="A83:B83"/>
    <mergeCell ref="D85:I85"/>
    <mergeCell ref="D99:I99"/>
    <mergeCell ref="A100:B100"/>
    <mergeCell ref="D92:I92"/>
    <mergeCell ref="A93:I93"/>
    <mergeCell ref="D94:I94"/>
    <mergeCell ref="A95:B95"/>
    <mergeCell ref="D112:I112"/>
    <mergeCell ref="A113:B113"/>
    <mergeCell ref="D108:I108"/>
    <mergeCell ref="A109:B109"/>
    <mergeCell ref="D102:I102"/>
    <mergeCell ref="A103:B103"/>
    <mergeCell ref="D105:I105"/>
    <mergeCell ref="A106:B106"/>
    <mergeCell ref="P114:P115"/>
    <mergeCell ref="Q114:Q115"/>
    <mergeCell ref="R114:R115"/>
    <mergeCell ref="U114:U115"/>
    <mergeCell ref="V114:V115"/>
    <mergeCell ref="W114:W115"/>
    <mergeCell ref="A114:A115"/>
    <mergeCell ref="B114:B115"/>
    <mergeCell ref="C114:C115"/>
    <mergeCell ref="D114:D115"/>
    <mergeCell ref="I114:I115"/>
    <mergeCell ref="J114:J115"/>
    <mergeCell ref="K114:K115"/>
    <mergeCell ref="L114:L115"/>
    <mergeCell ref="M114:M115"/>
    <mergeCell ref="D117:I117"/>
    <mergeCell ref="A118:B118"/>
    <mergeCell ref="D135:I135"/>
    <mergeCell ref="A136:B136"/>
    <mergeCell ref="D138:I138"/>
    <mergeCell ref="A139:I139"/>
    <mergeCell ref="D129:I129"/>
    <mergeCell ref="A130:B130"/>
    <mergeCell ref="D122:I122"/>
    <mergeCell ref="A123:B123"/>
    <mergeCell ref="D126:I126"/>
    <mergeCell ref="A127:B127"/>
    <mergeCell ref="D140:I140"/>
    <mergeCell ref="A141:B141"/>
    <mergeCell ref="A142:A144"/>
    <mergeCell ref="A145:A146"/>
    <mergeCell ref="C145:C146"/>
    <mergeCell ref="D148:I148"/>
    <mergeCell ref="A149:B149"/>
    <mergeCell ref="A150:A151"/>
    <mergeCell ref="A152:A154"/>
    <mergeCell ref="B153:B154"/>
    <mergeCell ref="C153:C154"/>
    <mergeCell ref="D159:I159"/>
    <mergeCell ref="A160:B160"/>
    <mergeCell ref="D156:I156"/>
    <mergeCell ref="A157:B157"/>
    <mergeCell ref="R164:R165"/>
    <mergeCell ref="U164:U165"/>
    <mergeCell ref="V164:V165"/>
    <mergeCell ref="W164:W165"/>
    <mergeCell ref="X164:X165"/>
    <mergeCell ref="Y164:Y165"/>
    <mergeCell ref="J164:J165"/>
    <mergeCell ref="K164:K165"/>
    <mergeCell ref="L164:L165"/>
    <mergeCell ref="M164:M165"/>
    <mergeCell ref="P164:P165"/>
    <mergeCell ref="Q164:Q165"/>
    <mergeCell ref="D162:I162"/>
    <mergeCell ref="A163:B163"/>
    <mergeCell ref="A164:A165"/>
    <mergeCell ref="C164:C165"/>
    <mergeCell ref="D164:D165"/>
    <mergeCell ref="H164:H165"/>
    <mergeCell ref="I164:I165"/>
    <mergeCell ref="D170:I170"/>
    <mergeCell ref="A171:B171"/>
    <mergeCell ref="D173:I173"/>
    <mergeCell ref="U166:U167"/>
    <mergeCell ref="V166:V167"/>
    <mergeCell ref="W166:W167"/>
    <mergeCell ref="X166:X167"/>
    <mergeCell ref="Y166:Y167"/>
    <mergeCell ref="K166:K167"/>
    <mergeCell ref="L166:L167"/>
    <mergeCell ref="M166:M167"/>
    <mergeCell ref="P166:P167"/>
    <mergeCell ref="Q166:Q167"/>
    <mergeCell ref="R166:R167"/>
    <mergeCell ref="A166:A167"/>
    <mergeCell ref="C166:C167"/>
    <mergeCell ref="D166:D167"/>
    <mergeCell ref="H166:H167"/>
    <mergeCell ref="I166:I167"/>
    <mergeCell ref="J166:J167"/>
    <mergeCell ref="A174:B174"/>
    <mergeCell ref="D177:I177"/>
    <mergeCell ref="A186:B186"/>
    <mergeCell ref="D189:I189"/>
    <mergeCell ref="D190:I190"/>
    <mergeCell ref="D191:I191"/>
    <mergeCell ref="A192:B192"/>
    <mergeCell ref="D182:I182"/>
    <mergeCell ref="A183:B183"/>
    <mergeCell ref="D185:I185"/>
    <mergeCell ref="A178:B178"/>
    <mergeCell ref="D180:I180"/>
    <mergeCell ref="A181:I181"/>
    <mergeCell ref="D205:I205"/>
    <mergeCell ref="A206:B206"/>
    <mergeCell ref="D208:I208"/>
    <mergeCell ref="A198:B198"/>
    <mergeCell ref="D202:I202"/>
    <mergeCell ref="A203:B203"/>
    <mergeCell ref="D194:I194"/>
    <mergeCell ref="A195:B195"/>
    <mergeCell ref="D197:I197"/>
    <mergeCell ref="A209:I209"/>
    <mergeCell ref="D210:I210"/>
    <mergeCell ref="A211:B211"/>
    <mergeCell ref="D216:I216"/>
    <mergeCell ref="A217:B217"/>
    <mergeCell ref="D219:I219"/>
    <mergeCell ref="A220:B220"/>
    <mergeCell ref="D213:I213"/>
    <mergeCell ref="A214:B214"/>
    <mergeCell ref="D228:I228"/>
    <mergeCell ref="A229:B229"/>
    <mergeCell ref="D222:I222"/>
    <mergeCell ref="A223:B223"/>
    <mergeCell ref="D225:I225"/>
    <mergeCell ref="A226:B226"/>
    <mergeCell ref="D232:I232"/>
    <mergeCell ref="A233:B233"/>
    <mergeCell ref="D246:I246"/>
    <mergeCell ref="A247:B247"/>
    <mergeCell ref="D241:I241"/>
    <mergeCell ref="A242:B242"/>
    <mergeCell ref="A235:B235"/>
    <mergeCell ref="D237:I237"/>
    <mergeCell ref="A238:B238"/>
    <mergeCell ref="D258:I258"/>
    <mergeCell ref="A259:B259"/>
    <mergeCell ref="D261:I261"/>
    <mergeCell ref="A254:B254"/>
    <mergeCell ref="D256:I256"/>
    <mergeCell ref="A257:I257"/>
    <mergeCell ref="D249:I249"/>
    <mergeCell ref="A250:B250"/>
    <mergeCell ref="D253:I253"/>
    <mergeCell ref="A262:B262"/>
    <mergeCell ref="D265:I265"/>
    <mergeCell ref="A266:B266"/>
    <mergeCell ref="D268:I268"/>
    <mergeCell ref="A269:B269"/>
    <mergeCell ref="D281:I281"/>
    <mergeCell ref="A282:I282"/>
    <mergeCell ref="D283:I283"/>
    <mergeCell ref="A273:B273"/>
    <mergeCell ref="D276:I276"/>
    <mergeCell ref="D277:I277"/>
    <mergeCell ref="D278:I278"/>
    <mergeCell ref="A279:B279"/>
    <mergeCell ref="D272:I272"/>
    <mergeCell ref="A293:B293"/>
    <mergeCell ref="D295:I295"/>
    <mergeCell ref="A296:B296"/>
    <mergeCell ref="A299:B299"/>
    <mergeCell ref="D289:I289"/>
    <mergeCell ref="A290:B290"/>
    <mergeCell ref="D292:I292"/>
    <mergeCell ref="A284:B284"/>
    <mergeCell ref="D286:I286"/>
    <mergeCell ref="A287:B287"/>
    <mergeCell ref="D304:I304"/>
    <mergeCell ref="A305:B305"/>
    <mergeCell ref="D301:I301"/>
    <mergeCell ref="A302:B302"/>
    <mergeCell ref="A309:B309"/>
    <mergeCell ref="D308:I308"/>
    <mergeCell ref="D311:I311"/>
    <mergeCell ref="A312:B312"/>
    <mergeCell ref="D314:I314"/>
    <mergeCell ref="A315:B315"/>
    <mergeCell ref="D322:I322"/>
    <mergeCell ref="A323:B323"/>
    <mergeCell ref="D317:I317"/>
    <mergeCell ref="A318:B318"/>
    <mergeCell ref="D320:I320"/>
    <mergeCell ref="A321:I321"/>
    <mergeCell ref="D334:I334"/>
    <mergeCell ref="A335:B335"/>
    <mergeCell ref="D331:I331"/>
    <mergeCell ref="A332:Y332"/>
    <mergeCell ref="D325:I325"/>
    <mergeCell ref="A326:B326"/>
    <mergeCell ref="D328:I328"/>
    <mergeCell ref="A329:B329"/>
    <mergeCell ref="A344:B344"/>
    <mergeCell ref="A340:A341"/>
    <mergeCell ref="D343:I343"/>
    <mergeCell ref="A337:A338"/>
    <mergeCell ref="D358:I358"/>
    <mergeCell ref="D353:I353"/>
    <mergeCell ref="A354:B354"/>
    <mergeCell ref="D347:I347"/>
    <mergeCell ref="A348:B348"/>
    <mergeCell ref="A351:B351"/>
  </mergeCells>
  <pageMargins left="0.7" right="0.7" top="0.75" bottom="0.75" header="0.3" footer="0.3"/>
  <pageSetup paperSize="0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строительство</vt:lpstr>
      <vt:lpstr>текущий ремонт</vt:lpstr>
      <vt:lpstr>капитальный ремонт</vt:lpstr>
      <vt:lpstr>реконструкция</vt:lpstr>
      <vt:lpstr>строительство!Заголовки_для_печати</vt:lpstr>
    </vt:vector>
  </TitlesOfParts>
  <Company>pfr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28049</dc:creator>
  <cp:lastModifiedBy>StarovoitovAN</cp:lastModifiedBy>
  <cp:lastPrinted>2017-05-19T09:42:27Z</cp:lastPrinted>
  <dcterms:created xsi:type="dcterms:W3CDTF">2017-03-06T12:47:08Z</dcterms:created>
  <dcterms:modified xsi:type="dcterms:W3CDTF">2017-05-22T08:18:17Z</dcterms:modified>
</cp:coreProperties>
</file>