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70" yWindow="0" windowWidth="15060" windowHeight="12765" activeTab="0"/>
  </bookViews>
  <sheets>
    <sheet name="2017" sheetId="1" r:id="rId1"/>
    <sheet name="2018" sheetId="2" r:id="rId2"/>
    <sheet name="2019" sheetId="3" r:id="rId3"/>
    <sheet name="4 и 5" sheetId="4" r:id="rId4"/>
    <sheet name="Лист1" sheetId="5" r:id="rId5"/>
  </sheets>
  <definedNames>
    <definedName name="_xlnm.Print_Area" localSheetId="3">'4 и 5'!$A$1:$Q$129</definedName>
  </definedNames>
  <calcPr fullCalcOnLoad="1"/>
</workbook>
</file>

<file path=xl/sharedStrings.xml><?xml version="1.0" encoding="utf-8"?>
<sst xmlns="http://schemas.openxmlformats.org/spreadsheetml/2006/main" count="824" uniqueCount="233">
  <si>
    <t>Дата</t>
  </si>
  <si>
    <t>по ОКЕИ</t>
  </si>
  <si>
    <t>Коды</t>
  </si>
  <si>
    <t>Главный распорядитель средств</t>
  </si>
  <si>
    <t xml:space="preserve">федерального бюджета </t>
  </si>
  <si>
    <t>по ОКПО</t>
  </si>
  <si>
    <t xml:space="preserve">      по БК</t>
  </si>
  <si>
    <t xml:space="preserve">     по БК</t>
  </si>
  <si>
    <t>Раздел</t>
  </si>
  <si>
    <t>Подраздел</t>
  </si>
  <si>
    <t>Вид расходов</t>
  </si>
  <si>
    <t>Единица измерения: тыс руб</t>
  </si>
  <si>
    <t>Номер</t>
  </si>
  <si>
    <t>Государственная программа</t>
  </si>
  <si>
    <t xml:space="preserve">Подпрограмма </t>
  </si>
  <si>
    <t>Основное мероприятие</t>
  </si>
  <si>
    <t>распределения межбюджетного</t>
  </si>
  <si>
    <t xml:space="preserve">                                                 от " _____ "  _____________________________  20 __ г.</t>
  </si>
  <si>
    <t>Документ, утверждающий методику</t>
  </si>
  <si>
    <t xml:space="preserve">Наименование межбюджетного </t>
  </si>
  <si>
    <t>трансферта (направление расходов)</t>
  </si>
  <si>
    <t xml:space="preserve">           Дата</t>
  </si>
  <si>
    <t>трасферта*</t>
  </si>
  <si>
    <t xml:space="preserve">                                                                               РАСЧЕТ</t>
  </si>
  <si>
    <t>Код по ОКТМО</t>
  </si>
  <si>
    <t xml:space="preserve">                                                     4. Оценка расходных обязательств субъектов Российской Федерации (муниципальных образований), </t>
  </si>
  <si>
    <t>х</t>
  </si>
  <si>
    <t xml:space="preserve">   Оцениваемые обязательства </t>
  </si>
  <si>
    <t xml:space="preserve">Итого по оцениваемому обязательству </t>
  </si>
  <si>
    <t>Всего по субъектам Российской Федерации на осуществление переданного полномочия</t>
  </si>
  <si>
    <t xml:space="preserve"> Полномочие Российской Федерации, переданное на уровень субъектов Российской Федерации и (или) муниципальных образований </t>
  </si>
  <si>
    <t xml:space="preserve">Наименование оцениваемого обязательства </t>
  </si>
  <si>
    <t>Порядок определения объема оцениваемого обязательства</t>
  </si>
  <si>
    <t xml:space="preserve">Подлежащие оценке расходные обязательства субъектов Российской Федерации (муниципальных образований), возникающие при выполнении переданного полномочия 
(далее - оцениваемые обязательства) </t>
  </si>
  <si>
    <t>Структурная единица (абзац, подпункт, пункт, часть, статья) и реквизиты (дата и наименование) законодательного акта Российской Федерации (федерального закона, закона Российской Федерации), в соответствии с которым устанавливается оцениваемое обязательство</t>
  </si>
  <si>
    <t>Объем субвенции на финансовое обеспечение осуществления переданного полномочия</t>
  </si>
  <si>
    <t>Оценка объемов оцениваемого обязательства</t>
  </si>
  <si>
    <t>Номер оцениваемого обязательства 
по п/п</t>
  </si>
  <si>
    <t xml:space="preserve">Наименование субъекта
 Российской Федерации </t>
  </si>
  <si>
    <t>Номер  по порядку оцениваемого обязательства</t>
  </si>
  <si>
    <t xml:space="preserve">                                                                        возникающих при выполнении  переданных полномочий Российской Федерации,</t>
  </si>
  <si>
    <t>Нераспределенный резерв</t>
  </si>
  <si>
    <t>Приложение № 29
к Методическим указаниям по распределению бюджетных ассигнований федерального бюджета по кодам классификации расходов бюджетов на 2016 год и на плановый период 2017 и 2018 годов</t>
  </si>
  <si>
    <t xml:space="preserve">Министерство труда и социальной защиты Российской Федерации 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</si>
  <si>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</si>
  <si>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</si>
  <si>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</si>
  <si>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</si>
  <si>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</si>
  <si>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</si>
  <si>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Чувашская Республика - Чувашия</t>
  </si>
  <si>
    <t>Алтайский край</t>
  </si>
  <si>
    <t>Камчатский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</si>
  <si>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</si>
  <si>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</si>
  <si>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</si>
  <si>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</si>
  <si>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</si>
  <si>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</si>
  <si>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</si>
  <si>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</si>
  <si>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</si>
  <si>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</si>
  <si>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</si>
  <si>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</si>
  <si>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</si>
  <si>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</si>
  <si>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</si>
  <si>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</si>
  <si>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</si>
  <si>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</si>
  <si>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</si>
  <si>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</si>
  <si>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</si>
  <si>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</si>
  <si>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</si>
  <si>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</si>
  <si>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Нижегородская область</t>
  </si>
  <si>
    <t>Новгородская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</si>
  <si>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</si>
  <si>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</si>
  <si>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</si>
  <si>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</si>
  <si>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</si>
  <si>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</si>
  <si>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</si>
  <si>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</si>
  <si>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</si>
  <si>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</si>
  <si>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</si>
  <si>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</si>
  <si>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</si>
  <si>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</si>
  <si>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Ульяновская область</t>
  </si>
  <si>
    <t>Ярославская область</t>
  </si>
  <si>
    <t>Еврейская автономная область</t>
  </si>
  <si>
    <t>Алгоритм (формула) расчета объема межбюджетного трансферта субъекту Российской Федерации</t>
  </si>
  <si>
    <t>Субвенции на выплату единовременного пособия беременной жене военнослужащего, проходящего военную службу по призыву, а так же ежемесячного пособия на ребенка военнослужащего, проходящего военную службу по призыву,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</si>
  <si>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Необходимая сумма средств на выплату единовремен-ного пособия (руб.) (гр.3xгр.6+гр.7)</t>
  </si>
  <si>
    <t>Средне-месячное прогноз-ное кол-во выплат (шт.)</t>
  </si>
  <si>
    <t>Размер выплаты ежемесячного пособия (руб.)</t>
  </si>
  <si>
    <t>Необходимая сумма средств на выплату ежемесячного пособия  (руб.) (гр.10xгр.13x12мес.+
гр.14)</t>
  </si>
  <si>
    <t>Астраханская область</t>
  </si>
  <si>
    <t>Иркутская область</t>
  </si>
  <si>
    <t>Кабардино-Балкарская Республика</t>
  </si>
  <si>
    <t>Краснодарский край</t>
  </si>
  <si>
    <t>Красноярский край</t>
  </si>
  <si>
    <t>Московская область</t>
  </si>
  <si>
    <t>Новосибирская область</t>
  </si>
  <si>
    <t>Свердловская область</t>
  </si>
  <si>
    <t>Томская область</t>
  </si>
  <si>
    <t>Тюменская область</t>
  </si>
  <si>
    <t>Удмуртская Республика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</si>
  <si>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</si>
  <si>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</si>
  <si>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</si>
  <si>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</si>
  <si>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</si>
  <si>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</si>
  <si>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</si>
  <si>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</si>
  <si>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</si>
  <si>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</si>
  <si>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</si>
  <si>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Саха (Якутия)</t>
  </si>
  <si>
    <t>Республика Татарстан (Татарстан)</t>
  </si>
  <si>
    <t>Республика Тыва</t>
  </si>
  <si>
    <t>Республика Хакасия</t>
  </si>
  <si>
    <t>Забайкальский край</t>
  </si>
  <si>
    <t>Ненецкий автономный округ</t>
  </si>
  <si>
    <t>Ханты-Мансийский автономный округ - Югра</t>
  </si>
  <si>
    <t>1,400</t>
  </si>
  <si>
    <t>Прогнозная численность беременных жен в/служащих в месяц</t>
  </si>
  <si>
    <t xml:space="preserve">  </t>
  </si>
  <si>
    <t>Сi=(Eжi X Пед X Ki + Пp1) + (Epi X Пеж X Ki X 12 + Пp2)</t>
  </si>
  <si>
    <r>
      <t xml:space="preserve">Районный коэффи-циент (%) </t>
    </r>
    <r>
      <rPr>
        <b/>
        <sz val="10"/>
        <rFont val="Times New Roman"/>
        <family val="1"/>
      </rPr>
      <t>Ki</t>
    </r>
    <r>
      <rPr>
        <sz val="10"/>
        <rFont val="Times New Roman"/>
        <family val="1"/>
      </rPr>
      <t xml:space="preserve"> </t>
    </r>
  </si>
  <si>
    <r>
      <t xml:space="preserve">Прогнозная численность беременных жен в/служащих (чел.)                              </t>
    </r>
    <r>
      <rPr>
        <b/>
        <sz val="10"/>
        <rFont val="Times New Roman"/>
        <family val="1"/>
      </rPr>
      <t>Eжi</t>
    </r>
  </si>
  <si>
    <r>
      <t xml:space="preserve">Почтовые расходы (не более 1,5%) (руб.)      </t>
    </r>
    <r>
      <rPr>
        <b/>
        <sz val="10"/>
        <rFont val="Times New Roman"/>
        <family val="1"/>
      </rPr>
      <t>Пp1</t>
    </r>
  </si>
  <si>
    <r>
      <t xml:space="preserve">Прогнозная численность детей в/служащих (чел.)    </t>
    </r>
    <r>
      <rPr>
        <b/>
        <sz val="10"/>
        <rFont val="Times New Roman"/>
        <family val="1"/>
      </rPr>
      <t>Epi</t>
    </r>
  </si>
  <si>
    <r>
      <t xml:space="preserve">Районный коэффи-циент (%) </t>
    </r>
    <r>
      <rPr>
        <b/>
        <sz val="10"/>
        <rFont val="Times New Roman"/>
        <family val="1"/>
      </rPr>
      <t>Ki</t>
    </r>
  </si>
  <si>
    <t>Постановление Правительства РФ от 4 февраля 2009 г. № 97 "Об утверждении Правил предоставлениясубвенции из федерального бюджета бюджетам субъектов Российской Федерации и бюджету г. Байконура на выплату единовременного пособия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призыву"</t>
  </si>
  <si>
    <t>Центральный федеральный округ</t>
  </si>
  <si>
    <t>город Москва</t>
  </si>
  <si>
    <t>Северо-Западный федеральный округ</t>
  </si>
  <si>
    <t>город Санкт-Петербург</t>
  </si>
  <si>
    <t>Южный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</si>
  <si>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</si>
  <si>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</si>
  <si>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</si>
  <si>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</si>
  <si>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Северо-Кавказский федеральный округ</t>
  </si>
  <si>
    <t>Республика Северная Осетия-Алания</t>
  </si>
  <si>
    <t>Крымский федеральный округ</t>
  </si>
  <si>
    <t>город Севастополь</t>
  </si>
  <si>
    <t>г. Байконур</t>
  </si>
  <si>
    <t>Нераспредленный резерв</t>
  </si>
  <si>
    <t>Итого:</t>
  </si>
  <si>
    <t>"Социальная политика"</t>
  </si>
  <si>
    <t xml:space="preserve">"Охрана семьи и детства" </t>
  </si>
  <si>
    <t xml:space="preserve">"Социальная поддержка граждан"  </t>
  </si>
  <si>
    <t xml:space="preserve">"Совершенствование государственной поддержки семеи и детей" </t>
  </si>
  <si>
    <t>Оказание мер государственной поддержки в связи с беременностью и родами, а также гражданам, имеющим детей</t>
  </si>
  <si>
    <t xml:space="preserve">Субвенции </t>
  </si>
  <si>
    <t>149</t>
  </si>
  <si>
    <t>10</t>
  </si>
  <si>
    <t>4</t>
  </si>
  <si>
    <t>3</t>
  </si>
  <si>
    <t>3.1</t>
  </si>
  <si>
    <t>52700</t>
  </si>
  <si>
    <t>530</t>
  </si>
  <si>
    <r>
      <t xml:space="preserve">Почтовые расходы (не более 1,5%) (руб.)                        </t>
    </r>
    <r>
      <rPr>
        <b/>
        <sz val="10"/>
        <rFont val="Times New Roman"/>
        <family val="1"/>
      </rPr>
      <t>Пp2</t>
    </r>
  </si>
  <si>
    <t>Выплата единовременного пособия беременной жене военнослужащего, проходящего военную службу по призыву, а так же ежемесячного пособия на ребенка военнослужащего, проходящего военную службу по призыву</t>
  </si>
  <si>
    <t>Федеральный закон от 19 мая 1995 г. № 81-ФЗ                                           «О государственных пособиях гражданам, имеющим детей»</t>
  </si>
  <si>
    <t xml:space="preserve">                                                          </t>
  </si>
  <si>
    <r>
      <t xml:space="preserve">Размер выплаты пособия </t>
    </r>
    <r>
      <rPr>
        <b/>
        <sz val="10"/>
        <rFont val="Times New Roman"/>
        <family val="1"/>
      </rPr>
      <t>2016 г.   Пед</t>
    </r>
  </si>
  <si>
    <r>
      <t>Размер выплаты пособия</t>
    </r>
    <r>
      <rPr>
        <b/>
        <sz val="10"/>
        <rFont val="Times New Roman"/>
        <family val="1"/>
      </rPr>
      <t xml:space="preserve"> (индексация на 5,9%)            Пед</t>
    </r>
  </si>
  <si>
    <r>
      <t>Размер выплаты пособия с учетом район-ного коэффи-циента (гр.5xгр.7)</t>
    </r>
    <r>
      <rPr>
        <b/>
        <sz val="10"/>
        <rFont val="Times New Roman"/>
        <family val="1"/>
      </rPr>
      <t xml:space="preserve"> 2016 г.</t>
    </r>
  </si>
  <si>
    <r>
      <t xml:space="preserve">Размер выплаты пособия </t>
    </r>
    <r>
      <rPr>
        <b/>
        <sz val="10"/>
        <rFont val="Times New Roman"/>
        <family val="1"/>
      </rPr>
      <t>2016 г.   Пеж</t>
    </r>
  </si>
  <si>
    <r>
      <t xml:space="preserve">Размер выплаты пособия  </t>
    </r>
    <r>
      <rPr>
        <b/>
        <sz val="10"/>
        <rFont val="Times New Roman"/>
        <family val="1"/>
      </rPr>
      <t>(индексация на 5,9%)     Пеж</t>
    </r>
  </si>
  <si>
    <r>
      <t xml:space="preserve">Размер выплаты пособия с учетом районного коэффи-циента (гр.10xгр.12)            </t>
    </r>
    <r>
      <rPr>
        <b/>
        <sz val="10"/>
        <rFont val="Times New Roman"/>
        <family val="1"/>
      </rPr>
      <t xml:space="preserve"> 2016 г.</t>
    </r>
  </si>
  <si>
    <r>
      <t xml:space="preserve">Размер выплаты пособия с учетом районного коэффи-циента (гр.10xгр.12)  </t>
    </r>
    <r>
      <rPr>
        <b/>
        <sz val="10"/>
        <rFont val="Times New Roman"/>
        <family val="1"/>
      </rPr>
      <t>(индексация на 5,9%)</t>
    </r>
  </si>
  <si>
    <r>
      <t xml:space="preserve">Размер выплаты пособия </t>
    </r>
    <r>
      <rPr>
        <b/>
        <sz val="10"/>
        <rFont val="Times New Roman"/>
        <family val="1"/>
      </rPr>
      <t>2017 г.   Пед</t>
    </r>
  </si>
  <si>
    <r>
      <t>Размер выплаты пособия</t>
    </r>
    <r>
      <rPr>
        <b/>
        <sz val="10"/>
        <rFont val="Times New Roman"/>
        <family val="1"/>
      </rPr>
      <t xml:space="preserve"> (индексация на 4,5%)            Пед</t>
    </r>
  </si>
  <si>
    <r>
      <t>Размер выплаты пособия с учетом район-ного коэффи-циента (гр.5xгр.7)</t>
    </r>
    <r>
      <rPr>
        <b/>
        <sz val="10"/>
        <rFont val="Times New Roman"/>
        <family val="1"/>
      </rPr>
      <t xml:space="preserve"> 2017 г.</t>
    </r>
  </si>
  <si>
    <r>
      <t xml:space="preserve">Размер выплаты пособия с учетом район-ного коэффи-циента (гр.6xгр.7)  </t>
    </r>
    <r>
      <rPr>
        <b/>
        <sz val="10"/>
        <rFont val="Times New Roman"/>
        <family val="1"/>
      </rPr>
      <t>(индексация на 4,5%)</t>
    </r>
  </si>
  <si>
    <r>
      <t xml:space="preserve">Размер выплаты пособия </t>
    </r>
    <r>
      <rPr>
        <b/>
        <sz val="10"/>
        <rFont val="Times New Roman"/>
        <family val="1"/>
      </rPr>
      <t>2017 г.   Пеж</t>
    </r>
  </si>
  <si>
    <r>
      <t xml:space="preserve">Размер выплаты пособия  </t>
    </r>
    <r>
      <rPr>
        <b/>
        <sz val="10"/>
        <rFont val="Times New Roman"/>
        <family val="1"/>
      </rPr>
      <t>(индексация на 4,5%)     Пеж</t>
    </r>
  </si>
  <si>
    <r>
      <t xml:space="preserve">Размер выплаты пособия с учетом районного коэффи-циента (гр.10xгр.12)            </t>
    </r>
    <r>
      <rPr>
        <b/>
        <sz val="10"/>
        <rFont val="Times New Roman"/>
        <family val="1"/>
      </rPr>
      <t xml:space="preserve"> 2017 г.</t>
    </r>
  </si>
  <si>
    <r>
      <t xml:space="preserve">Размер выплаты пособия с учетом районного коэффи-циента (гр.10xгр.12)  </t>
    </r>
    <r>
      <rPr>
        <b/>
        <sz val="10"/>
        <rFont val="Times New Roman"/>
        <family val="1"/>
      </rPr>
      <t>(индексация на 4,5%)</t>
    </r>
  </si>
  <si>
    <r>
      <t>Размер выплаты пособия</t>
    </r>
    <r>
      <rPr>
        <b/>
        <sz val="10"/>
        <rFont val="Times New Roman"/>
        <family val="1"/>
      </rPr>
      <t xml:space="preserve"> (индексация на 4%)            Пед</t>
    </r>
  </si>
  <si>
    <r>
      <t xml:space="preserve">Размер выплаты пособия с учетом район-ного коэффи-циента (гр.6xгр.7)  </t>
    </r>
    <r>
      <rPr>
        <b/>
        <sz val="10"/>
        <rFont val="Times New Roman"/>
        <family val="1"/>
      </rPr>
      <t>(индексация на 4%)</t>
    </r>
  </si>
  <si>
    <r>
      <t xml:space="preserve">Размер выплаты пособия </t>
    </r>
    <r>
      <rPr>
        <b/>
        <sz val="10"/>
        <rFont val="Times New Roman"/>
        <family val="1"/>
      </rPr>
      <t>2018 г.   Пед</t>
    </r>
  </si>
  <si>
    <r>
      <t>Размер выплаты пособия с учетом район-ного коэффи-циента (гр.5xгр.7)</t>
    </r>
    <r>
      <rPr>
        <b/>
        <sz val="10"/>
        <rFont val="Times New Roman"/>
        <family val="1"/>
      </rPr>
      <t xml:space="preserve"> 2018 г.</t>
    </r>
  </si>
  <si>
    <r>
      <t xml:space="preserve">Размер выплаты пособия </t>
    </r>
    <r>
      <rPr>
        <b/>
        <sz val="10"/>
        <rFont val="Times New Roman"/>
        <family val="1"/>
      </rPr>
      <t>2018 г.   Пеж</t>
    </r>
  </si>
  <si>
    <r>
      <t xml:space="preserve">Размер выплаты пособия  </t>
    </r>
    <r>
      <rPr>
        <b/>
        <sz val="10"/>
        <rFont val="Times New Roman"/>
        <family val="1"/>
      </rPr>
      <t>(индексация на 4%)     Пеж</t>
    </r>
  </si>
  <si>
    <r>
      <t xml:space="preserve">Размер выплаты пособия с учетом районного коэффи-циента (гр.10xгр.12)            </t>
    </r>
    <r>
      <rPr>
        <b/>
        <sz val="10"/>
        <rFont val="Times New Roman"/>
        <family val="1"/>
      </rPr>
      <t xml:space="preserve"> 2014 г.</t>
    </r>
  </si>
  <si>
    <r>
      <t xml:space="preserve">Размер выплаты пособия с учетом районного коэффи-циента (гр.10xгр.12)  </t>
    </r>
    <r>
      <rPr>
        <b/>
        <sz val="10"/>
        <rFont val="Times New Roman"/>
        <family val="1"/>
      </rPr>
      <t>(индексация на 4%)</t>
    </r>
  </si>
  <si>
    <t xml:space="preserve">                       распределения межбюджетного трансферта между субъектами Российской Федерации на 2017  год </t>
  </si>
  <si>
    <t xml:space="preserve">                                       1. Распределение межбюджетного трансферта между субъектами Российской Федерации на 2017 год</t>
  </si>
  <si>
    <t>Республика Северная Осетия - Алания</t>
  </si>
  <si>
    <t>город федерального значения Москва</t>
  </si>
  <si>
    <t>город федерального значения Санкт-Петербург</t>
  </si>
  <si>
    <t>город федерального значения Севастополь</t>
  </si>
  <si>
    <t>город Байконур</t>
  </si>
  <si>
    <t>ВСЕГО</t>
  </si>
  <si>
    <r>
      <t xml:space="preserve">Общий объем средств на предоставление пособий на соответствующий год (тыс. руб.) (гр.8+гр.15)   </t>
    </r>
    <r>
      <rPr>
        <b/>
        <sz val="10"/>
        <rFont val="Times New Roman"/>
        <family val="1"/>
      </rPr>
      <t>Сi</t>
    </r>
  </si>
  <si>
    <t>01.08.2016</t>
  </si>
  <si>
    <r>
      <t xml:space="preserve">Размер выплаты пособия с учетом районного коэффи-циента (гр.6xгр.7)  </t>
    </r>
    <r>
      <rPr>
        <b/>
        <sz val="10"/>
        <rFont val="Times New Roman"/>
        <family val="1"/>
      </rPr>
      <t>(индексация на 5,9%)</t>
    </r>
  </si>
  <si>
    <t xml:space="preserve">                                     </t>
  </si>
  <si>
    <t xml:space="preserve">                                       2. Распределение межбюджетного трансферта между субъектами Российской Федерации на 2018 год</t>
  </si>
  <si>
    <t xml:space="preserve">                                       3. Распределение межбюджетного трансферта между субъектами Российской Федерации на 2019 год</t>
  </si>
  <si>
    <r>
      <t xml:space="preserve">Общий объем средств на предоставление пособий на соответствующий год (тыс. руб.) (гр.8+гр.15) </t>
    </r>
    <r>
      <rPr>
        <b/>
        <sz val="10"/>
        <rFont val="Times New Roman"/>
        <family val="1"/>
      </rPr>
      <t>Сi</t>
    </r>
  </si>
  <si>
    <t xml:space="preserve">Наименование субъекта Российской Федерации 
</t>
  </si>
  <si>
    <t xml:space="preserve">                                                                                      на 2017 год и на плановый период 2018 и 2019 годов           </t>
  </si>
  <si>
    <t>на 2017 год</t>
  </si>
  <si>
    <t xml:space="preserve">на плановый период </t>
  </si>
  <si>
    <t xml:space="preserve">на 2017 год </t>
  </si>
  <si>
    <t xml:space="preserve">на 2018 год   </t>
  </si>
  <si>
    <t xml:space="preserve">на 2019 год  </t>
  </si>
  <si>
    <t xml:space="preserve">на 2018 год  </t>
  </si>
  <si>
    <t xml:space="preserve">на 2019 год   </t>
  </si>
  <si>
    <t>г. Москва</t>
  </si>
  <si>
    <t>г. Санкт – Петербург</t>
  </si>
  <si>
    <t>Кабардино - Балкарская Республика</t>
  </si>
  <si>
    <t>Карачаево - Черкесская Республика</t>
  </si>
  <si>
    <t>Республика Адыгея</t>
  </si>
  <si>
    <t>Республика Татарстан</t>
  </si>
  <si>
    <t>Чувашская Республика</t>
  </si>
  <si>
    <t>Ханты - Мансийский автономный округ</t>
  </si>
  <si>
    <t>Ямало - Ненецкий автономный округ</t>
  </si>
  <si>
    <t>Байконур</t>
  </si>
  <si>
    <t xml:space="preserve">Согласно методике распределения субвенций, утвержденной постановлением Правительства Российской Федерации                                                                       от 4 февраля 2009 г. № 97 </t>
  </si>
  <si>
    <t>Субвенции из федерального бюджета бюджетам субъектов Российской Федерации и города Байконура на выплату  на выплату единовременного пособия беременной жене военнослужащего, проходящего военную службу по призыву, а так же ежемесячного пособия на ребенка военнослужащего, проходящего военную службу по призыву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</si>
</sst>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General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yr"/>
      <family val="0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31" borderId="8" applyNumberFormat="0" applyFont="0" applyAlignment="0" applyProtection="0"/>
    <xf numFmtId="0" fontId="4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justify" vertical="center" wrapText="1"/>
    </xf>
    <xf numFmtId="0" fontId="5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9" fillId="0" borderId="12" xfId="0" applyFont="1" applyBorder="1" applyAlignment="1">
      <alignment vertical="center"/>
    </xf>
    <xf numFmtId="0" fontId="60" fillId="0" borderId="12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justify" vertical="center" wrapText="1"/>
    </xf>
    <xf numFmtId="4" fontId="60" fillId="0" borderId="12" xfId="0" applyNumberFormat="1" applyFont="1" applyBorder="1" applyAlignment="1">
      <alignment horizontal="right" vertical="center" wrapText="1"/>
    </xf>
    <xf numFmtId="3" fontId="52" fillId="0" borderId="12" xfId="0" applyNumberFormat="1" applyFont="1" applyBorder="1" applyAlignment="1">
      <alignment horizontal="right" vertical="center"/>
    </xf>
    <xf numFmtId="0" fontId="52" fillId="0" borderId="12" xfId="0" applyFont="1" applyBorder="1" applyAlignment="1">
      <alignment horizontal="right" vertical="center"/>
    </xf>
    <xf numFmtId="4" fontId="52" fillId="0" borderId="12" xfId="0" applyNumberFormat="1" applyFont="1" applyBorder="1" applyAlignment="1">
      <alignment horizontal="right" vertical="center"/>
    </xf>
    <xf numFmtId="0" fontId="58" fillId="0" borderId="0" xfId="0" applyFont="1" applyBorder="1" applyAlignment="1">
      <alignment vertical="center"/>
    </xf>
    <xf numFmtId="49" fontId="4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3" fontId="60" fillId="0" borderId="12" xfId="0" applyNumberFormat="1" applyFont="1" applyFill="1" applyBorder="1" applyAlignment="1">
      <alignment horizontal="right" vertical="center" wrapText="1"/>
    </xf>
    <xf numFmtId="4" fontId="60" fillId="0" borderId="12" xfId="0" applyNumberFormat="1" applyFont="1" applyFill="1" applyBorder="1" applyAlignment="1">
      <alignment horizontal="right" vertical="center" wrapText="1"/>
    </xf>
    <xf numFmtId="4" fontId="61" fillId="0" borderId="12" xfId="0" applyNumberFormat="1" applyFont="1" applyFill="1" applyBorder="1" applyAlignment="1">
      <alignment horizontal="right" vertical="center" wrapText="1"/>
    </xf>
    <xf numFmtId="0" fontId="4" fillId="0" borderId="0" xfId="64" applyFont="1" applyBorder="1" applyAlignment="1">
      <alignment horizontal="center" vertical="center"/>
      <protection/>
    </xf>
    <xf numFmtId="3" fontId="4" fillId="0" borderId="0" xfId="64" applyNumberFormat="1" applyFont="1" applyBorder="1" applyAlignment="1">
      <alignment horizontal="center" vertical="center"/>
      <protection/>
    </xf>
    <xf numFmtId="164" fontId="4" fillId="0" borderId="0" xfId="64" applyNumberFormat="1" applyFont="1" applyBorder="1" applyAlignment="1">
      <alignment horizontal="center" vertical="center"/>
      <protection/>
    </xf>
    <xf numFmtId="3" fontId="62" fillId="0" borderId="0" xfId="64" applyNumberFormat="1" applyFont="1" applyBorder="1" applyAlignment="1">
      <alignment horizontal="left" vertical="center"/>
      <protection/>
    </xf>
    <xf numFmtId="3" fontId="62" fillId="0" borderId="0" xfId="64" applyNumberFormat="1" applyFont="1" applyBorder="1" applyAlignment="1">
      <alignment horizontal="center" vertical="center"/>
      <protection/>
    </xf>
    <xf numFmtId="0" fontId="4" fillId="0" borderId="0" xfId="64" applyFont="1">
      <alignment/>
      <protection/>
    </xf>
    <xf numFmtId="0" fontId="62" fillId="0" borderId="0" xfId="64" applyFont="1" applyBorder="1" applyAlignment="1">
      <alignment horizontal="center" vertical="center"/>
      <protection/>
    </xf>
    <xf numFmtId="0" fontId="62" fillId="0" borderId="0" xfId="64" applyFont="1" applyAlignment="1">
      <alignment horizontal="center" vertical="center"/>
      <protection/>
    </xf>
    <xf numFmtId="0" fontId="58" fillId="0" borderId="0" xfId="64" applyFont="1" applyAlignment="1">
      <alignment horizontal="center" vertical="center"/>
      <protection/>
    </xf>
    <xf numFmtId="0" fontId="9" fillId="0" borderId="0" xfId="64" applyFont="1" applyBorder="1" applyAlignment="1">
      <alignment/>
      <protection/>
    </xf>
    <xf numFmtId="0" fontId="9" fillId="0" borderId="0" xfId="64" applyFont="1" applyBorder="1" applyAlignment="1">
      <alignment vertical="top"/>
      <protection/>
    </xf>
    <xf numFmtId="0" fontId="0" fillId="0" borderId="0" xfId="64">
      <alignment/>
      <protection/>
    </xf>
    <xf numFmtId="0" fontId="4" fillId="0" borderId="0" xfId="64" applyFont="1" applyBorder="1" applyAlignment="1">
      <alignment/>
      <protection/>
    </xf>
    <xf numFmtId="0" fontId="4" fillId="0" borderId="0" xfId="64" applyFont="1" applyBorder="1" applyAlignment="1">
      <alignment vertical="top"/>
      <protection/>
    </xf>
    <xf numFmtId="0" fontId="0" fillId="0" borderId="0" xfId="64" applyBorder="1">
      <alignment/>
      <protection/>
    </xf>
    <xf numFmtId="0" fontId="0" fillId="0" borderId="0" xfId="64" applyAlignment="1">
      <alignment horizontal="left"/>
      <protection/>
    </xf>
    <xf numFmtId="0" fontId="4" fillId="0" borderId="0" xfId="64" applyFont="1" applyBorder="1">
      <alignment/>
      <protection/>
    </xf>
    <xf numFmtId="0" fontId="11" fillId="0" borderId="0" xfId="64" applyFont="1">
      <alignment/>
      <protection/>
    </xf>
    <xf numFmtId="0" fontId="6" fillId="0" borderId="0" xfId="0" applyFont="1" applyAlignment="1">
      <alignment horizontal="center" vertical="top" wrapText="1"/>
    </xf>
    <xf numFmtId="0" fontId="61" fillId="33" borderId="12" xfId="0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 horizontal="left" vertical="center" wrapText="1"/>
    </xf>
    <xf numFmtId="0" fontId="61" fillId="33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166" fontId="9" fillId="33" borderId="12" xfId="0" applyNumberFormat="1" applyFont="1" applyFill="1" applyBorder="1" applyAlignment="1">
      <alignment horizontal="left" vertical="center" wrapText="1"/>
    </xf>
    <xf numFmtId="166" fontId="4" fillId="33" borderId="12" xfId="0" applyNumberFormat="1" applyFont="1" applyFill="1" applyBorder="1" applyAlignment="1">
      <alignment horizontal="left" vertical="center" wrapText="1"/>
    </xf>
    <xf numFmtId="4" fontId="61" fillId="33" borderId="12" xfId="0" applyNumberFormat="1" applyFont="1" applyFill="1" applyBorder="1" applyAlignment="1">
      <alignment horizontal="right" vertical="center" wrapText="1"/>
    </xf>
    <xf numFmtId="3" fontId="61" fillId="33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4" fontId="63" fillId="0" borderId="0" xfId="0" applyNumberFormat="1" applyFont="1" applyAlignment="1">
      <alignment vertical="center"/>
    </xf>
    <xf numFmtId="4" fontId="64" fillId="0" borderId="0" xfId="0" applyNumberFormat="1" applyFont="1" applyBorder="1" applyAlignment="1">
      <alignment vertical="center"/>
    </xf>
    <xf numFmtId="4" fontId="64" fillId="0" borderId="0" xfId="0" applyNumberFormat="1" applyFont="1" applyAlignment="1">
      <alignment vertical="center"/>
    </xf>
    <xf numFmtId="0" fontId="61" fillId="33" borderId="12" xfId="0" applyFont="1" applyFill="1" applyBorder="1" applyAlignment="1">
      <alignment horizontal="center" wrapText="1"/>
    </xf>
    <xf numFmtId="0" fontId="59" fillId="33" borderId="0" xfId="0" applyFont="1" applyFill="1" applyAlignment="1">
      <alignment vertical="center"/>
    </xf>
    <xf numFmtId="4" fontId="63" fillId="33" borderId="0" xfId="0" applyNumberFormat="1" applyFont="1" applyFill="1" applyAlignment="1">
      <alignment vertical="center"/>
    </xf>
    <xf numFmtId="4" fontId="59" fillId="33" borderId="0" xfId="0" applyNumberFormat="1" applyFont="1" applyFill="1" applyAlignment="1">
      <alignment vertical="center"/>
    </xf>
    <xf numFmtId="0" fontId="59" fillId="33" borderId="0" xfId="0" applyFont="1" applyFill="1" applyBorder="1" applyAlignment="1">
      <alignment vertical="center"/>
    </xf>
    <xf numFmtId="4" fontId="63" fillId="33" borderId="0" xfId="0" applyNumberFormat="1" applyFont="1" applyFill="1" applyBorder="1" applyAlignment="1">
      <alignment vertical="center"/>
    </xf>
    <xf numFmtId="0" fontId="59" fillId="33" borderId="11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4" fontId="64" fillId="33" borderId="0" xfId="0" applyNumberFormat="1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4" fontId="64" fillId="33" borderId="0" xfId="0" applyNumberFormat="1" applyFont="1" applyFill="1" applyAlignment="1">
      <alignment vertical="center"/>
    </xf>
    <xf numFmtId="3" fontId="60" fillId="33" borderId="12" xfId="0" applyNumberFormat="1" applyFont="1" applyFill="1" applyBorder="1" applyAlignment="1">
      <alignment horizontal="right" vertical="center" wrapText="1"/>
    </xf>
    <xf numFmtId="4" fontId="60" fillId="33" borderId="12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35" fillId="0" borderId="0" xfId="0" applyNumberFormat="1" applyFont="1" applyAlignment="1">
      <alignment/>
    </xf>
    <xf numFmtId="0" fontId="39" fillId="0" borderId="0" xfId="0" applyFont="1" applyAlignment="1">
      <alignment wrapText="1"/>
    </xf>
    <xf numFmtId="0" fontId="38" fillId="0" borderId="0" xfId="0" applyFont="1" applyAlignment="1">
      <alignment wrapText="1"/>
    </xf>
    <xf numFmtId="164" fontId="39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61" fillId="33" borderId="12" xfId="0" applyNumberFormat="1" applyFont="1" applyFill="1" applyBorder="1" applyAlignment="1">
      <alignment horizontal="right" vertical="center" wrapText="1"/>
    </xf>
    <xf numFmtId="165" fontId="61" fillId="33" borderId="12" xfId="0" applyNumberFormat="1" applyFont="1" applyFill="1" applyBorder="1" applyAlignment="1">
      <alignment horizontal="right" vertical="center" wrapText="1"/>
    </xf>
    <xf numFmtId="165" fontId="61" fillId="0" borderId="12" xfId="0" applyNumberFormat="1" applyFont="1" applyFill="1" applyBorder="1" applyAlignment="1">
      <alignment horizontal="right" vertical="center" wrapText="1"/>
    </xf>
    <xf numFmtId="0" fontId="60" fillId="0" borderId="12" xfId="0" applyNumberFormat="1" applyFont="1" applyFill="1" applyBorder="1" applyAlignment="1">
      <alignment horizontal="right" vertical="center" wrapText="1"/>
    </xf>
    <xf numFmtId="0" fontId="9" fillId="0" borderId="0" xfId="65" applyFont="1" applyBorder="1" applyAlignment="1">
      <alignment/>
      <protection/>
    </xf>
    <xf numFmtId="0" fontId="17" fillId="0" borderId="0" xfId="65" applyFont="1" applyBorder="1" applyAlignment="1">
      <alignment/>
      <protection/>
    </xf>
    <xf numFmtId="0" fontId="9" fillId="0" borderId="0" xfId="65" applyFont="1" applyBorder="1" applyAlignment="1">
      <alignment vertical="top"/>
      <protection/>
    </xf>
    <xf numFmtId="0" fontId="17" fillId="0" borderId="0" xfId="65" applyFont="1" applyBorder="1" applyAlignment="1">
      <alignment vertical="top"/>
      <protection/>
    </xf>
    <xf numFmtId="0" fontId="17" fillId="0" borderId="0" xfId="65" applyFont="1" applyBorder="1" applyAlignment="1">
      <alignment vertical="center"/>
      <protection/>
    </xf>
    <xf numFmtId="0" fontId="4" fillId="0" borderId="0" xfId="65" applyFont="1">
      <alignment/>
      <protection/>
    </xf>
    <xf numFmtId="0" fontId="4" fillId="0" borderId="0" xfId="65" applyFont="1" applyBorder="1" applyAlignment="1">
      <alignment vertical="center"/>
      <protection/>
    </xf>
    <xf numFmtId="0" fontId="4" fillId="0" borderId="0" xfId="65" applyFont="1" applyBorder="1" applyAlignment="1">
      <alignment vertical="top"/>
      <protection/>
    </xf>
    <xf numFmtId="0" fontId="16" fillId="0" borderId="12" xfId="65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/>
      <protection/>
    </xf>
    <xf numFmtId="0" fontId="5" fillId="0" borderId="12" xfId="65" applyFont="1" applyBorder="1" applyAlignment="1">
      <alignment horizontal="center"/>
      <protection/>
    </xf>
    <xf numFmtId="0" fontId="5" fillId="0" borderId="12" xfId="65" applyFont="1" applyBorder="1" applyAlignment="1">
      <alignment horizontal="center" vertical="center"/>
      <protection/>
    </xf>
    <xf numFmtId="0" fontId="5" fillId="0" borderId="12" xfId="65" applyFont="1" applyBorder="1" applyAlignment="1">
      <alignment horizontal="center" vertical="center" wrapText="1"/>
      <protection/>
    </xf>
    <xf numFmtId="166" fontId="5" fillId="0" borderId="12" xfId="65" applyNumberFormat="1" applyFont="1" applyBorder="1" applyAlignment="1">
      <alignment horizontal="center" vertical="center"/>
      <protection/>
    </xf>
    <xf numFmtId="0" fontId="5" fillId="0" borderId="12" xfId="65" applyFont="1" applyBorder="1" applyAlignment="1">
      <alignment horizontal="right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4" fillId="0" borderId="0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left" vertical="center" wrapText="1"/>
      <protection/>
    </xf>
    <xf numFmtId="0" fontId="4" fillId="0" borderId="10" xfId="65" applyFont="1" applyBorder="1" applyAlignment="1">
      <alignment horizontal="left" vertical="center"/>
      <protection/>
    </xf>
    <xf numFmtId="0" fontId="9" fillId="0" borderId="0" xfId="65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/>
      <protection/>
    </xf>
    <xf numFmtId="4" fontId="12" fillId="0" borderId="12" xfId="65" applyNumberFormat="1" applyFont="1" applyBorder="1" applyAlignment="1">
      <alignment horizontal="center"/>
      <protection/>
    </xf>
    <xf numFmtId="4" fontId="5" fillId="0" borderId="12" xfId="65" applyNumberFormat="1" applyFont="1" applyBorder="1" applyAlignment="1">
      <alignment horizontal="center"/>
      <protection/>
    </xf>
    <xf numFmtId="0" fontId="9" fillId="0" borderId="24" xfId="65" applyFont="1" applyBorder="1" applyAlignment="1">
      <alignment horizontal="center" vertical="top"/>
      <protection/>
    </xf>
    <xf numFmtId="0" fontId="9" fillId="0" borderId="11" xfId="65" applyFont="1" applyBorder="1" applyAlignment="1">
      <alignment horizontal="center" vertical="top"/>
      <protection/>
    </xf>
    <xf numFmtId="0" fontId="9" fillId="0" borderId="25" xfId="65" applyFont="1" applyBorder="1" applyAlignment="1">
      <alignment horizontal="center" vertical="top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/>
      <protection/>
    </xf>
    <xf numFmtId="2" fontId="4" fillId="0" borderId="24" xfId="67" applyNumberFormat="1" applyFont="1" applyFill="1" applyBorder="1" applyAlignment="1">
      <alignment horizontal="left" vertical="center" wrapText="1"/>
      <protection/>
    </xf>
    <xf numFmtId="2" fontId="4" fillId="0" borderId="25" xfId="67" applyNumberFormat="1" applyFont="1" applyFill="1" applyBorder="1" applyAlignment="1">
      <alignment horizontal="left" vertical="center" wrapText="1"/>
      <protection/>
    </xf>
    <xf numFmtId="2" fontId="9" fillId="0" borderId="24" xfId="67" applyNumberFormat="1" applyFont="1" applyFill="1" applyBorder="1" applyAlignment="1">
      <alignment horizontal="left" vertical="center" wrapText="1"/>
      <protection/>
    </xf>
    <xf numFmtId="2" fontId="9" fillId="0" borderId="25" xfId="67" applyNumberFormat="1" applyFont="1" applyFill="1" applyBorder="1" applyAlignment="1">
      <alignment horizontal="left" vertical="center" wrapText="1"/>
      <protection/>
    </xf>
    <xf numFmtId="0" fontId="12" fillId="0" borderId="12" xfId="65" applyFont="1" applyBorder="1" applyAlignment="1">
      <alignment horizontal="right" wrapText="1"/>
      <protection/>
    </xf>
    <xf numFmtId="0" fontId="12" fillId="0" borderId="12" xfId="65" applyFont="1" applyBorder="1" applyAlignment="1">
      <alignment horizontal="center" vertical="center"/>
      <protection/>
    </xf>
    <xf numFmtId="0" fontId="5" fillId="0" borderId="12" xfId="65" applyFont="1" applyBorder="1" applyAlignment="1">
      <alignment horizontal="right"/>
      <protection/>
    </xf>
    <xf numFmtId="165" fontId="5" fillId="0" borderId="12" xfId="65" applyNumberFormat="1" applyFont="1" applyBorder="1" applyAlignment="1">
      <alignment horizontal="center"/>
      <protection/>
    </xf>
    <xf numFmtId="164" fontId="12" fillId="0" borderId="12" xfId="65" applyNumberFormat="1" applyFont="1" applyBorder="1" applyAlignment="1">
      <alignment horizontal="center"/>
      <protection/>
    </xf>
    <xf numFmtId="164" fontId="5" fillId="0" borderId="12" xfId="65" applyNumberFormat="1" applyFont="1" applyBorder="1" applyAlignment="1">
      <alignment horizontal="center"/>
      <protection/>
    </xf>
    <xf numFmtId="164" fontId="12" fillId="0" borderId="12" xfId="65" applyNumberFormat="1" applyFont="1" applyBorder="1" applyAlignment="1">
      <alignment horizontal="center" vertical="center"/>
      <protection/>
    </xf>
  </cellXfs>
  <cellStyles count="6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2 2" xfId="65"/>
    <cellStyle name="Обычный 3" xfId="66"/>
    <cellStyle name="Обычный 4" xfId="67"/>
    <cellStyle name="Плохой" xfId="68"/>
    <cellStyle name="Пояснение" xfId="69"/>
    <cellStyle name="Примечание" xfId="70"/>
    <cellStyle name="Примечание 2" xfId="71"/>
    <cellStyle name="Примечание 3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26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30.125" style="0" customWidth="1"/>
    <col min="2" max="2" width="9.125" style="0" customWidth="1"/>
    <col min="3" max="3" width="7.625" style="0" customWidth="1"/>
    <col min="4" max="4" width="7.375" style="0" customWidth="1"/>
    <col min="5" max="5" width="8.625" style="0" customWidth="1"/>
    <col min="6" max="6" width="9.625" style="0" customWidth="1"/>
    <col min="7" max="8" width="9.25390625" style="0" customWidth="1"/>
    <col min="9" max="9" width="10.875" style="0" customWidth="1"/>
    <col min="10" max="10" width="10.375" style="0" customWidth="1"/>
    <col min="11" max="11" width="12.875" style="0" customWidth="1"/>
    <col min="12" max="12" width="7.625" style="0" customWidth="1"/>
    <col min="13" max="13" width="10.00390625" style="0" customWidth="1"/>
    <col min="14" max="14" width="9.25390625" style="0" customWidth="1"/>
    <col min="15" max="15" width="10.125" style="0" customWidth="1"/>
    <col min="16" max="16" width="7.25390625" style="0" customWidth="1"/>
    <col min="17" max="17" width="11.125" style="0" customWidth="1"/>
    <col min="18" max="18" width="12.00390625" style="0" customWidth="1"/>
    <col min="19" max="19" width="11.875" style="0" customWidth="1"/>
    <col min="20" max="20" width="15.375" style="0" customWidth="1"/>
    <col min="21" max="21" width="11.625" style="0" customWidth="1"/>
    <col min="23" max="23" width="18.375" style="0" hidden="1" customWidth="1"/>
    <col min="24" max="24" width="11.125" style="0" hidden="1" customWidth="1"/>
  </cols>
  <sheetData>
    <row r="1" spans="8:21" ht="12.75">
      <c r="H1" s="69"/>
      <c r="I1" s="69"/>
      <c r="J1" s="69"/>
      <c r="K1" s="69"/>
      <c r="L1" s="69"/>
      <c r="M1" s="69"/>
      <c r="N1" s="79"/>
      <c r="O1" s="78"/>
      <c r="P1" s="78"/>
      <c r="Q1" s="78"/>
      <c r="R1" s="139" t="s">
        <v>42</v>
      </c>
      <c r="S1" s="140"/>
      <c r="T1" s="140"/>
      <c r="U1" s="140"/>
    </row>
    <row r="2" spans="8:15" ht="12.75">
      <c r="H2" s="69"/>
      <c r="I2" s="69"/>
      <c r="J2" s="69"/>
      <c r="K2" s="69"/>
      <c r="L2" s="69"/>
      <c r="M2" s="69"/>
      <c r="N2" s="69"/>
      <c r="O2" s="69"/>
    </row>
    <row r="3" spans="3:14" s="3" customFormat="1" ht="14.25">
      <c r="C3" s="4" t="s">
        <v>23</v>
      </c>
      <c r="D3" s="4"/>
      <c r="E3" s="4"/>
      <c r="F3" s="5"/>
      <c r="G3" s="5"/>
      <c r="H3" s="79"/>
      <c r="I3" s="79"/>
      <c r="J3" s="79"/>
      <c r="K3" s="79"/>
      <c r="L3" s="79"/>
      <c r="M3" s="79"/>
      <c r="N3" s="79"/>
    </row>
    <row r="4" spans="2:17" s="3" customFormat="1" ht="14.25">
      <c r="B4" s="19" t="s">
        <v>197</v>
      </c>
      <c r="C4" s="20"/>
      <c r="D4" s="20"/>
      <c r="E4" s="20"/>
      <c r="F4" s="20"/>
      <c r="G4" s="20"/>
      <c r="H4" s="20"/>
      <c r="I4" s="20"/>
      <c r="J4" s="20"/>
      <c r="Q4" s="20"/>
    </row>
    <row r="5" spans="2:20" s="3" customFormat="1" ht="14.25">
      <c r="B5" s="4" t="s">
        <v>173</v>
      </c>
      <c r="C5" s="20"/>
      <c r="D5" s="20"/>
      <c r="E5" s="20"/>
      <c r="F5" s="20"/>
      <c r="G5" s="20"/>
      <c r="H5" s="20"/>
      <c r="I5" s="20"/>
      <c r="J5" s="20"/>
      <c r="Q5" s="20"/>
      <c r="R5" s="6"/>
      <c r="S5" s="141"/>
      <c r="T5" s="141"/>
    </row>
    <row r="6" spans="1:20" ht="12.75">
      <c r="A6" s="8"/>
      <c r="B6" s="8"/>
      <c r="C6" s="8"/>
      <c r="D6" s="8"/>
      <c r="E6" s="8"/>
      <c r="F6" s="3"/>
      <c r="G6" s="3"/>
      <c r="H6" s="3"/>
      <c r="I6" s="3"/>
      <c r="J6" s="3"/>
      <c r="Q6" s="3"/>
      <c r="R6" s="3"/>
      <c r="S6" s="142" t="s">
        <v>2</v>
      </c>
      <c r="T6" s="143"/>
    </row>
    <row r="7" spans="1:20" ht="12.75">
      <c r="A7" s="8"/>
      <c r="B7" s="8"/>
      <c r="C7" s="8" t="s">
        <v>17</v>
      </c>
      <c r="D7" s="8"/>
      <c r="E7" s="8"/>
      <c r="F7" s="3"/>
      <c r="G7" s="3"/>
      <c r="H7" s="3"/>
      <c r="I7" s="3"/>
      <c r="J7" s="3"/>
      <c r="Q7" s="3"/>
      <c r="R7" s="27" t="s">
        <v>21</v>
      </c>
      <c r="S7" s="144" t="s">
        <v>206</v>
      </c>
      <c r="T7" s="145"/>
    </row>
    <row r="8" spans="1:20" s="9" customFormat="1" ht="12.75">
      <c r="A8" s="3" t="s">
        <v>3</v>
      </c>
      <c r="B8" s="3"/>
      <c r="C8" s="3"/>
      <c r="D8" s="3"/>
      <c r="E8" s="3"/>
      <c r="F8" s="3"/>
      <c r="G8" s="3"/>
      <c r="H8" s="3"/>
      <c r="I8" s="3"/>
      <c r="J8" s="3"/>
      <c r="Q8" s="3"/>
      <c r="R8" s="28" t="s">
        <v>5</v>
      </c>
      <c r="S8" s="45"/>
      <c r="T8" s="46"/>
    </row>
    <row r="9" spans="1:20" s="9" customFormat="1" ht="12.75">
      <c r="A9" s="3" t="s">
        <v>4</v>
      </c>
      <c r="B9" s="7"/>
      <c r="C9" s="11" t="s">
        <v>43</v>
      </c>
      <c r="D9" s="11"/>
      <c r="E9" s="11"/>
      <c r="F9" s="11"/>
      <c r="G9" s="11"/>
      <c r="H9" s="11"/>
      <c r="I9" s="7"/>
      <c r="J9" s="7"/>
      <c r="Q9" s="7"/>
      <c r="R9" s="29"/>
      <c r="S9" s="126" t="s">
        <v>163</v>
      </c>
      <c r="T9" s="127"/>
    </row>
    <row r="10" spans="1:20" s="9" customFormat="1" ht="12.75">
      <c r="A10" s="3" t="s">
        <v>8</v>
      </c>
      <c r="B10" s="7"/>
      <c r="C10" s="12" t="s">
        <v>157</v>
      </c>
      <c r="D10" s="12"/>
      <c r="E10" s="12"/>
      <c r="F10" s="12"/>
      <c r="G10" s="12"/>
      <c r="H10" s="12"/>
      <c r="I10" s="7"/>
      <c r="J10" s="7"/>
      <c r="Q10" s="7"/>
      <c r="R10" s="28" t="s">
        <v>6</v>
      </c>
      <c r="S10" s="126" t="s">
        <v>164</v>
      </c>
      <c r="T10" s="127">
        <v>10</v>
      </c>
    </row>
    <row r="11" spans="1:20" s="9" customFormat="1" ht="12.75">
      <c r="A11" s="3" t="s">
        <v>9</v>
      </c>
      <c r="B11" s="7"/>
      <c r="C11" s="12" t="s">
        <v>158</v>
      </c>
      <c r="D11" s="12"/>
      <c r="E11" s="12"/>
      <c r="F11" s="12"/>
      <c r="G11" s="12"/>
      <c r="H11" s="12"/>
      <c r="I11" s="7"/>
      <c r="J11" s="7"/>
      <c r="Q11" s="7"/>
      <c r="R11" s="28" t="s">
        <v>6</v>
      </c>
      <c r="S11" s="126" t="s">
        <v>165</v>
      </c>
      <c r="T11" s="127">
        <v>3</v>
      </c>
    </row>
    <row r="12" spans="1:20" s="9" customFormat="1" ht="12.75">
      <c r="A12" s="3" t="s">
        <v>13</v>
      </c>
      <c r="B12" s="7"/>
      <c r="C12" s="11" t="s">
        <v>159</v>
      </c>
      <c r="D12" s="11"/>
      <c r="E12" s="11"/>
      <c r="F12" s="11"/>
      <c r="G12" s="11"/>
      <c r="H12" s="11"/>
      <c r="I12" s="7"/>
      <c r="J12" s="7"/>
      <c r="Q12" s="7"/>
      <c r="R12" s="28" t="s">
        <v>7</v>
      </c>
      <c r="S12" s="126" t="s">
        <v>166</v>
      </c>
      <c r="T12" s="127">
        <v>3</v>
      </c>
    </row>
    <row r="13" spans="1:20" s="9" customFormat="1" ht="12.75">
      <c r="A13" s="3" t="s">
        <v>14</v>
      </c>
      <c r="B13" s="7"/>
      <c r="C13" s="12" t="s">
        <v>160</v>
      </c>
      <c r="D13" s="12"/>
      <c r="E13" s="12"/>
      <c r="F13" s="12"/>
      <c r="G13" s="12"/>
      <c r="H13" s="12"/>
      <c r="I13" s="7"/>
      <c r="J13" s="7"/>
      <c r="Q13" s="7"/>
      <c r="R13" s="28" t="s">
        <v>7</v>
      </c>
      <c r="S13" s="126" t="s">
        <v>166</v>
      </c>
      <c r="T13" s="127"/>
    </row>
    <row r="14" spans="1:20" s="9" customFormat="1" ht="12.75">
      <c r="A14" s="3" t="s">
        <v>15</v>
      </c>
      <c r="B14" s="7"/>
      <c r="C14" s="44" t="s">
        <v>161</v>
      </c>
      <c r="D14" s="44"/>
      <c r="E14" s="44"/>
      <c r="F14" s="44"/>
      <c r="G14" s="44"/>
      <c r="H14" s="44"/>
      <c r="I14" s="7"/>
      <c r="J14" s="7"/>
      <c r="Q14" s="7"/>
      <c r="R14" s="28" t="s">
        <v>7</v>
      </c>
      <c r="S14" s="126" t="s">
        <v>167</v>
      </c>
      <c r="T14" s="127"/>
    </row>
    <row r="15" spans="1:20" s="9" customFormat="1" ht="24.75" customHeight="1">
      <c r="A15" s="3" t="s">
        <v>19</v>
      </c>
      <c r="B15" s="7"/>
      <c r="C15" s="125" t="s">
        <v>97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Q15" s="34"/>
      <c r="R15" s="28" t="s">
        <v>7</v>
      </c>
      <c r="S15" s="126" t="s">
        <v>168</v>
      </c>
      <c r="T15" s="127"/>
    </row>
    <row r="16" spans="1:20" s="9" customFormat="1" ht="26.25" customHeight="1">
      <c r="A16" s="3" t="s">
        <v>20</v>
      </c>
      <c r="B16" s="7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Q16" s="34"/>
      <c r="R16" s="28"/>
      <c r="S16" s="45"/>
      <c r="T16" s="46"/>
    </row>
    <row r="17" spans="1:20" s="9" customFormat="1" ht="12.75">
      <c r="A17" s="3" t="s">
        <v>10</v>
      </c>
      <c r="B17" s="7"/>
      <c r="C17" s="12" t="s">
        <v>162</v>
      </c>
      <c r="D17" s="12"/>
      <c r="E17" s="12"/>
      <c r="F17" s="12"/>
      <c r="G17" s="12"/>
      <c r="H17" s="12"/>
      <c r="I17" s="7"/>
      <c r="J17" s="7"/>
      <c r="Q17" s="7"/>
      <c r="R17" s="28" t="s">
        <v>7</v>
      </c>
      <c r="S17" s="126" t="s">
        <v>169</v>
      </c>
      <c r="T17" s="127"/>
    </row>
    <row r="18" spans="1:20" s="9" customFormat="1" ht="12.75">
      <c r="A18" s="3" t="s">
        <v>11</v>
      </c>
      <c r="B18" s="7"/>
      <c r="C18" s="47"/>
      <c r="D18" s="47"/>
      <c r="E18" s="47"/>
      <c r="F18" s="47"/>
      <c r="G18" s="47"/>
      <c r="H18" s="47"/>
      <c r="I18" s="22"/>
      <c r="J18" s="22"/>
      <c r="Q18" s="22"/>
      <c r="R18" s="30" t="s">
        <v>1</v>
      </c>
      <c r="S18" s="128">
        <v>384</v>
      </c>
      <c r="T18" s="129"/>
    </row>
    <row r="19" spans="1:20" s="9" customFormat="1" ht="53.25" customHeight="1">
      <c r="A19" s="3" t="s">
        <v>18</v>
      </c>
      <c r="B19" s="7"/>
      <c r="C19" s="125" t="s">
        <v>140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Q19" s="22"/>
      <c r="R19" s="30" t="s">
        <v>0</v>
      </c>
      <c r="S19" s="130">
        <v>39848</v>
      </c>
      <c r="T19" s="127"/>
    </row>
    <row r="20" spans="1:20" s="9" customFormat="1" ht="13.5" thickBot="1">
      <c r="A20" s="3" t="s">
        <v>16</v>
      </c>
      <c r="B20" s="3"/>
      <c r="C20" s="23" t="s">
        <v>208</v>
      </c>
      <c r="D20" s="3"/>
      <c r="E20" s="3"/>
      <c r="F20" s="3"/>
      <c r="G20" s="3"/>
      <c r="H20" s="3"/>
      <c r="I20" s="3"/>
      <c r="J20" s="3"/>
      <c r="Q20" s="3"/>
      <c r="R20" s="30" t="s">
        <v>12</v>
      </c>
      <c r="S20" s="131">
        <v>97</v>
      </c>
      <c r="T20" s="132"/>
    </row>
    <row r="21" spans="1:20" s="9" customFormat="1" ht="13.5" thickBot="1">
      <c r="A21" s="3" t="s">
        <v>22</v>
      </c>
      <c r="B21" s="3"/>
      <c r="C21" s="3"/>
      <c r="D21" s="3"/>
      <c r="E21" s="3"/>
      <c r="F21" s="3"/>
      <c r="G21" s="3"/>
      <c r="H21" s="3"/>
      <c r="I21" s="3"/>
      <c r="J21" s="3"/>
      <c r="Q21" s="3"/>
      <c r="R21" s="7"/>
      <c r="S21" s="13"/>
      <c r="T21" s="3"/>
    </row>
    <row r="22" spans="1:14" ht="46.5" customHeight="1" thickBot="1" thickTop="1">
      <c r="A22" s="136" t="s">
        <v>96</v>
      </c>
      <c r="B22" s="136"/>
      <c r="C22" s="137"/>
      <c r="D22" s="133" t="s">
        <v>134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5"/>
    </row>
    <row r="23" spans="1:14" ht="15.75" thickTop="1">
      <c r="A23" s="8"/>
      <c r="B23" s="80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3" s="14" customFormat="1" ht="12.75">
      <c r="A24" s="14" t="s">
        <v>198</v>
      </c>
      <c r="G24" s="15"/>
      <c r="H24" s="16"/>
      <c r="I24" s="16"/>
      <c r="J24" s="16"/>
      <c r="K24" s="16"/>
      <c r="L24" s="17"/>
      <c r="M24" s="18"/>
    </row>
    <row r="25" spans="1:21" s="10" customFormat="1" ht="12.75">
      <c r="A25" s="138" t="s">
        <v>212</v>
      </c>
      <c r="B25" s="138" t="s">
        <v>24</v>
      </c>
      <c r="C25" s="124" t="s">
        <v>136</v>
      </c>
      <c r="D25" s="124" t="s">
        <v>132</v>
      </c>
      <c r="E25" s="124" t="s">
        <v>133</v>
      </c>
      <c r="F25" s="124"/>
      <c r="G25" s="124"/>
      <c r="H25" s="124"/>
      <c r="I25" s="124"/>
      <c r="J25" s="124" t="s">
        <v>137</v>
      </c>
      <c r="K25" s="124" t="s">
        <v>98</v>
      </c>
      <c r="L25" s="124" t="s">
        <v>138</v>
      </c>
      <c r="M25" s="124" t="s">
        <v>99</v>
      </c>
      <c r="N25" s="124" t="s">
        <v>100</v>
      </c>
      <c r="O25" s="124"/>
      <c r="P25" s="124"/>
      <c r="Q25" s="124"/>
      <c r="R25" s="124"/>
      <c r="S25" s="124" t="s">
        <v>170</v>
      </c>
      <c r="T25" s="124" t="s">
        <v>101</v>
      </c>
      <c r="U25" s="124" t="s">
        <v>205</v>
      </c>
    </row>
    <row r="26" spans="1:21" s="10" customFormat="1" ht="141" customHeight="1">
      <c r="A26" s="138"/>
      <c r="B26" s="138"/>
      <c r="C26" s="124"/>
      <c r="D26" s="124"/>
      <c r="E26" s="104" t="s">
        <v>174</v>
      </c>
      <c r="F26" s="104" t="s">
        <v>175</v>
      </c>
      <c r="G26" s="104" t="s">
        <v>135</v>
      </c>
      <c r="H26" s="104" t="s">
        <v>176</v>
      </c>
      <c r="I26" s="104" t="s">
        <v>207</v>
      </c>
      <c r="J26" s="124"/>
      <c r="K26" s="124"/>
      <c r="L26" s="124"/>
      <c r="M26" s="124"/>
      <c r="N26" s="104" t="s">
        <v>177</v>
      </c>
      <c r="O26" s="104" t="s">
        <v>178</v>
      </c>
      <c r="P26" s="104" t="s">
        <v>139</v>
      </c>
      <c r="Q26" s="104" t="s">
        <v>179</v>
      </c>
      <c r="R26" s="104" t="s">
        <v>180</v>
      </c>
      <c r="S26" s="124"/>
      <c r="T26" s="124"/>
      <c r="U26" s="124"/>
    </row>
    <row r="27" spans="1:23" s="2" customFormat="1" ht="12">
      <c r="A27" s="33">
        <v>1</v>
      </c>
      <c r="B27" s="33">
        <v>2</v>
      </c>
      <c r="C27" s="33">
        <v>3</v>
      </c>
      <c r="D27" s="33">
        <v>4</v>
      </c>
      <c r="E27" s="25">
        <v>5</v>
      </c>
      <c r="F27" s="25">
        <v>6</v>
      </c>
      <c r="G27" s="33">
        <v>7</v>
      </c>
      <c r="H27" s="33">
        <v>8</v>
      </c>
      <c r="I27" s="33">
        <v>9</v>
      </c>
      <c r="J27" s="33">
        <v>10</v>
      </c>
      <c r="K27" s="33">
        <v>11</v>
      </c>
      <c r="L27" s="33">
        <v>12</v>
      </c>
      <c r="M27" s="33">
        <v>13</v>
      </c>
      <c r="N27" s="33">
        <v>14</v>
      </c>
      <c r="O27" s="25">
        <v>15</v>
      </c>
      <c r="P27" s="25">
        <v>16</v>
      </c>
      <c r="Q27" s="25">
        <v>17</v>
      </c>
      <c r="R27" s="25">
        <v>18</v>
      </c>
      <c r="S27" s="25">
        <v>19</v>
      </c>
      <c r="T27" s="25">
        <v>20</v>
      </c>
      <c r="U27" s="25">
        <v>21</v>
      </c>
      <c r="W27" s="81">
        <v>1082850.4</v>
      </c>
    </row>
    <row r="28" spans="1:23" s="2" customFormat="1" ht="12.75">
      <c r="A28" s="36" t="s">
        <v>156</v>
      </c>
      <c r="B28" s="33"/>
      <c r="C28" s="48">
        <f aca="true" t="shared" si="0" ref="C28:M28">C29+C48+C60+C67+C82+C89+C102+C112+C123+C125+C120</f>
        <v>2954</v>
      </c>
      <c r="D28" s="48"/>
      <c r="E28" s="49"/>
      <c r="F28" s="49"/>
      <c r="G28" s="49"/>
      <c r="H28" s="49"/>
      <c r="I28" s="49"/>
      <c r="J28" s="49">
        <f t="shared" si="0"/>
        <v>359390.37999999995</v>
      </c>
      <c r="K28" s="49">
        <f t="shared" si="0"/>
        <v>86393617.68968679</v>
      </c>
      <c r="L28" s="48">
        <f t="shared" si="0"/>
        <v>6844</v>
      </c>
      <c r="M28" s="48">
        <f t="shared" si="0"/>
        <v>6585</v>
      </c>
      <c r="N28" s="48"/>
      <c r="O28" s="49"/>
      <c r="P28" s="49"/>
      <c r="Q28" s="49"/>
      <c r="R28" s="49"/>
      <c r="S28" s="49">
        <f>S29+S48+S60+S67+S82+S89+S102+S112+S123+S125+S120</f>
        <v>3162924.08</v>
      </c>
      <c r="T28" s="49">
        <f>T29+T48+T60+T67+T82+T89+T102+T112+T123+T125+T120</f>
        <v>1003834046.5711418</v>
      </c>
      <c r="U28" s="49">
        <f>U29+U48+U60+U67+U82+U89+U102+U112+U123+U120+U125</f>
        <v>1146738.6</v>
      </c>
      <c r="W28" s="81">
        <v>54000</v>
      </c>
    </row>
    <row r="29" spans="1:23" s="2" customFormat="1" ht="12.75">
      <c r="A29" s="36" t="s">
        <v>141</v>
      </c>
      <c r="B29" s="26"/>
      <c r="C29" s="48">
        <f aca="true" t="shared" si="1" ref="C29:M29">SUM(C30:C47)</f>
        <v>520</v>
      </c>
      <c r="D29" s="48"/>
      <c r="E29" s="49"/>
      <c r="F29" s="49"/>
      <c r="G29" s="49"/>
      <c r="H29" s="49"/>
      <c r="I29" s="49"/>
      <c r="J29" s="49">
        <f t="shared" si="1"/>
        <v>30450.309999999998</v>
      </c>
      <c r="K29" s="49">
        <f t="shared" si="1"/>
        <v>13495587.823099997</v>
      </c>
      <c r="L29" s="48">
        <f t="shared" si="1"/>
        <v>1190</v>
      </c>
      <c r="M29" s="48">
        <f t="shared" si="1"/>
        <v>1137</v>
      </c>
      <c r="N29" s="48"/>
      <c r="O29" s="49"/>
      <c r="P29" s="49"/>
      <c r="Q29" s="49"/>
      <c r="R29" s="49"/>
      <c r="S29" s="49">
        <f>SUM(S30:S47)</f>
        <v>335412.74</v>
      </c>
      <c r="T29" s="49">
        <f>SUM(T30:T47)</f>
        <v>151751644.46311998</v>
      </c>
      <c r="U29" s="49">
        <f>SUM(U30:U47)</f>
        <v>165247.3</v>
      </c>
      <c r="W29" s="81">
        <v>155934.7</v>
      </c>
    </row>
    <row r="30" spans="1:23" s="85" customFormat="1" ht="12.75">
      <c r="A30" s="70" t="s">
        <v>59</v>
      </c>
      <c r="B30" s="84">
        <v>14000000</v>
      </c>
      <c r="C30" s="105">
        <v>62</v>
      </c>
      <c r="D30" s="106">
        <f>SUM(C30/12)</f>
        <v>5.166666666666667</v>
      </c>
      <c r="E30" s="76">
        <v>24565.89</v>
      </c>
      <c r="F30" s="76">
        <f>SUM(E30*1.059)</f>
        <v>26015.277509999996</v>
      </c>
      <c r="G30" s="76">
        <v>1</v>
      </c>
      <c r="H30" s="76">
        <f>SUM(E30*G30)</f>
        <v>24565.89</v>
      </c>
      <c r="I30" s="76">
        <f>SUM(F30*G30)</f>
        <v>26015.277509999996</v>
      </c>
      <c r="J30" s="76">
        <v>20790.32</v>
      </c>
      <c r="K30" s="76">
        <f>SUM((D30*H30))+(D30*I30*11)+J30</f>
        <v>1626249.023485</v>
      </c>
      <c r="L30" s="105">
        <v>65</v>
      </c>
      <c r="M30" s="105">
        <v>62</v>
      </c>
      <c r="N30" s="76">
        <v>10528.24</v>
      </c>
      <c r="O30" s="76">
        <f>SUM(N30*1.059)</f>
        <v>11149.406159999999</v>
      </c>
      <c r="P30" s="76">
        <v>1</v>
      </c>
      <c r="Q30" s="76">
        <f>SUM(N30*P30)</f>
        <v>10528.24</v>
      </c>
      <c r="R30" s="76">
        <f>SUM(O30*P30)</f>
        <v>11149.406159999999</v>
      </c>
      <c r="S30" s="76">
        <v>111010.51</v>
      </c>
      <c r="T30" s="76">
        <f>M30*Q30+M30*R30*11+S30</f>
        <v>8367656.391119999</v>
      </c>
      <c r="U30" s="76">
        <f>ROUND(((K30+T30)/1000),1)</f>
        <v>9993.9</v>
      </c>
      <c r="W30" s="86">
        <v>9436.9</v>
      </c>
    </row>
    <row r="31" spans="1:24" s="85" customFormat="1" ht="12.75">
      <c r="A31" s="70" t="s">
        <v>60</v>
      </c>
      <c r="B31" s="84">
        <v>15000000</v>
      </c>
      <c r="C31" s="105">
        <v>27</v>
      </c>
      <c r="D31" s="106">
        <f aca="true" t="shared" si="2" ref="D31:D47">SUM(C31/12)</f>
        <v>2.25</v>
      </c>
      <c r="E31" s="76">
        <v>24565.89</v>
      </c>
      <c r="F31" s="76">
        <f aca="true" t="shared" si="3" ref="F31:F94">SUM(E31*1.059)</f>
        <v>26015.277509999996</v>
      </c>
      <c r="G31" s="76">
        <v>1</v>
      </c>
      <c r="H31" s="76">
        <f aca="true" t="shared" si="4" ref="H31:H47">SUM(E31*G31)</f>
        <v>24565.89</v>
      </c>
      <c r="I31" s="76">
        <f aca="true" t="shared" si="5" ref="I31:I47">SUM(F31*G31)</f>
        <v>26015.277509999996</v>
      </c>
      <c r="J31" s="76">
        <v>0</v>
      </c>
      <c r="K31" s="76">
        <f aca="true" t="shared" si="6" ref="K31:K47">SUM((D31*H31))+(D31*I31*11)+J31</f>
        <v>699151.3708724999</v>
      </c>
      <c r="L31" s="105">
        <v>60</v>
      </c>
      <c r="M31" s="105">
        <v>52</v>
      </c>
      <c r="N31" s="76">
        <v>10528.24</v>
      </c>
      <c r="O31" s="76">
        <f aca="true" t="shared" si="7" ref="O31:O94">SUM(N31*1.059)</f>
        <v>11149.406159999999</v>
      </c>
      <c r="P31" s="76">
        <v>1</v>
      </c>
      <c r="Q31" s="76">
        <f aca="true" t="shared" si="8" ref="Q31:Q47">SUM(N31*P31)</f>
        <v>10528.24</v>
      </c>
      <c r="R31" s="76">
        <f aca="true" t="shared" si="9" ref="R31:R47">SUM(O31*P31)</f>
        <v>11149.406159999999</v>
      </c>
      <c r="S31" s="76">
        <v>11660</v>
      </c>
      <c r="T31" s="76">
        <f aca="true" t="shared" si="10" ref="T31:T47">M31*Q31+M31*R31*11+S31</f>
        <v>6936588.80352</v>
      </c>
      <c r="U31" s="76">
        <f aca="true" t="shared" si="11" ref="U31:U47">ROUND(((K31+T31)/1000),1)</f>
        <v>7635.7</v>
      </c>
      <c r="W31" s="86">
        <v>7205.1</v>
      </c>
      <c r="X31" s="87">
        <f>W31-U31</f>
        <v>-430.59999999999945</v>
      </c>
    </row>
    <row r="32" spans="1:24" s="85" customFormat="1" ht="12.75">
      <c r="A32" s="70" t="s">
        <v>61</v>
      </c>
      <c r="B32" s="84">
        <v>17000000</v>
      </c>
      <c r="C32" s="105">
        <v>27</v>
      </c>
      <c r="D32" s="106">
        <f t="shared" si="2"/>
        <v>2.25</v>
      </c>
      <c r="E32" s="76">
        <v>24565.89</v>
      </c>
      <c r="F32" s="76">
        <f t="shared" si="3"/>
        <v>26015.277509999996</v>
      </c>
      <c r="G32" s="76">
        <v>1</v>
      </c>
      <c r="H32" s="76">
        <f t="shared" si="4"/>
        <v>24565.89</v>
      </c>
      <c r="I32" s="76">
        <f t="shared" si="5"/>
        <v>26015.277509999996</v>
      </c>
      <c r="J32" s="76">
        <v>0</v>
      </c>
      <c r="K32" s="76">
        <f t="shared" si="6"/>
        <v>699151.3708724999</v>
      </c>
      <c r="L32" s="105">
        <v>62</v>
      </c>
      <c r="M32" s="105">
        <v>58</v>
      </c>
      <c r="N32" s="76">
        <v>10528.24</v>
      </c>
      <c r="O32" s="76">
        <f t="shared" si="7"/>
        <v>11149.406159999999</v>
      </c>
      <c r="P32" s="76">
        <v>1</v>
      </c>
      <c r="Q32" s="76">
        <f t="shared" si="8"/>
        <v>10528.24</v>
      </c>
      <c r="R32" s="76">
        <f t="shared" si="9"/>
        <v>11149.406159999999</v>
      </c>
      <c r="S32" s="76">
        <v>9888</v>
      </c>
      <c r="T32" s="76">
        <f>M32*Q32+M32*R32*11+S32</f>
        <v>7733847.0500799995</v>
      </c>
      <c r="U32" s="76">
        <f t="shared" si="11"/>
        <v>8433</v>
      </c>
      <c r="W32" s="86">
        <v>7957.3</v>
      </c>
      <c r="X32" s="87">
        <f>W32-U32</f>
        <v>-475.6999999999998</v>
      </c>
    </row>
    <row r="33" spans="1:24" s="85" customFormat="1" ht="12.75">
      <c r="A33" s="70" t="s">
        <v>64</v>
      </c>
      <c r="B33" s="84">
        <v>20000000</v>
      </c>
      <c r="C33" s="105">
        <v>68</v>
      </c>
      <c r="D33" s="106">
        <f t="shared" si="2"/>
        <v>5.666666666666667</v>
      </c>
      <c r="E33" s="76">
        <v>24565.89</v>
      </c>
      <c r="F33" s="76">
        <f t="shared" si="3"/>
        <v>26015.277509999996</v>
      </c>
      <c r="G33" s="76">
        <v>1</v>
      </c>
      <c r="H33" s="76">
        <f t="shared" si="4"/>
        <v>24565.89</v>
      </c>
      <c r="I33" s="76">
        <f t="shared" si="5"/>
        <v>26015.277509999996</v>
      </c>
      <c r="J33" s="76">
        <v>607</v>
      </c>
      <c r="K33" s="76">
        <f t="shared" si="6"/>
        <v>1761432.6747899998</v>
      </c>
      <c r="L33" s="105">
        <v>89</v>
      </c>
      <c r="M33" s="105">
        <v>102</v>
      </c>
      <c r="N33" s="76">
        <v>10528.24</v>
      </c>
      <c r="O33" s="76">
        <f t="shared" si="7"/>
        <v>11149.406159999999</v>
      </c>
      <c r="P33" s="76">
        <v>1</v>
      </c>
      <c r="Q33" s="76">
        <f t="shared" si="8"/>
        <v>10528.24</v>
      </c>
      <c r="R33" s="76">
        <f t="shared" si="9"/>
        <v>11149.406159999999</v>
      </c>
      <c r="S33" s="76">
        <v>6100</v>
      </c>
      <c r="T33" s="76">
        <f t="shared" si="10"/>
        <v>13589614.19152</v>
      </c>
      <c r="U33" s="76">
        <f t="shared" si="11"/>
        <v>15351</v>
      </c>
      <c r="W33" s="86">
        <v>14484.4</v>
      </c>
      <c r="X33" s="87">
        <f>W33-U33</f>
        <v>-866.6000000000004</v>
      </c>
    </row>
    <row r="34" spans="1:24" s="85" customFormat="1" ht="12.75">
      <c r="A34" s="70" t="s">
        <v>65</v>
      </c>
      <c r="B34" s="84">
        <v>24000000</v>
      </c>
      <c r="C34" s="105">
        <v>16</v>
      </c>
      <c r="D34" s="106">
        <f t="shared" si="2"/>
        <v>1.3333333333333333</v>
      </c>
      <c r="E34" s="76">
        <v>24565.89</v>
      </c>
      <c r="F34" s="76">
        <f t="shared" si="3"/>
        <v>26015.277509999996</v>
      </c>
      <c r="G34" s="76">
        <v>1</v>
      </c>
      <c r="H34" s="76">
        <f t="shared" si="4"/>
        <v>24565.89</v>
      </c>
      <c r="I34" s="76">
        <f t="shared" si="5"/>
        <v>26015.277509999996</v>
      </c>
      <c r="J34" s="76">
        <v>0</v>
      </c>
      <c r="K34" s="76">
        <f t="shared" si="6"/>
        <v>414311.9234799999</v>
      </c>
      <c r="L34" s="105">
        <v>65</v>
      </c>
      <c r="M34" s="105">
        <v>55</v>
      </c>
      <c r="N34" s="76">
        <v>10528.24</v>
      </c>
      <c r="O34" s="76">
        <f t="shared" si="7"/>
        <v>11149.406159999999</v>
      </c>
      <c r="P34" s="76">
        <v>1</v>
      </c>
      <c r="Q34" s="76">
        <f t="shared" si="8"/>
        <v>10528.24</v>
      </c>
      <c r="R34" s="76">
        <f t="shared" si="9"/>
        <v>11149.406159999999</v>
      </c>
      <c r="S34" s="76">
        <v>15800</v>
      </c>
      <c r="T34" s="76">
        <f t="shared" si="10"/>
        <v>7340243.9268</v>
      </c>
      <c r="U34" s="76">
        <f t="shared" si="11"/>
        <v>7754.6</v>
      </c>
      <c r="W34" s="86">
        <v>7317.5</v>
      </c>
      <c r="X34" s="87">
        <f>W34-U34</f>
        <v>-437.10000000000036</v>
      </c>
    </row>
    <row r="35" spans="1:24" s="85" customFormat="1" ht="12.75">
      <c r="A35" s="70" t="s">
        <v>67</v>
      </c>
      <c r="B35" s="84">
        <v>29000000</v>
      </c>
      <c r="C35" s="105">
        <v>14</v>
      </c>
      <c r="D35" s="106">
        <f t="shared" si="2"/>
        <v>1.1666666666666667</v>
      </c>
      <c r="E35" s="76">
        <v>24565.89</v>
      </c>
      <c r="F35" s="76">
        <f t="shared" si="3"/>
        <v>26015.277509999996</v>
      </c>
      <c r="G35" s="76">
        <v>1</v>
      </c>
      <c r="H35" s="76">
        <f t="shared" si="4"/>
        <v>24565.89</v>
      </c>
      <c r="I35" s="76">
        <f t="shared" si="5"/>
        <v>26015.277509999996</v>
      </c>
      <c r="J35" s="76">
        <v>0</v>
      </c>
      <c r="K35" s="76">
        <f t="shared" si="6"/>
        <v>362522.933045</v>
      </c>
      <c r="L35" s="105">
        <v>35</v>
      </c>
      <c r="M35" s="105">
        <v>32</v>
      </c>
      <c r="N35" s="76">
        <v>10528.24</v>
      </c>
      <c r="O35" s="76">
        <f t="shared" si="7"/>
        <v>11149.406159999999</v>
      </c>
      <c r="P35" s="76">
        <v>1</v>
      </c>
      <c r="Q35" s="76">
        <f t="shared" si="8"/>
        <v>10528.24</v>
      </c>
      <c r="R35" s="76">
        <f t="shared" si="9"/>
        <v>11149.406159999999</v>
      </c>
      <c r="S35" s="76">
        <v>2700</v>
      </c>
      <c r="T35" s="76">
        <f t="shared" si="10"/>
        <v>4264194.64832</v>
      </c>
      <c r="U35" s="76">
        <f t="shared" si="11"/>
        <v>4626.7</v>
      </c>
      <c r="W35" s="86">
        <v>4365.6</v>
      </c>
      <c r="X35" s="87">
        <f aca="true" t="shared" si="12" ref="X35:X98">W35-U35</f>
        <v>-261.09999999999945</v>
      </c>
    </row>
    <row r="36" spans="1:24" s="85" customFormat="1" ht="12.75">
      <c r="A36" s="70" t="s">
        <v>70</v>
      </c>
      <c r="B36" s="84">
        <v>34000000</v>
      </c>
      <c r="C36" s="105">
        <v>6</v>
      </c>
      <c r="D36" s="106">
        <f t="shared" si="2"/>
        <v>0.5</v>
      </c>
      <c r="E36" s="76">
        <v>24565.89</v>
      </c>
      <c r="F36" s="76">
        <f t="shared" si="3"/>
        <v>26015.277509999996</v>
      </c>
      <c r="G36" s="76">
        <v>1</v>
      </c>
      <c r="H36" s="76">
        <f t="shared" si="4"/>
        <v>24565.89</v>
      </c>
      <c r="I36" s="76">
        <f t="shared" si="5"/>
        <v>26015.277509999996</v>
      </c>
      <c r="J36" s="76">
        <v>2000</v>
      </c>
      <c r="K36" s="76">
        <f t="shared" si="6"/>
        <v>157366.97130499998</v>
      </c>
      <c r="L36" s="105">
        <v>37</v>
      </c>
      <c r="M36" s="105">
        <v>34</v>
      </c>
      <c r="N36" s="76">
        <v>10528.24</v>
      </c>
      <c r="O36" s="76">
        <f t="shared" si="7"/>
        <v>11149.406159999999</v>
      </c>
      <c r="P36" s="76">
        <v>1</v>
      </c>
      <c r="Q36" s="76">
        <f t="shared" si="8"/>
        <v>10528.24</v>
      </c>
      <c r="R36" s="76">
        <f t="shared" si="9"/>
        <v>11149.406159999999</v>
      </c>
      <c r="S36" s="76">
        <v>14400</v>
      </c>
      <c r="T36" s="76">
        <f t="shared" si="10"/>
        <v>4542238.06384</v>
      </c>
      <c r="U36" s="76">
        <f t="shared" si="11"/>
        <v>4699.6</v>
      </c>
      <c r="W36" s="86">
        <v>4435.1</v>
      </c>
      <c r="X36" s="87">
        <f t="shared" si="12"/>
        <v>-264.5</v>
      </c>
    </row>
    <row r="37" spans="1:24" s="85" customFormat="1" ht="12.75">
      <c r="A37" s="70" t="s">
        <v>72</v>
      </c>
      <c r="B37" s="84">
        <v>38000000</v>
      </c>
      <c r="C37" s="105">
        <v>35</v>
      </c>
      <c r="D37" s="106">
        <f t="shared" si="2"/>
        <v>2.9166666666666665</v>
      </c>
      <c r="E37" s="76">
        <v>24565.89</v>
      </c>
      <c r="F37" s="76">
        <f t="shared" si="3"/>
        <v>26015.277509999996</v>
      </c>
      <c r="G37" s="76">
        <v>1</v>
      </c>
      <c r="H37" s="76">
        <f t="shared" si="4"/>
        <v>24565.89</v>
      </c>
      <c r="I37" s="76">
        <f t="shared" si="5"/>
        <v>26015.277509999996</v>
      </c>
      <c r="J37" s="76">
        <v>3000</v>
      </c>
      <c r="K37" s="76">
        <f t="shared" si="6"/>
        <v>909307.3326124998</v>
      </c>
      <c r="L37" s="105">
        <v>93</v>
      </c>
      <c r="M37" s="105">
        <v>89</v>
      </c>
      <c r="N37" s="76">
        <v>10528.24</v>
      </c>
      <c r="O37" s="76">
        <f t="shared" si="7"/>
        <v>11149.406159999999</v>
      </c>
      <c r="P37" s="76">
        <v>1</v>
      </c>
      <c r="Q37" s="76">
        <f t="shared" si="8"/>
        <v>10528.24</v>
      </c>
      <c r="R37" s="76">
        <f t="shared" si="9"/>
        <v>11149.406159999999</v>
      </c>
      <c r="S37" s="76">
        <v>29300</v>
      </c>
      <c r="T37" s="76">
        <f t="shared" si="10"/>
        <v>11881581.990639998</v>
      </c>
      <c r="U37" s="76">
        <f t="shared" si="11"/>
        <v>12790.9</v>
      </c>
      <c r="W37" s="86">
        <v>12070.3</v>
      </c>
      <c r="X37" s="87">
        <f t="shared" si="12"/>
        <v>-720.6000000000004</v>
      </c>
    </row>
    <row r="38" spans="1:24" s="85" customFormat="1" ht="12.75">
      <c r="A38" s="70" t="s">
        <v>74</v>
      </c>
      <c r="B38" s="84">
        <v>42000000</v>
      </c>
      <c r="C38" s="105">
        <v>52</v>
      </c>
      <c r="D38" s="106">
        <f t="shared" si="2"/>
        <v>4.333333333333333</v>
      </c>
      <c r="E38" s="76">
        <v>24565.89</v>
      </c>
      <c r="F38" s="76">
        <f t="shared" si="3"/>
        <v>26015.277509999996</v>
      </c>
      <c r="G38" s="76">
        <v>1</v>
      </c>
      <c r="H38" s="76">
        <f t="shared" si="4"/>
        <v>24565.89</v>
      </c>
      <c r="I38" s="76">
        <f t="shared" si="5"/>
        <v>26015.277509999996</v>
      </c>
      <c r="J38" s="76">
        <v>0</v>
      </c>
      <c r="K38" s="76">
        <f t="shared" si="6"/>
        <v>1346513.7513099997</v>
      </c>
      <c r="L38" s="105">
        <v>80</v>
      </c>
      <c r="M38" s="105">
        <v>75</v>
      </c>
      <c r="N38" s="76">
        <v>10528.24</v>
      </c>
      <c r="O38" s="76">
        <f t="shared" si="7"/>
        <v>11149.406159999999</v>
      </c>
      <c r="P38" s="76">
        <v>1</v>
      </c>
      <c r="Q38" s="76">
        <f t="shared" si="8"/>
        <v>10528.24</v>
      </c>
      <c r="R38" s="76">
        <f t="shared" si="9"/>
        <v>11149.406159999999</v>
      </c>
      <c r="S38" s="76">
        <v>8800</v>
      </c>
      <c r="T38" s="76">
        <f t="shared" si="10"/>
        <v>9996678.081999999</v>
      </c>
      <c r="U38" s="76">
        <f t="shared" si="11"/>
        <v>11343.2</v>
      </c>
      <c r="W38" s="86">
        <v>10703</v>
      </c>
      <c r="X38" s="87">
        <f t="shared" si="12"/>
        <v>-640.2000000000007</v>
      </c>
    </row>
    <row r="39" spans="1:24" s="85" customFormat="1" ht="12.75">
      <c r="A39" s="70" t="s">
        <v>107</v>
      </c>
      <c r="B39" s="84">
        <v>46000000</v>
      </c>
      <c r="C39" s="105">
        <v>21</v>
      </c>
      <c r="D39" s="106">
        <f t="shared" si="2"/>
        <v>1.75</v>
      </c>
      <c r="E39" s="76">
        <v>24565.89</v>
      </c>
      <c r="F39" s="76">
        <f t="shared" si="3"/>
        <v>26015.277509999996</v>
      </c>
      <c r="G39" s="76">
        <v>1</v>
      </c>
      <c r="H39" s="76">
        <f t="shared" si="4"/>
        <v>24565.89</v>
      </c>
      <c r="I39" s="76">
        <f t="shared" si="5"/>
        <v>26015.277509999996</v>
      </c>
      <c r="J39" s="76"/>
      <c r="K39" s="76">
        <f t="shared" si="6"/>
        <v>543784.3995675</v>
      </c>
      <c r="L39" s="105">
        <v>141</v>
      </c>
      <c r="M39" s="105">
        <v>142</v>
      </c>
      <c r="N39" s="76">
        <v>10528.24</v>
      </c>
      <c r="O39" s="76">
        <f t="shared" si="7"/>
        <v>11149.406159999999</v>
      </c>
      <c r="P39" s="76">
        <v>1</v>
      </c>
      <c r="Q39" s="76">
        <f t="shared" si="8"/>
        <v>10528.24</v>
      </c>
      <c r="R39" s="76">
        <f t="shared" si="9"/>
        <v>11149.406159999999</v>
      </c>
      <c r="S39" s="76">
        <v>23400</v>
      </c>
      <c r="T39" s="76">
        <f t="shared" si="10"/>
        <v>18933782.50192</v>
      </c>
      <c r="U39" s="76">
        <f t="shared" si="11"/>
        <v>19477.6</v>
      </c>
      <c r="W39" s="86">
        <v>18378.8</v>
      </c>
      <c r="X39" s="87">
        <f t="shared" si="12"/>
        <v>-1098.7999999999993</v>
      </c>
    </row>
    <row r="40" spans="1:24" s="85" customFormat="1" ht="12.75">
      <c r="A40" s="70" t="s">
        <v>81</v>
      </c>
      <c r="B40" s="84">
        <v>54000000</v>
      </c>
      <c r="C40" s="105">
        <v>31</v>
      </c>
      <c r="D40" s="106">
        <f t="shared" si="2"/>
        <v>2.5833333333333335</v>
      </c>
      <c r="E40" s="76">
        <v>24565.89</v>
      </c>
      <c r="F40" s="76">
        <f t="shared" si="3"/>
        <v>26015.277509999996</v>
      </c>
      <c r="G40" s="76">
        <v>1</v>
      </c>
      <c r="H40" s="76">
        <f t="shared" si="4"/>
        <v>24565.89</v>
      </c>
      <c r="I40" s="76">
        <f t="shared" si="5"/>
        <v>26015.277509999996</v>
      </c>
      <c r="J40" s="76">
        <v>0</v>
      </c>
      <c r="K40" s="76">
        <f t="shared" si="6"/>
        <v>802729.3517425</v>
      </c>
      <c r="L40" s="105">
        <v>33</v>
      </c>
      <c r="M40" s="105">
        <v>31</v>
      </c>
      <c r="N40" s="76">
        <v>10528.24</v>
      </c>
      <c r="O40" s="76">
        <f t="shared" si="7"/>
        <v>11149.406159999999</v>
      </c>
      <c r="P40" s="76">
        <v>1</v>
      </c>
      <c r="Q40" s="76">
        <f t="shared" si="8"/>
        <v>10528.24</v>
      </c>
      <c r="R40" s="76">
        <f t="shared" si="9"/>
        <v>11149.406159999999</v>
      </c>
      <c r="S40" s="76">
        <v>8000</v>
      </c>
      <c r="T40" s="76">
        <f t="shared" si="10"/>
        <v>4136322.9405599996</v>
      </c>
      <c r="U40" s="76">
        <f t="shared" si="11"/>
        <v>4939.1</v>
      </c>
      <c r="W40" s="86">
        <v>4660.5</v>
      </c>
      <c r="X40" s="87">
        <f t="shared" si="12"/>
        <v>-278.60000000000036</v>
      </c>
    </row>
    <row r="41" spans="1:24" s="85" customFormat="1" ht="12.75">
      <c r="A41" s="70" t="s">
        <v>85</v>
      </c>
      <c r="B41" s="84">
        <v>61000000</v>
      </c>
      <c r="C41" s="105">
        <v>30</v>
      </c>
      <c r="D41" s="106">
        <f t="shared" si="2"/>
        <v>2.5</v>
      </c>
      <c r="E41" s="76">
        <v>24565.89</v>
      </c>
      <c r="F41" s="76">
        <f t="shared" si="3"/>
        <v>26015.277509999996</v>
      </c>
      <c r="G41" s="76">
        <v>1</v>
      </c>
      <c r="H41" s="76">
        <f t="shared" si="4"/>
        <v>24565.89</v>
      </c>
      <c r="I41" s="76">
        <f t="shared" si="5"/>
        <v>26015.277509999996</v>
      </c>
      <c r="J41" s="76">
        <v>2123.35</v>
      </c>
      <c r="K41" s="76">
        <f t="shared" si="6"/>
        <v>778958.2065249998</v>
      </c>
      <c r="L41" s="105">
        <v>54</v>
      </c>
      <c r="M41" s="105">
        <v>53</v>
      </c>
      <c r="N41" s="76">
        <v>10528.24</v>
      </c>
      <c r="O41" s="76">
        <f t="shared" si="7"/>
        <v>11149.406159999999</v>
      </c>
      <c r="P41" s="76">
        <v>1</v>
      </c>
      <c r="Q41" s="76">
        <f t="shared" si="8"/>
        <v>10528.24</v>
      </c>
      <c r="R41" s="76">
        <f t="shared" si="9"/>
        <v>11149.406159999999</v>
      </c>
      <c r="S41" s="76">
        <v>20100</v>
      </c>
      <c r="T41" s="76">
        <f t="shared" si="10"/>
        <v>7078200.511279998</v>
      </c>
      <c r="U41" s="76">
        <f t="shared" si="11"/>
        <v>7857.2</v>
      </c>
      <c r="W41" s="86">
        <v>7414.6</v>
      </c>
      <c r="X41" s="87">
        <f t="shared" si="12"/>
        <v>-442.59999999999945</v>
      </c>
    </row>
    <row r="42" spans="1:24" s="85" customFormat="1" ht="12.75">
      <c r="A42" s="70" t="s">
        <v>89</v>
      </c>
      <c r="B42" s="84">
        <v>66000000</v>
      </c>
      <c r="C42" s="105">
        <v>13</v>
      </c>
      <c r="D42" s="106">
        <f t="shared" si="2"/>
        <v>1.0833333333333333</v>
      </c>
      <c r="E42" s="76">
        <v>24565.89</v>
      </c>
      <c r="F42" s="76">
        <f t="shared" si="3"/>
        <v>26015.277509999996</v>
      </c>
      <c r="G42" s="76">
        <v>1</v>
      </c>
      <c r="H42" s="76">
        <f t="shared" si="4"/>
        <v>24565.89</v>
      </c>
      <c r="I42" s="76">
        <f t="shared" si="5"/>
        <v>26015.277509999996</v>
      </c>
      <c r="J42" s="76">
        <v>850</v>
      </c>
      <c r="K42" s="76">
        <f t="shared" si="6"/>
        <v>337478.43782749993</v>
      </c>
      <c r="L42" s="105">
        <v>25</v>
      </c>
      <c r="M42" s="105">
        <v>18</v>
      </c>
      <c r="N42" s="76">
        <v>10528.24</v>
      </c>
      <c r="O42" s="76">
        <f t="shared" si="7"/>
        <v>11149.406159999999</v>
      </c>
      <c r="P42" s="76">
        <v>1</v>
      </c>
      <c r="Q42" s="76">
        <f t="shared" si="8"/>
        <v>10528.24</v>
      </c>
      <c r="R42" s="76">
        <f t="shared" si="9"/>
        <v>11149.406159999999</v>
      </c>
      <c r="S42" s="76">
        <v>15100</v>
      </c>
      <c r="T42" s="76">
        <f t="shared" si="10"/>
        <v>2412190.7396799996</v>
      </c>
      <c r="U42" s="76">
        <f t="shared" si="11"/>
        <v>2749.7</v>
      </c>
      <c r="W42" s="86">
        <v>2595.3</v>
      </c>
      <c r="X42" s="87">
        <f t="shared" si="12"/>
        <v>-154.39999999999964</v>
      </c>
    </row>
    <row r="43" spans="1:24" s="85" customFormat="1" ht="12.75">
      <c r="A43" s="70" t="s">
        <v>90</v>
      </c>
      <c r="B43" s="84">
        <v>68000000</v>
      </c>
      <c r="C43" s="105">
        <v>15</v>
      </c>
      <c r="D43" s="106">
        <f t="shared" si="2"/>
        <v>1.25</v>
      </c>
      <c r="E43" s="76">
        <v>24565.89</v>
      </c>
      <c r="F43" s="76">
        <f t="shared" si="3"/>
        <v>26015.277509999996</v>
      </c>
      <c r="G43" s="76">
        <v>1</v>
      </c>
      <c r="H43" s="76">
        <f t="shared" si="4"/>
        <v>24565.89</v>
      </c>
      <c r="I43" s="76">
        <f t="shared" si="5"/>
        <v>26015.277509999996</v>
      </c>
      <c r="J43" s="76">
        <v>0</v>
      </c>
      <c r="K43" s="76">
        <f t="shared" si="6"/>
        <v>388417.4282624999</v>
      </c>
      <c r="L43" s="105">
        <v>65</v>
      </c>
      <c r="M43" s="105">
        <v>57</v>
      </c>
      <c r="N43" s="76">
        <v>10528.24</v>
      </c>
      <c r="O43" s="76">
        <f t="shared" si="7"/>
        <v>11149.406159999999</v>
      </c>
      <c r="P43" s="76">
        <v>1</v>
      </c>
      <c r="Q43" s="76">
        <f t="shared" si="8"/>
        <v>10528.24</v>
      </c>
      <c r="R43" s="76">
        <f t="shared" si="9"/>
        <v>11149.406159999999</v>
      </c>
      <c r="S43" s="76">
        <v>13200</v>
      </c>
      <c r="T43" s="76">
        <f t="shared" si="10"/>
        <v>7603987.342319999</v>
      </c>
      <c r="U43" s="76">
        <f t="shared" si="11"/>
        <v>7992.4</v>
      </c>
      <c r="W43" s="86">
        <v>7541.7</v>
      </c>
      <c r="X43" s="87">
        <f t="shared" si="12"/>
        <v>-450.6999999999998</v>
      </c>
    </row>
    <row r="44" spans="1:24" s="85" customFormat="1" ht="12.75">
      <c r="A44" s="70" t="s">
        <v>91</v>
      </c>
      <c r="B44" s="84">
        <v>28000000</v>
      </c>
      <c r="C44" s="105">
        <v>16</v>
      </c>
      <c r="D44" s="106">
        <f t="shared" si="2"/>
        <v>1.3333333333333333</v>
      </c>
      <c r="E44" s="76">
        <v>24565.89</v>
      </c>
      <c r="F44" s="76">
        <f t="shared" si="3"/>
        <v>26015.277509999996</v>
      </c>
      <c r="G44" s="76">
        <v>1</v>
      </c>
      <c r="H44" s="76">
        <f t="shared" si="4"/>
        <v>24565.89</v>
      </c>
      <c r="I44" s="76">
        <f t="shared" si="5"/>
        <v>26015.277509999996</v>
      </c>
      <c r="J44" s="76">
        <v>359.88</v>
      </c>
      <c r="K44" s="76">
        <f t="shared" si="6"/>
        <v>414671.8034799999</v>
      </c>
      <c r="L44" s="105">
        <v>65</v>
      </c>
      <c r="M44" s="105">
        <v>55</v>
      </c>
      <c r="N44" s="76">
        <v>10528.24</v>
      </c>
      <c r="O44" s="76">
        <f t="shared" si="7"/>
        <v>11149.406159999999</v>
      </c>
      <c r="P44" s="76">
        <v>1</v>
      </c>
      <c r="Q44" s="76">
        <f t="shared" si="8"/>
        <v>10528.24</v>
      </c>
      <c r="R44" s="76">
        <f t="shared" si="9"/>
        <v>11149.406159999999</v>
      </c>
      <c r="S44" s="76">
        <v>8354.23</v>
      </c>
      <c r="T44" s="76">
        <f t="shared" si="10"/>
        <v>7332798.1568</v>
      </c>
      <c r="U44" s="76">
        <f t="shared" si="11"/>
        <v>7747.5</v>
      </c>
      <c r="W44" s="86">
        <v>7310.4</v>
      </c>
      <c r="X44" s="87">
        <f t="shared" si="12"/>
        <v>-437.10000000000036</v>
      </c>
    </row>
    <row r="45" spans="1:24" s="85" customFormat="1" ht="12.75">
      <c r="A45" s="70" t="s">
        <v>92</v>
      </c>
      <c r="B45" s="84">
        <v>70000000</v>
      </c>
      <c r="C45" s="105">
        <v>11</v>
      </c>
      <c r="D45" s="106">
        <f t="shared" si="2"/>
        <v>0.9166666666666666</v>
      </c>
      <c r="E45" s="76">
        <v>24565.89</v>
      </c>
      <c r="F45" s="76">
        <f t="shared" si="3"/>
        <v>26015.277509999996</v>
      </c>
      <c r="G45" s="76">
        <v>1</v>
      </c>
      <c r="H45" s="76">
        <f t="shared" si="4"/>
        <v>24565.89</v>
      </c>
      <c r="I45" s="76">
        <f t="shared" si="5"/>
        <v>26015.277509999996</v>
      </c>
      <c r="J45" s="76">
        <v>0</v>
      </c>
      <c r="K45" s="76">
        <f t="shared" si="6"/>
        <v>284839.44739249995</v>
      </c>
      <c r="L45" s="105">
        <v>36</v>
      </c>
      <c r="M45" s="105">
        <v>36</v>
      </c>
      <c r="N45" s="76">
        <v>10528.24</v>
      </c>
      <c r="O45" s="76">
        <f t="shared" si="7"/>
        <v>11149.406159999999</v>
      </c>
      <c r="P45" s="76">
        <v>1</v>
      </c>
      <c r="Q45" s="76">
        <f t="shared" si="8"/>
        <v>10528.24</v>
      </c>
      <c r="R45" s="76">
        <f t="shared" si="9"/>
        <v>11149.406159999999</v>
      </c>
      <c r="S45" s="76">
        <v>1700</v>
      </c>
      <c r="T45" s="76">
        <f t="shared" si="10"/>
        <v>4795881.479359999</v>
      </c>
      <c r="U45" s="76">
        <f t="shared" si="11"/>
        <v>5080.7</v>
      </c>
      <c r="W45" s="86">
        <v>4793.9</v>
      </c>
      <c r="X45" s="87">
        <f t="shared" si="12"/>
        <v>-286.8000000000002</v>
      </c>
    </row>
    <row r="46" spans="1:24" s="85" customFormat="1" ht="12.75">
      <c r="A46" s="70" t="s">
        <v>94</v>
      </c>
      <c r="B46" s="84">
        <v>78000000</v>
      </c>
      <c r="C46" s="105">
        <v>8</v>
      </c>
      <c r="D46" s="106">
        <f t="shared" si="2"/>
        <v>0.6666666666666666</v>
      </c>
      <c r="E46" s="76">
        <v>24565.89</v>
      </c>
      <c r="F46" s="76">
        <f t="shared" si="3"/>
        <v>26015.277509999996</v>
      </c>
      <c r="G46" s="76">
        <v>1</v>
      </c>
      <c r="H46" s="76">
        <f t="shared" si="4"/>
        <v>24565.89</v>
      </c>
      <c r="I46" s="76">
        <f t="shared" si="5"/>
        <v>26015.277509999996</v>
      </c>
      <c r="J46" s="76">
        <v>719.76</v>
      </c>
      <c r="K46" s="76">
        <f t="shared" si="6"/>
        <v>207875.72173999995</v>
      </c>
      <c r="L46" s="105">
        <v>45</v>
      </c>
      <c r="M46" s="105">
        <v>45</v>
      </c>
      <c r="N46" s="76">
        <v>10528.24</v>
      </c>
      <c r="O46" s="76">
        <f t="shared" si="7"/>
        <v>11149.406159999999</v>
      </c>
      <c r="P46" s="76">
        <v>1</v>
      </c>
      <c r="Q46" s="76">
        <f t="shared" si="8"/>
        <v>10528.24</v>
      </c>
      <c r="R46" s="76">
        <f t="shared" si="9"/>
        <v>11149.406159999999</v>
      </c>
      <c r="S46" s="76">
        <v>6800</v>
      </c>
      <c r="T46" s="76">
        <f t="shared" si="10"/>
        <v>5999526.849199999</v>
      </c>
      <c r="U46" s="76">
        <f t="shared" si="11"/>
        <v>6207.4</v>
      </c>
      <c r="W46" s="86">
        <v>5857.2</v>
      </c>
      <c r="X46" s="87">
        <f t="shared" si="12"/>
        <v>-350.1999999999998</v>
      </c>
    </row>
    <row r="47" spans="1:24" s="85" customFormat="1" ht="12.75">
      <c r="A47" s="70" t="s">
        <v>142</v>
      </c>
      <c r="B47" s="84">
        <v>45000000</v>
      </c>
      <c r="C47" s="105">
        <v>68</v>
      </c>
      <c r="D47" s="106">
        <f t="shared" si="2"/>
        <v>5.666666666666667</v>
      </c>
      <c r="E47" s="76">
        <v>24565.89</v>
      </c>
      <c r="F47" s="76">
        <f t="shared" si="3"/>
        <v>26015.277509999996</v>
      </c>
      <c r="G47" s="76">
        <v>1</v>
      </c>
      <c r="H47" s="76">
        <f t="shared" si="4"/>
        <v>24565.89</v>
      </c>
      <c r="I47" s="76">
        <f t="shared" si="5"/>
        <v>26015.277509999996</v>
      </c>
      <c r="J47" s="76">
        <v>0</v>
      </c>
      <c r="K47" s="76">
        <f t="shared" si="6"/>
        <v>1760825.6747899998</v>
      </c>
      <c r="L47" s="105">
        <v>140</v>
      </c>
      <c r="M47" s="105">
        <v>141</v>
      </c>
      <c r="N47" s="76">
        <v>10528.24</v>
      </c>
      <c r="O47" s="76">
        <f t="shared" si="7"/>
        <v>11149.406159999999</v>
      </c>
      <c r="P47" s="76">
        <v>1</v>
      </c>
      <c r="Q47" s="76">
        <f t="shared" si="8"/>
        <v>10528.24</v>
      </c>
      <c r="R47" s="76">
        <f t="shared" si="9"/>
        <v>11149.406159999999</v>
      </c>
      <c r="S47" s="76">
        <v>29100</v>
      </c>
      <c r="T47" s="76">
        <f t="shared" si="10"/>
        <v>18806310.794159997</v>
      </c>
      <c r="U47" s="76">
        <f t="shared" si="11"/>
        <v>20567.1</v>
      </c>
      <c r="W47" s="86">
        <v>19407.1</v>
      </c>
      <c r="X47" s="87">
        <f t="shared" si="12"/>
        <v>-1160</v>
      </c>
    </row>
    <row r="48" spans="1:24" s="2" customFormat="1" ht="25.5">
      <c r="A48" s="71" t="s">
        <v>143</v>
      </c>
      <c r="B48" s="36"/>
      <c r="C48" s="48">
        <f>SUM(C49:C59)</f>
        <v>208</v>
      </c>
      <c r="D48" s="107"/>
      <c r="E48" s="76"/>
      <c r="F48" s="76"/>
      <c r="G48" s="49"/>
      <c r="H48" s="50"/>
      <c r="I48" s="50"/>
      <c r="J48" s="49">
        <f>SUM(J49:J59)</f>
        <v>31192.13</v>
      </c>
      <c r="K48" s="49">
        <f>SUM(K49:K59)</f>
        <v>6222850.775951641</v>
      </c>
      <c r="L48" s="48">
        <f>SUM(L49:L59)</f>
        <v>478</v>
      </c>
      <c r="M48" s="48">
        <f>SUM(M49:M59)</f>
        <v>449</v>
      </c>
      <c r="N48" s="76"/>
      <c r="O48" s="76"/>
      <c r="P48" s="49"/>
      <c r="Q48" s="50"/>
      <c r="R48" s="50"/>
      <c r="S48" s="49">
        <f>SUM(S49:S59)</f>
        <v>493002</v>
      </c>
      <c r="T48" s="49">
        <f>SUM(T49:T59)</f>
        <v>68964833.60529712</v>
      </c>
      <c r="U48" s="49">
        <f>SUM(U49:U59)</f>
        <v>75187.70000000001</v>
      </c>
      <c r="W48" s="81">
        <v>70970.7</v>
      </c>
      <c r="X48" s="87"/>
    </row>
    <row r="49" spans="1:24" s="85" customFormat="1" ht="12.75">
      <c r="A49" s="70" t="s">
        <v>45</v>
      </c>
      <c r="B49" s="84">
        <v>86000000</v>
      </c>
      <c r="C49" s="105">
        <v>17</v>
      </c>
      <c r="D49" s="106">
        <f aca="true" t="shared" si="13" ref="D49:D59">SUM(C49/12)</f>
        <v>1.4166666666666667</v>
      </c>
      <c r="E49" s="76">
        <v>24565.89</v>
      </c>
      <c r="F49" s="76">
        <f t="shared" si="3"/>
        <v>26015.277509999996</v>
      </c>
      <c r="G49" s="76">
        <v>1.208</v>
      </c>
      <c r="H49" s="76">
        <f aca="true" t="shared" si="14" ref="H49:H59">SUM(E49*G49)</f>
        <v>29675.595119999998</v>
      </c>
      <c r="I49" s="76">
        <f aca="true" t="shared" si="15" ref="I49:I59">SUM(F49*G49)</f>
        <v>31426.455232079996</v>
      </c>
      <c r="J49" s="76">
        <v>0</v>
      </c>
      <c r="K49" s="76">
        <f aca="true" t="shared" si="16" ref="K49:K59">SUM((D49*H49))+(D49*I49*11)+J49</f>
        <v>531769.35378658</v>
      </c>
      <c r="L49" s="105">
        <v>39</v>
      </c>
      <c r="M49" s="105">
        <v>39</v>
      </c>
      <c r="N49" s="76">
        <v>10528.24</v>
      </c>
      <c r="O49" s="76">
        <f t="shared" si="7"/>
        <v>11149.406159999999</v>
      </c>
      <c r="P49" s="76">
        <v>1.208</v>
      </c>
      <c r="Q49" s="76">
        <f aca="true" t="shared" si="17" ref="Q49:Q59">SUM(N49*P49)</f>
        <v>12718.11392</v>
      </c>
      <c r="R49" s="76">
        <f aca="true" t="shared" si="18" ref="R49:R59">SUM(O49*P49)</f>
        <v>13468.482641279998</v>
      </c>
      <c r="S49" s="76">
        <v>2402</v>
      </c>
      <c r="T49" s="76">
        <f aca="true" t="shared" si="19" ref="T49:T59">M49*Q49+M49*R49*11+S49</f>
        <v>6276387.49598912</v>
      </c>
      <c r="U49" s="76">
        <f aca="true" t="shared" si="20" ref="U49:U59">ROUND(((K49+T49)/1000),1)</f>
        <v>6808.2</v>
      </c>
      <c r="W49" s="86">
        <v>6423.8</v>
      </c>
      <c r="X49" s="87">
        <f t="shared" si="12"/>
        <v>-384.39999999999964</v>
      </c>
    </row>
    <row r="50" spans="1:24" s="85" customFormat="1" ht="12.75">
      <c r="A50" s="70" t="s">
        <v>46</v>
      </c>
      <c r="B50" s="84">
        <v>87000000</v>
      </c>
      <c r="C50" s="105">
        <v>20</v>
      </c>
      <c r="D50" s="106">
        <f t="shared" si="13"/>
        <v>1.6666666666666667</v>
      </c>
      <c r="E50" s="76">
        <v>24565.89</v>
      </c>
      <c r="F50" s="76">
        <f t="shared" si="3"/>
        <v>26015.277509999996</v>
      </c>
      <c r="G50" s="76">
        <v>1.3</v>
      </c>
      <c r="H50" s="76">
        <f t="shared" si="14"/>
        <v>31935.657</v>
      </c>
      <c r="I50" s="76">
        <f t="shared" si="15"/>
        <v>33819.860763</v>
      </c>
      <c r="J50" s="76">
        <v>23392.13</v>
      </c>
      <c r="K50" s="76">
        <f t="shared" si="16"/>
        <v>696649.0056549999</v>
      </c>
      <c r="L50" s="105">
        <v>48</v>
      </c>
      <c r="M50" s="105">
        <v>46</v>
      </c>
      <c r="N50" s="76">
        <v>10528.24</v>
      </c>
      <c r="O50" s="76">
        <f t="shared" si="7"/>
        <v>11149.406159999999</v>
      </c>
      <c r="P50" s="76">
        <v>1.3</v>
      </c>
      <c r="Q50" s="76">
        <f t="shared" si="17"/>
        <v>13686.712</v>
      </c>
      <c r="R50" s="76">
        <f t="shared" si="18"/>
        <v>14494.228007999998</v>
      </c>
      <c r="S50" s="76">
        <v>294900</v>
      </c>
      <c r="T50" s="76">
        <f t="shared" si="19"/>
        <v>8258568.124047999</v>
      </c>
      <c r="U50" s="76">
        <f t="shared" si="20"/>
        <v>8955.2</v>
      </c>
      <c r="W50" s="86">
        <v>8467.4</v>
      </c>
      <c r="X50" s="87">
        <f t="shared" si="12"/>
        <v>-487.8000000000011</v>
      </c>
    </row>
    <row r="51" spans="1:24" s="85" customFormat="1" ht="12.75">
      <c r="A51" s="70" t="s">
        <v>58</v>
      </c>
      <c r="B51" s="84">
        <v>11000000</v>
      </c>
      <c r="C51" s="105">
        <v>29</v>
      </c>
      <c r="D51" s="106">
        <f t="shared" si="13"/>
        <v>2.4166666666666665</v>
      </c>
      <c r="E51" s="76">
        <v>24565.89</v>
      </c>
      <c r="F51" s="76">
        <f t="shared" si="3"/>
        <v>26015.277509999996</v>
      </c>
      <c r="G51" s="76">
        <v>1.275</v>
      </c>
      <c r="H51" s="76">
        <f t="shared" si="14"/>
        <v>31321.509749999997</v>
      </c>
      <c r="I51" s="76">
        <f t="shared" si="15"/>
        <v>33169.47882524999</v>
      </c>
      <c r="J51" s="76">
        <v>4800</v>
      </c>
      <c r="K51" s="76">
        <f t="shared" si="16"/>
        <v>962248.9606670623</v>
      </c>
      <c r="L51" s="105">
        <v>60</v>
      </c>
      <c r="M51" s="105">
        <v>54</v>
      </c>
      <c r="N51" s="76">
        <v>10528.24</v>
      </c>
      <c r="O51" s="76">
        <f t="shared" si="7"/>
        <v>11149.406159999999</v>
      </c>
      <c r="P51" s="76">
        <v>1.275</v>
      </c>
      <c r="Q51" s="76">
        <f t="shared" si="17"/>
        <v>13423.506</v>
      </c>
      <c r="R51" s="76">
        <f t="shared" si="18"/>
        <v>14215.492853999996</v>
      </c>
      <c r="S51" s="76">
        <v>35000</v>
      </c>
      <c r="T51" s="76">
        <f t="shared" si="19"/>
        <v>9203872.079276</v>
      </c>
      <c r="U51" s="76">
        <f t="shared" si="20"/>
        <v>10166.1</v>
      </c>
      <c r="W51" s="86">
        <v>9594.2</v>
      </c>
      <c r="X51" s="87">
        <f t="shared" si="12"/>
        <v>-571.8999999999996</v>
      </c>
    </row>
    <row r="52" spans="1:24" s="85" customFormat="1" ht="12.75">
      <c r="A52" s="70" t="s">
        <v>63</v>
      </c>
      <c r="B52" s="84">
        <v>19000000</v>
      </c>
      <c r="C52" s="105">
        <v>27</v>
      </c>
      <c r="D52" s="106">
        <f t="shared" si="13"/>
        <v>2.25</v>
      </c>
      <c r="E52" s="76">
        <v>24565.89</v>
      </c>
      <c r="F52" s="76">
        <f t="shared" si="3"/>
        <v>26015.277509999996</v>
      </c>
      <c r="G52" s="76">
        <v>1.2</v>
      </c>
      <c r="H52" s="76">
        <f t="shared" si="14"/>
        <v>29479.068</v>
      </c>
      <c r="I52" s="76">
        <f t="shared" si="15"/>
        <v>31218.333011999996</v>
      </c>
      <c r="J52" s="76">
        <v>3000</v>
      </c>
      <c r="K52" s="76">
        <f t="shared" si="16"/>
        <v>841981.6450469999</v>
      </c>
      <c r="L52" s="105">
        <v>60</v>
      </c>
      <c r="M52" s="105">
        <v>60</v>
      </c>
      <c r="N52" s="76">
        <v>10528.24</v>
      </c>
      <c r="O52" s="76">
        <f t="shared" si="7"/>
        <v>11149.406159999999</v>
      </c>
      <c r="P52" s="76">
        <v>1.2</v>
      </c>
      <c r="Q52" s="76">
        <f t="shared" si="17"/>
        <v>12633.887999999999</v>
      </c>
      <c r="R52" s="76">
        <f t="shared" si="18"/>
        <v>13379.287391999998</v>
      </c>
      <c r="S52" s="76">
        <v>27500</v>
      </c>
      <c r="T52" s="76">
        <f t="shared" si="19"/>
        <v>9615862.958719999</v>
      </c>
      <c r="U52" s="76">
        <f t="shared" si="20"/>
        <v>10457.8</v>
      </c>
      <c r="W52" s="86">
        <v>9868.9</v>
      </c>
      <c r="X52" s="87">
        <f t="shared" si="12"/>
        <v>-588.8999999999996</v>
      </c>
    </row>
    <row r="53" spans="1:24" s="85" customFormat="1" ht="12.75">
      <c r="A53" s="70" t="s">
        <v>66</v>
      </c>
      <c r="B53" s="84">
        <v>27000000</v>
      </c>
      <c r="C53" s="105">
        <v>25</v>
      </c>
      <c r="D53" s="106">
        <f t="shared" si="13"/>
        <v>2.0833333333333335</v>
      </c>
      <c r="E53" s="76">
        <v>24565.89</v>
      </c>
      <c r="F53" s="76">
        <f t="shared" si="3"/>
        <v>26015.277509999996</v>
      </c>
      <c r="G53" s="76">
        <v>1</v>
      </c>
      <c r="H53" s="76">
        <f t="shared" si="14"/>
        <v>24565.89</v>
      </c>
      <c r="I53" s="76">
        <f t="shared" si="15"/>
        <v>26015.277509999996</v>
      </c>
      <c r="J53" s="76">
        <v>0</v>
      </c>
      <c r="K53" s="76">
        <f t="shared" si="16"/>
        <v>647362.3804375</v>
      </c>
      <c r="L53" s="105">
        <v>50</v>
      </c>
      <c r="M53" s="105">
        <v>50</v>
      </c>
      <c r="N53" s="76">
        <v>10528.24</v>
      </c>
      <c r="O53" s="76">
        <f t="shared" si="7"/>
        <v>11149.406159999999</v>
      </c>
      <c r="P53" s="76">
        <v>1</v>
      </c>
      <c r="Q53" s="76">
        <f t="shared" si="17"/>
        <v>10528.24</v>
      </c>
      <c r="R53" s="76">
        <f t="shared" si="18"/>
        <v>11149.406159999999</v>
      </c>
      <c r="S53" s="76">
        <v>13200</v>
      </c>
      <c r="T53" s="76">
        <f t="shared" si="19"/>
        <v>6671785.387999999</v>
      </c>
      <c r="U53" s="76">
        <f t="shared" si="20"/>
        <v>7319.1</v>
      </c>
      <c r="W53" s="86">
        <v>6906.5</v>
      </c>
      <c r="X53" s="87">
        <f t="shared" si="12"/>
        <v>-412.60000000000036</v>
      </c>
    </row>
    <row r="54" spans="1:24" s="85" customFormat="1" ht="12.75">
      <c r="A54" s="70" t="s">
        <v>73</v>
      </c>
      <c r="B54" s="84">
        <v>41000000</v>
      </c>
      <c r="C54" s="105">
        <v>20</v>
      </c>
      <c r="D54" s="106">
        <f t="shared" si="13"/>
        <v>1.6666666666666667</v>
      </c>
      <c r="E54" s="76">
        <v>24565.89</v>
      </c>
      <c r="F54" s="76">
        <f t="shared" si="3"/>
        <v>26015.277509999996</v>
      </c>
      <c r="G54" s="76">
        <v>1</v>
      </c>
      <c r="H54" s="76">
        <f t="shared" si="14"/>
        <v>24565.89</v>
      </c>
      <c r="I54" s="76">
        <f t="shared" si="15"/>
        <v>26015.277509999996</v>
      </c>
      <c r="J54" s="76">
        <v>0</v>
      </c>
      <c r="K54" s="76">
        <f t="shared" si="16"/>
        <v>517889.90434999997</v>
      </c>
      <c r="L54" s="105">
        <v>50</v>
      </c>
      <c r="M54" s="105">
        <v>54</v>
      </c>
      <c r="N54" s="76">
        <v>10528.24</v>
      </c>
      <c r="O54" s="76">
        <f t="shared" si="7"/>
        <v>11149.406159999999</v>
      </c>
      <c r="P54" s="76">
        <v>1</v>
      </c>
      <c r="Q54" s="76">
        <f t="shared" si="17"/>
        <v>10528.24</v>
      </c>
      <c r="R54" s="76">
        <f t="shared" si="18"/>
        <v>11149.406159999999</v>
      </c>
      <c r="S54" s="76">
        <v>17400</v>
      </c>
      <c r="T54" s="76">
        <f t="shared" si="19"/>
        <v>7208672.219039999</v>
      </c>
      <c r="U54" s="76">
        <f t="shared" si="20"/>
        <v>7726.6</v>
      </c>
      <c r="W54" s="86">
        <v>7291.1</v>
      </c>
      <c r="X54" s="87">
        <f t="shared" si="12"/>
        <v>-435.5</v>
      </c>
    </row>
    <row r="55" spans="1:24" s="85" customFormat="1" ht="12.75">
      <c r="A55" s="70" t="s">
        <v>76</v>
      </c>
      <c r="B55" s="84">
        <v>47000000</v>
      </c>
      <c r="C55" s="105">
        <v>13</v>
      </c>
      <c r="D55" s="106">
        <f t="shared" si="13"/>
        <v>1.0833333333333333</v>
      </c>
      <c r="E55" s="76">
        <v>24565.89</v>
      </c>
      <c r="F55" s="76">
        <f t="shared" si="3"/>
        <v>26015.277509999996</v>
      </c>
      <c r="G55" s="76">
        <v>1.4</v>
      </c>
      <c r="H55" s="76">
        <f t="shared" si="14"/>
        <v>34392.246</v>
      </c>
      <c r="I55" s="76">
        <f t="shared" si="15"/>
        <v>36421.38851399999</v>
      </c>
      <c r="J55" s="76">
        <v>0</v>
      </c>
      <c r="K55" s="76">
        <f t="shared" si="16"/>
        <v>471279.8129584999</v>
      </c>
      <c r="L55" s="105">
        <v>41</v>
      </c>
      <c r="M55" s="105">
        <v>36</v>
      </c>
      <c r="N55" s="76">
        <v>10528.24</v>
      </c>
      <c r="O55" s="76">
        <f t="shared" si="7"/>
        <v>11149.406159999999</v>
      </c>
      <c r="P55" s="76">
        <v>1.4</v>
      </c>
      <c r="Q55" s="76">
        <f t="shared" si="17"/>
        <v>14739.535999999998</v>
      </c>
      <c r="R55" s="76">
        <f t="shared" si="18"/>
        <v>15609.168623999996</v>
      </c>
      <c r="S55" s="76">
        <v>24700</v>
      </c>
      <c r="T55" s="76">
        <f t="shared" si="19"/>
        <v>6736554.071103998</v>
      </c>
      <c r="U55" s="76">
        <f t="shared" si="20"/>
        <v>7207.8</v>
      </c>
      <c r="W55" s="86">
        <v>6802.1</v>
      </c>
      <c r="X55" s="87">
        <f t="shared" si="12"/>
        <v>-405.6999999999998</v>
      </c>
    </row>
    <row r="56" spans="1:24" s="85" customFormat="1" ht="12.75">
      <c r="A56" s="70" t="s">
        <v>78</v>
      </c>
      <c r="B56" s="84">
        <v>49000000</v>
      </c>
      <c r="C56" s="105">
        <v>16</v>
      </c>
      <c r="D56" s="106">
        <f t="shared" si="13"/>
        <v>1.3333333333333333</v>
      </c>
      <c r="E56" s="76">
        <v>24565.89</v>
      </c>
      <c r="F56" s="76">
        <f t="shared" si="3"/>
        <v>26015.277509999996</v>
      </c>
      <c r="G56" s="76">
        <v>1</v>
      </c>
      <c r="H56" s="76">
        <f t="shared" si="14"/>
        <v>24565.89</v>
      </c>
      <c r="I56" s="76">
        <f t="shared" si="15"/>
        <v>26015.277509999996</v>
      </c>
      <c r="J56" s="76">
        <v>0</v>
      </c>
      <c r="K56" s="76">
        <f t="shared" si="16"/>
        <v>414311.9234799999</v>
      </c>
      <c r="L56" s="105">
        <v>31</v>
      </c>
      <c r="M56" s="105">
        <v>29</v>
      </c>
      <c r="N56" s="76">
        <v>10528.24</v>
      </c>
      <c r="O56" s="76">
        <f t="shared" si="7"/>
        <v>11149.406159999999</v>
      </c>
      <c r="P56" s="76">
        <v>1</v>
      </c>
      <c r="Q56" s="76">
        <f t="shared" si="17"/>
        <v>10528.24</v>
      </c>
      <c r="R56" s="76">
        <f t="shared" si="18"/>
        <v>11149.406159999999</v>
      </c>
      <c r="S56" s="76">
        <v>1500</v>
      </c>
      <c r="T56" s="76">
        <f t="shared" si="19"/>
        <v>3863479.5250399997</v>
      </c>
      <c r="U56" s="76">
        <f t="shared" si="20"/>
        <v>4277.8</v>
      </c>
      <c r="W56" s="86">
        <v>4036.3</v>
      </c>
      <c r="X56" s="87">
        <f t="shared" si="12"/>
        <v>-241.5</v>
      </c>
    </row>
    <row r="57" spans="1:24" s="85" customFormat="1" ht="12.75">
      <c r="A57" s="70" t="s">
        <v>83</v>
      </c>
      <c r="B57" s="84">
        <v>58000000</v>
      </c>
      <c r="C57" s="105">
        <v>12</v>
      </c>
      <c r="D57" s="106">
        <f t="shared" si="13"/>
        <v>1</v>
      </c>
      <c r="E57" s="76">
        <v>24565.89</v>
      </c>
      <c r="F57" s="76">
        <f t="shared" si="3"/>
        <v>26015.277509999996</v>
      </c>
      <c r="G57" s="76">
        <v>1</v>
      </c>
      <c r="H57" s="76">
        <f t="shared" si="14"/>
        <v>24565.89</v>
      </c>
      <c r="I57" s="76">
        <f t="shared" si="15"/>
        <v>26015.277509999996</v>
      </c>
      <c r="J57" s="76"/>
      <c r="K57" s="76">
        <f t="shared" si="16"/>
        <v>310733.94260999997</v>
      </c>
      <c r="L57" s="105">
        <v>25</v>
      </c>
      <c r="M57" s="105">
        <v>20</v>
      </c>
      <c r="N57" s="76">
        <v>10528.24</v>
      </c>
      <c r="O57" s="76">
        <f t="shared" si="7"/>
        <v>11149.406159999999</v>
      </c>
      <c r="P57" s="76">
        <v>1</v>
      </c>
      <c r="Q57" s="76">
        <f t="shared" si="17"/>
        <v>10528.24</v>
      </c>
      <c r="R57" s="76">
        <f t="shared" si="18"/>
        <v>11149.406159999999</v>
      </c>
      <c r="S57" s="76">
        <v>11600</v>
      </c>
      <c r="T57" s="76">
        <f t="shared" si="19"/>
        <v>2675034.1551999995</v>
      </c>
      <c r="U57" s="76">
        <f t="shared" si="20"/>
        <v>2985.8</v>
      </c>
      <c r="W57" s="86">
        <v>2817.8</v>
      </c>
      <c r="X57" s="87">
        <f t="shared" si="12"/>
        <v>-168</v>
      </c>
    </row>
    <row r="58" spans="1:24" s="85" customFormat="1" ht="12.75">
      <c r="A58" s="70" t="s">
        <v>144</v>
      </c>
      <c r="B58" s="84">
        <v>40000000</v>
      </c>
      <c r="C58" s="105">
        <v>23</v>
      </c>
      <c r="D58" s="106">
        <f t="shared" si="13"/>
        <v>1.9166666666666667</v>
      </c>
      <c r="E58" s="76">
        <v>24565.89</v>
      </c>
      <c r="F58" s="76">
        <f t="shared" si="3"/>
        <v>26015.277509999996</v>
      </c>
      <c r="G58" s="76">
        <v>1</v>
      </c>
      <c r="H58" s="76">
        <f t="shared" si="14"/>
        <v>24565.89</v>
      </c>
      <c r="I58" s="76">
        <f t="shared" si="15"/>
        <v>26015.277509999996</v>
      </c>
      <c r="J58" s="76"/>
      <c r="K58" s="76">
        <f t="shared" si="16"/>
        <v>595573.3900024998</v>
      </c>
      <c r="L58" s="105">
        <v>68</v>
      </c>
      <c r="M58" s="105">
        <v>57</v>
      </c>
      <c r="N58" s="76">
        <v>10528.24</v>
      </c>
      <c r="O58" s="76">
        <f t="shared" si="7"/>
        <v>11149.406159999999</v>
      </c>
      <c r="P58" s="76">
        <v>1</v>
      </c>
      <c r="Q58" s="76">
        <f t="shared" si="17"/>
        <v>10528.24</v>
      </c>
      <c r="R58" s="76">
        <f t="shared" si="18"/>
        <v>11149.406159999999</v>
      </c>
      <c r="S58" s="76">
        <v>61700</v>
      </c>
      <c r="T58" s="76">
        <f t="shared" si="19"/>
        <v>7652487.342319999</v>
      </c>
      <c r="U58" s="76">
        <f t="shared" si="20"/>
        <v>8248.1</v>
      </c>
      <c r="W58" s="86">
        <v>7785.7</v>
      </c>
      <c r="X58" s="87">
        <f t="shared" si="12"/>
        <v>-462.40000000000055</v>
      </c>
    </row>
    <row r="59" spans="1:24" s="85" customFormat="1" ht="12.75">
      <c r="A59" s="70" t="s">
        <v>129</v>
      </c>
      <c r="B59" s="84">
        <v>11800000</v>
      </c>
      <c r="C59" s="105">
        <v>6</v>
      </c>
      <c r="D59" s="106">
        <f t="shared" si="13"/>
        <v>0.5</v>
      </c>
      <c r="E59" s="76">
        <v>24565.89</v>
      </c>
      <c r="F59" s="76">
        <f t="shared" si="3"/>
        <v>26015.277509999996</v>
      </c>
      <c r="G59" s="76">
        <v>1.5</v>
      </c>
      <c r="H59" s="76">
        <f t="shared" si="14"/>
        <v>36848.835</v>
      </c>
      <c r="I59" s="76">
        <f t="shared" si="15"/>
        <v>39022.91626499999</v>
      </c>
      <c r="J59" s="76"/>
      <c r="K59" s="76">
        <f t="shared" si="16"/>
        <v>233050.45695749996</v>
      </c>
      <c r="L59" s="105">
        <v>6</v>
      </c>
      <c r="M59" s="105">
        <v>4</v>
      </c>
      <c r="N59" s="76">
        <v>10528.24</v>
      </c>
      <c r="O59" s="76">
        <f t="shared" si="7"/>
        <v>11149.406159999999</v>
      </c>
      <c r="P59" s="76">
        <v>1.5</v>
      </c>
      <c r="Q59" s="76">
        <f t="shared" si="17"/>
        <v>15792.36</v>
      </c>
      <c r="R59" s="76">
        <f t="shared" si="18"/>
        <v>16724.109239999998</v>
      </c>
      <c r="S59" s="76">
        <v>3100</v>
      </c>
      <c r="T59" s="76">
        <f t="shared" si="19"/>
        <v>802130.2465599999</v>
      </c>
      <c r="U59" s="76">
        <f t="shared" si="20"/>
        <v>1035.2</v>
      </c>
      <c r="W59" s="86">
        <v>976.9</v>
      </c>
      <c r="X59" s="87">
        <f t="shared" si="12"/>
        <v>-58.30000000000007</v>
      </c>
    </row>
    <row r="60" spans="1:24" s="2" customFormat="1" ht="12.75">
      <c r="A60" s="71" t="s">
        <v>145</v>
      </c>
      <c r="B60" s="36"/>
      <c r="C60" s="108">
        <f>SUM(C61:C66)</f>
        <v>320</v>
      </c>
      <c r="D60" s="107"/>
      <c r="E60" s="76"/>
      <c r="F60" s="76"/>
      <c r="G60" s="49"/>
      <c r="H60" s="50"/>
      <c r="I60" s="50"/>
      <c r="J60" s="49">
        <f>SUM(J61:J66)</f>
        <v>52537.93</v>
      </c>
      <c r="K60" s="49">
        <f>SUM(K61:K66)</f>
        <v>8548780.755813923</v>
      </c>
      <c r="L60" s="48">
        <f>SUM(L61:L66)</f>
        <v>671</v>
      </c>
      <c r="M60" s="48">
        <f>SUM(M61:M66)</f>
        <v>645</v>
      </c>
      <c r="N60" s="76"/>
      <c r="O60" s="76"/>
      <c r="P60" s="49"/>
      <c r="Q60" s="50"/>
      <c r="R60" s="50"/>
      <c r="S60" s="49">
        <f>SUM(S61:S66)</f>
        <v>525109.3400000001</v>
      </c>
      <c r="T60" s="49">
        <f>SUM(T61:T66)</f>
        <v>87406331.48262398</v>
      </c>
      <c r="U60" s="49">
        <f>SUM(U61:U66)</f>
        <v>95955.09999999999</v>
      </c>
      <c r="W60" s="81">
        <v>90568.1</v>
      </c>
      <c r="X60" s="87"/>
    </row>
    <row r="61" spans="1:24" s="85" customFormat="1" ht="12.75">
      <c r="A61" s="70" t="s">
        <v>117</v>
      </c>
      <c r="B61" s="84">
        <v>79000000</v>
      </c>
      <c r="C61" s="105">
        <v>6</v>
      </c>
      <c r="D61" s="106">
        <f aca="true" t="shared" si="21" ref="D61:D66">SUM(C61/12)</f>
        <v>0.5</v>
      </c>
      <c r="E61" s="76">
        <v>24565.89</v>
      </c>
      <c r="F61" s="76">
        <f t="shared" si="3"/>
        <v>26015.277509999996</v>
      </c>
      <c r="G61" s="76">
        <v>1</v>
      </c>
      <c r="H61" s="76">
        <f aca="true" t="shared" si="22" ref="H61:H66">SUM(E61*G61)</f>
        <v>24565.89</v>
      </c>
      <c r="I61" s="76">
        <f aca="true" t="shared" si="23" ref="I61:I66">SUM(F61*G61)</f>
        <v>26015.277509999996</v>
      </c>
      <c r="J61" s="76">
        <v>331.09</v>
      </c>
      <c r="K61" s="76">
        <f aca="true" t="shared" si="24" ref="K61:K66">SUM((D61*H61))+(D61*I61*11)+J61</f>
        <v>155698.06130499998</v>
      </c>
      <c r="L61" s="105">
        <v>15</v>
      </c>
      <c r="M61" s="105">
        <v>10</v>
      </c>
      <c r="N61" s="76">
        <v>10528.24</v>
      </c>
      <c r="O61" s="76">
        <f t="shared" si="7"/>
        <v>11149.406159999999</v>
      </c>
      <c r="P61" s="76">
        <v>1</v>
      </c>
      <c r="Q61" s="76">
        <f aca="true" t="shared" si="25" ref="Q61:Q66">SUM(N61*P61)</f>
        <v>10528.24</v>
      </c>
      <c r="R61" s="76">
        <f aca="true" t="shared" si="26" ref="R61:R66">SUM(O61*P61)</f>
        <v>11149.406159999999</v>
      </c>
      <c r="S61" s="76">
        <v>1700</v>
      </c>
      <c r="T61" s="76">
        <f aca="true" t="shared" si="27" ref="T61:T66">M61*Q61+M61*R61*11+S61</f>
        <v>1333417.0775999997</v>
      </c>
      <c r="U61" s="76">
        <f aca="true" t="shared" si="28" ref="U61:U66">ROUND(((K61+T61)/1000),1)</f>
        <v>1489.1</v>
      </c>
      <c r="W61" s="86">
        <v>1405.1</v>
      </c>
      <c r="X61" s="87">
        <f t="shared" si="12"/>
        <v>-84</v>
      </c>
    </row>
    <row r="62" spans="1:24" s="85" customFormat="1" ht="12.75">
      <c r="A62" s="70" t="s">
        <v>123</v>
      </c>
      <c r="B62" s="84">
        <v>85000000</v>
      </c>
      <c r="C62" s="105">
        <v>38</v>
      </c>
      <c r="D62" s="106">
        <f t="shared" si="21"/>
        <v>3.1666666666666665</v>
      </c>
      <c r="E62" s="76">
        <v>24565.89</v>
      </c>
      <c r="F62" s="76">
        <f t="shared" si="3"/>
        <v>26015.277509999996</v>
      </c>
      <c r="G62" s="76">
        <v>1.2</v>
      </c>
      <c r="H62" s="76">
        <f t="shared" si="22"/>
        <v>29479.068</v>
      </c>
      <c r="I62" s="76">
        <f t="shared" si="23"/>
        <v>31218.333011999996</v>
      </c>
      <c r="J62" s="76">
        <v>5000</v>
      </c>
      <c r="K62" s="76">
        <f t="shared" si="24"/>
        <v>1185788.9819179997</v>
      </c>
      <c r="L62" s="105">
        <v>39</v>
      </c>
      <c r="M62" s="105">
        <v>27</v>
      </c>
      <c r="N62" s="76">
        <v>10528.24</v>
      </c>
      <c r="O62" s="76">
        <f t="shared" si="7"/>
        <v>11149.406159999999</v>
      </c>
      <c r="P62" s="76">
        <v>1.2</v>
      </c>
      <c r="Q62" s="76">
        <f t="shared" si="25"/>
        <v>12633.887999999999</v>
      </c>
      <c r="R62" s="76">
        <f t="shared" si="26"/>
        <v>13379.287391999998</v>
      </c>
      <c r="S62" s="76">
        <v>23300</v>
      </c>
      <c r="T62" s="76">
        <f t="shared" si="27"/>
        <v>4338063.331424</v>
      </c>
      <c r="U62" s="76">
        <f t="shared" si="28"/>
        <v>5523.9</v>
      </c>
      <c r="W62" s="86">
        <v>5213.5</v>
      </c>
      <c r="X62" s="87">
        <f t="shared" si="12"/>
        <v>-310.39999999999964</v>
      </c>
    </row>
    <row r="63" spans="1:24" s="85" customFormat="1" ht="12.75">
      <c r="A63" s="70" t="s">
        <v>105</v>
      </c>
      <c r="B63" s="84">
        <v>3000000</v>
      </c>
      <c r="C63" s="105">
        <v>129</v>
      </c>
      <c r="D63" s="106">
        <f t="shared" si="21"/>
        <v>10.75</v>
      </c>
      <c r="E63" s="76">
        <v>24565.89</v>
      </c>
      <c r="F63" s="76">
        <f t="shared" si="3"/>
        <v>26015.277509999996</v>
      </c>
      <c r="G63" s="76">
        <v>1</v>
      </c>
      <c r="H63" s="76">
        <f t="shared" si="22"/>
        <v>24565.89</v>
      </c>
      <c r="I63" s="76">
        <f t="shared" si="23"/>
        <v>26015.277509999996</v>
      </c>
      <c r="J63" s="76">
        <v>20000</v>
      </c>
      <c r="K63" s="76">
        <f t="shared" si="24"/>
        <v>3360389.8830575</v>
      </c>
      <c r="L63" s="105">
        <v>217</v>
      </c>
      <c r="M63" s="105">
        <v>225</v>
      </c>
      <c r="N63" s="76">
        <v>10528.24</v>
      </c>
      <c r="O63" s="76">
        <f t="shared" si="7"/>
        <v>11149.406159999999</v>
      </c>
      <c r="P63" s="76">
        <v>1</v>
      </c>
      <c r="Q63" s="76">
        <f t="shared" si="25"/>
        <v>10528.24</v>
      </c>
      <c r="R63" s="76">
        <f t="shared" si="26"/>
        <v>11149.406159999999</v>
      </c>
      <c r="S63" s="76">
        <v>128600</v>
      </c>
      <c r="T63" s="76">
        <f t="shared" si="27"/>
        <v>30092234.245999996</v>
      </c>
      <c r="U63" s="76">
        <f t="shared" si="28"/>
        <v>33452.6</v>
      </c>
      <c r="W63" s="86">
        <v>31571.6</v>
      </c>
      <c r="X63" s="87">
        <f t="shared" si="12"/>
        <v>-1881</v>
      </c>
    </row>
    <row r="64" spans="1:24" s="85" customFormat="1" ht="12.75">
      <c r="A64" s="70" t="s">
        <v>102</v>
      </c>
      <c r="B64" s="84">
        <v>12000000</v>
      </c>
      <c r="C64" s="105">
        <v>29</v>
      </c>
      <c r="D64" s="106">
        <f t="shared" si="21"/>
        <v>2.4166666666666665</v>
      </c>
      <c r="E64" s="76">
        <v>24565.89</v>
      </c>
      <c r="F64" s="76">
        <f t="shared" si="3"/>
        <v>26015.277509999996</v>
      </c>
      <c r="G64" s="76">
        <v>1</v>
      </c>
      <c r="H64" s="76">
        <f t="shared" si="22"/>
        <v>24565.89</v>
      </c>
      <c r="I64" s="76">
        <f t="shared" si="23"/>
        <v>26015.277509999996</v>
      </c>
      <c r="J64" s="76">
        <v>0</v>
      </c>
      <c r="K64" s="76">
        <f t="shared" si="24"/>
        <v>750940.3613074998</v>
      </c>
      <c r="L64" s="105">
        <v>60</v>
      </c>
      <c r="M64" s="105">
        <v>50</v>
      </c>
      <c r="N64" s="76">
        <v>10528.24</v>
      </c>
      <c r="O64" s="76">
        <f t="shared" si="7"/>
        <v>11149.406159999999</v>
      </c>
      <c r="P64" s="76">
        <v>1</v>
      </c>
      <c r="Q64" s="76">
        <f t="shared" si="25"/>
        <v>10528.24</v>
      </c>
      <c r="R64" s="76">
        <f t="shared" si="26"/>
        <v>11149.406159999999</v>
      </c>
      <c r="S64" s="76">
        <v>5000</v>
      </c>
      <c r="T64" s="76">
        <f t="shared" si="27"/>
        <v>6663585.387999999</v>
      </c>
      <c r="U64" s="76">
        <f t="shared" si="28"/>
        <v>7414.5</v>
      </c>
      <c r="W64" s="86">
        <v>6996</v>
      </c>
      <c r="X64" s="87">
        <f t="shared" si="12"/>
        <v>-418.5</v>
      </c>
    </row>
    <row r="65" spans="1:24" s="85" customFormat="1" ht="12.75">
      <c r="A65" s="70" t="s">
        <v>62</v>
      </c>
      <c r="B65" s="84">
        <v>18000000</v>
      </c>
      <c r="C65" s="105">
        <v>67</v>
      </c>
      <c r="D65" s="106">
        <f t="shared" si="21"/>
        <v>5.583333333333333</v>
      </c>
      <c r="E65" s="76">
        <v>24565.89</v>
      </c>
      <c r="F65" s="76">
        <f t="shared" si="3"/>
        <v>26015.277509999996</v>
      </c>
      <c r="G65" s="76">
        <v>1</v>
      </c>
      <c r="H65" s="76">
        <f t="shared" si="22"/>
        <v>24565.89</v>
      </c>
      <c r="I65" s="76">
        <f t="shared" si="23"/>
        <v>26015.277509999996</v>
      </c>
      <c r="J65" s="76">
        <v>0</v>
      </c>
      <c r="K65" s="76">
        <f t="shared" si="24"/>
        <v>1734931.1795724996</v>
      </c>
      <c r="L65" s="105">
        <v>140</v>
      </c>
      <c r="M65" s="105">
        <v>133</v>
      </c>
      <c r="N65" s="76">
        <v>10528.24</v>
      </c>
      <c r="O65" s="76">
        <f t="shared" si="7"/>
        <v>11149.406159999999</v>
      </c>
      <c r="P65" s="76">
        <v>1</v>
      </c>
      <c r="Q65" s="76">
        <f t="shared" si="25"/>
        <v>10528.24</v>
      </c>
      <c r="R65" s="76">
        <f t="shared" si="26"/>
        <v>11149.406159999999</v>
      </c>
      <c r="S65" s="76">
        <v>9500</v>
      </c>
      <c r="T65" s="76">
        <f t="shared" si="27"/>
        <v>17721337.132079996</v>
      </c>
      <c r="U65" s="76">
        <f t="shared" si="28"/>
        <v>19456.3</v>
      </c>
      <c r="W65" s="86">
        <v>18357.9</v>
      </c>
      <c r="X65" s="87">
        <f t="shared" si="12"/>
        <v>-1098.3999999999978</v>
      </c>
    </row>
    <row r="66" spans="1:24" s="85" customFormat="1" ht="12.75">
      <c r="A66" s="70" t="s">
        <v>84</v>
      </c>
      <c r="B66" s="84">
        <v>60000000</v>
      </c>
      <c r="C66" s="105">
        <v>51</v>
      </c>
      <c r="D66" s="106">
        <f t="shared" si="21"/>
        <v>4.25</v>
      </c>
      <c r="E66" s="76">
        <v>24565.89</v>
      </c>
      <c r="F66" s="76">
        <f t="shared" si="3"/>
        <v>26015.277509999996</v>
      </c>
      <c r="G66" s="76">
        <v>1.01</v>
      </c>
      <c r="H66" s="76">
        <f t="shared" si="22"/>
        <v>24811.548899999998</v>
      </c>
      <c r="I66" s="76">
        <f t="shared" si="23"/>
        <v>26275.430285099996</v>
      </c>
      <c r="J66" s="76">
        <v>27206.84</v>
      </c>
      <c r="K66" s="76">
        <f t="shared" si="24"/>
        <v>1361032.288653425</v>
      </c>
      <c r="L66" s="105">
        <v>200</v>
      </c>
      <c r="M66" s="105">
        <v>200</v>
      </c>
      <c r="N66" s="76">
        <v>10528.24</v>
      </c>
      <c r="O66" s="76">
        <f t="shared" si="7"/>
        <v>11149.406159999999</v>
      </c>
      <c r="P66" s="76">
        <v>1.01</v>
      </c>
      <c r="Q66" s="76">
        <f t="shared" si="25"/>
        <v>10633.5224</v>
      </c>
      <c r="R66" s="76">
        <f t="shared" si="26"/>
        <v>11260.900221599999</v>
      </c>
      <c r="S66" s="76">
        <v>357009.34</v>
      </c>
      <c r="T66" s="76">
        <f t="shared" si="27"/>
        <v>27257694.30752</v>
      </c>
      <c r="U66" s="76">
        <f t="shared" si="28"/>
        <v>28618.7</v>
      </c>
      <c r="W66" s="86">
        <v>27024</v>
      </c>
      <c r="X66" s="87">
        <f t="shared" si="12"/>
        <v>-1594.7000000000007</v>
      </c>
    </row>
    <row r="67" spans="1:24" s="2" customFormat="1" ht="12.75">
      <c r="A67" s="71" t="s">
        <v>146</v>
      </c>
      <c r="B67" s="36"/>
      <c r="C67" s="48">
        <f>SUM(C68:C81)</f>
        <v>684</v>
      </c>
      <c r="D67" s="107"/>
      <c r="E67" s="76"/>
      <c r="F67" s="76"/>
      <c r="G67" s="49"/>
      <c r="H67" s="50"/>
      <c r="I67" s="50"/>
      <c r="J67" s="49">
        <f>SUM(J68:J81)</f>
        <v>47091.54</v>
      </c>
      <c r="K67" s="49">
        <f>SUM(K68:K81)</f>
        <v>18891810.434535623</v>
      </c>
      <c r="L67" s="48">
        <f>SUM(L68:L81)</f>
        <v>1443</v>
      </c>
      <c r="M67" s="48">
        <f>SUM(M68:M81)</f>
        <v>1395</v>
      </c>
      <c r="N67" s="76"/>
      <c r="O67" s="76"/>
      <c r="P67" s="49"/>
      <c r="Q67" s="50"/>
      <c r="R67" s="50"/>
      <c r="S67" s="49">
        <f>SUM(S68:S81)</f>
        <v>681500</v>
      </c>
      <c r="T67" s="49">
        <f>SUM(T68:T81)</f>
        <v>199260492.02632394</v>
      </c>
      <c r="U67" s="49">
        <f>SUM(U68:U81)</f>
        <v>218152.20000000004</v>
      </c>
      <c r="W67" s="81">
        <v>205872.09999999998</v>
      </c>
      <c r="X67" s="87"/>
    </row>
    <row r="68" spans="1:24" s="85" customFormat="1" ht="12.75">
      <c r="A68" s="70" t="s">
        <v>119</v>
      </c>
      <c r="B68" s="84">
        <v>80000000</v>
      </c>
      <c r="C68" s="105">
        <v>102</v>
      </c>
      <c r="D68" s="106">
        <f aca="true" t="shared" si="29" ref="D68:D81">SUM(C68/12)</f>
        <v>8.5</v>
      </c>
      <c r="E68" s="76">
        <v>24565.89</v>
      </c>
      <c r="F68" s="76">
        <f t="shared" si="3"/>
        <v>26015.277509999996</v>
      </c>
      <c r="G68" s="76">
        <v>1.15</v>
      </c>
      <c r="H68" s="76">
        <f aca="true" t="shared" si="30" ref="H68:H81">SUM(E68*G68)</f>
        <v>28250.773499999996</v>
      </c>
      <c r="I68" s="76">
        <f aca="true" t="shared" si="31" ref="I68:I81">SUM(F68*G68)</f>
        <v>29917.569136499995</v>
      </c>
      <c r="J68" s="76">
        <v>358.68</v>
      </c>
      <c r="K68" s="76">
        <f aca="true" t="shared" si="32" ref="K68:K81">SUM((D68*H68))+(D68*I68*11)+J68</f>
        <v>3037782.96901275</v>
      </c>
      <c r="L68" s="105">
        <v>225</v>
      </c>
      <c r="M68" s="105">
        <v>217</v>
      </c>
      <c r="N68" s="76">
        <v>10528.24</v>
      </c>
      <c r="O68" s="76">
        <f t="shared" si="7"/>
        <v>11149.406159999999</v>
      </c>
      <c r="P68" s="76">
        <v>1.15</v>
      </c>
      <c r="Q68" s="76">
        <f aca="true" t="shared" si="33" ref="Q68:Q81">SUM(N68*P68)</f>
        <v>12107.475999999999</v>
      </c>
      <c r="R68" s="76">
        <f aca="true" t="shared" si="34" ref="R68:R81">SUM(O68*P68)</f>
        <v>12821.817083999997</v>
      </c>
      <c r="S68" s="76">
        <v>264800</v>
      </c>
      <c r="T68" s="76">
        <f aca="true" t="shared" si="35" ref="T68:T81">M68*Q68+M68*R68*11+S68</f>
        <v>33497799.67150799</v>
      </c>
      <c r="U68" s="76">
        <f aca="true" t="shared" si="36" ref="U68:U81">ROUND(((K68+T68)/1000),1)</f>
        <v>36535.6</v>
      </c>
      <c r="W68" s="86">
        <v>34487</v>
      </c>
      <c r="X68" s="87">
        <f t="shared" si="12"/>
        <v>-2048.5999999999985</v>
      </c>
    </row>
    <row r="69" spans="1:24" s="85" customFormat="1" ht="12.75">
      <c r="A69" s="70" t="s">
        <v>48</v>
      </c>
      <c r="B69" s="84">
        <v>88000000</v>
      </c>
      <c r="C69" s="105">
        <v>32</v>
      </c>
      <c r="D69" s="106">
        <f t="shared" si="29"/>
        <v>2.6666666666666665</v>
      </c>
      <c r="E69" s="76">
        <v>24565.89</v>
      </c>
      <c r="F69" s="76">
        <f t="shared" si="3"/>
        <v>26015.277509999996</v>
      </c>
      <c r="G69" s="76">
        <v>1</v>
      </c>
      <c r="H69" s="76">
        <f t="shared" si="30"/>
        <v>24565.89</v>
      </c>
      <c r="I69" s="76">
        <f t="shared" si="31"/>
        <v>26015.277509999996</v>
      </c>
      <c r="J69" s="76">
        <v>0</v>
      </c>
      <c r="K69" s="76">
        <f t="shared" si="32"/>
        <v>828623.8469599998</v>
      </c>
      <c r="L69" s="105">
        <v>80</v>
      </c>
      <c r="M69" s="105">
        <v>68</v>
      </c>
      <c r="N69" s="76">
        <v>10528.24</v>
      </c>
      <c r="O69" s="76">
        <f t="shared" si="7"/>
        <v>11149.406159999999</v>
      </c>
      <c r="P69" s="76">
        <v>1</v>
      </c>
      <c r="Q69" s="76">
        <f t="shared" si="33"/>
        <v>10528.24</v>
      </c>
      <c r="R69" s="76">
        <f t="shared" si="34"/>
        <v>11149.406159999999</v>
      </c>
      <c r="S69" s="76">
        <v>23600</v>
      </c>
      <c r="T69" s="76">
        <f t="shared" si="35"/>
        <v>9079276.12768</v>
      </c>
      <c r="U69" s="76">
        <f t="shared" si="36"/>
        <v>9907.9</v>
      </c>
      <c r="W69" s="86">
        <v>9349.6</v>
      </c>
      <c r="X69" s="87">
        <f t="shared" si="12"/>
        <v>-558.2999999999993</v>
      </c>
    </row>
    <row r="70" spans="1:24" s="85" customFormat="1" ht="12.75">
      <c r="A70" s="70" t="s">
        <v>49</v>
      </c>
      <c r="B70" s="84">
        <v>89000000</v>
      </c>
      <c r="C70" s="105">
        <v>18</v>
      </c>
      <c r="D70" s="106">
        <f t="shared" si="29"/>
        <v>1.5</v>
      </c>
      <c r="E70" s="76">
        <v>24565.89</v>
      </c>
      <c r="F70" s="76">
        <f t="shared" si="3"/>
        <v>26015.277509999996</v>
      </c>
      <c r="G70" s="76">
        <v>1</v>
      </c>
      <c r="H70" s="76">
        <f t="shared" si="30"/>
        <v>24565.89</v>
      </c>
      <c r="I70" s="76">
        <f t="shared" si="31"/>
        <v>26015.277509999996</v>
      </c>
      <c r="J70" s="76"/>
      <c r="K70" s="76">
        <f t="shared" si="32"/>
        <v>466100.9139149999</v>
      </c>
      <c r="L70" s="105">
        <v>64</v>
      </c>
      <c r="M70" s="105">
        <v>58</v>
      </c>
      <c r="N70" s="76">
        <v>10528.24</v>
      </c>
      <c r="O70" s="76">
        <f t="shared" si="7"/>
        <v>11149.406159999999</v>
      </c>
      <c r="P70" s="76">
        <v>1</v>
      </c>
      <c r="Q70" s="76">
        <f t="shared" si="33"/>
        <v>10528.24</v>
      </c>
      <c r="R70" s="76">
        <f t="shared" si="34"/>
        <v>11149.406159999999</v>
      </c>
      <c r="S70" s="76">
        <v>18400</v>
      </c>
      <c r="T70" s="76">
        <f t="shared" si="35"/>
        <v>7742359.0500799995</v>
      </c>
      <c r="U70" s="76">
        <f t="shared" si="36"/>
        <v>8208.5</v>
      </c>
      <c r="W70" s="86">
        <v>7745.9</v>
      </c>
      <c r="X70" s="87">
        <f t="shared" si="12"/>
        <v>-462.60000000000036</v>
      </c>
    </row>
    <row r="71" spans="1:24" s="85" customFormat="1" ht="12.75">
      <c r="A71" s="70" t="s">
        <v>125</v>
      </c>
      <c r="B71" s="84">
        <v>92000000</v>
      </c>
      <c r="C71" s="105">
        <v>65</v>
      </c>
      <c r="D71" s="106">
        <f t="shared" si="29"/>
        <v>5.416666666666667</v>
      </c>
      <c r="E71" s="76">
        <v>24565.89</v>
      </c>
      <c r="F71" s="76">
        <f t="shared" si="3"/>
        <v>26015.277509999996</v>
      </c>
      <c r="G71" s="76">
        <v>1</v>
      </c>
      <c r="H71" s="76">
        <f t="shared" si="30"/>
        <v>24565.89</v>
      </c>
      <c r="I71" s="76">
        <f t="shared" si="31"/>
        <v>26015.277509999996</v>
      </c>
      <c r="J71" s="76"/>
      <c r="K71" s="76">
        <f t="shared" si="32"/>
        <v>1683142.1891374998</v>
      </c>
      <c r="L71" s="105">
        <v>120</v>
      </c>
      <c r="M71" s="105">
        <v>120</v>
      </c>
      <c r="N71" s="76">
        <v>10528.24</v>
      </c>
      <c r="O71" s="76">
        <f t="shared" si="7"/>
        <v>11149.406159999999</v>
      </c>
      <c r="P71" s="76">
        <v>1</v>
      </c>
      <c r="Q71" s="76">
        <f t="shared" si="33"/>
        <v>10528.24</v>
      </c>
      <c r="R71" s="76">
        <f t="shared" si="34"/>
        <v>11149.406159999999</v>
      </c>
      <c r="S71" s="76">
        <v>14400</v>
      </c>
      <c r="T71" s="76">
        <f t="shared" si="35"/>
        <v>15995004.931199998</v>
      </c>
      <c r="U71" s="76">
        <f t="shared" si="36"/>
        <v>17678.1</v>
      </c>
      <c r="W71" s="86">
        <v>16680.5</v>
      </c>
      <c r="X71" s="87">
        <f t="shared" si="12"/>
        <v>-997.5999999999985</v>
      </c>
    </row>
    <row r="72" spans="1:24" s="85" customFormat="1" ht="12.75">
      <c r="A72" s="70" t="s">
        <v>112</v>
      </c>
      <c r="B72" s="84">
        <v>94000000</v>
      </c>
      <c r="C72" s="105">
        <v>77</v>
      </c>
      <c r="D72" s="106">
        <f t="shared" si="29"/>
        <v>6.416666666666667</v>
      </c>
      <c r="E72" s="76">
        <v>24565.89</v>
      </c>
      <c r="F72" s="76">
        <f t="shared" si="3"/>
        <v>26015.277509999996</v>
      </c>
      <c r="G72" s="76">
        <v>1.15</v>
      </c>
      <c r="H72" s="76">
        <f t="shared" si="30"/>
        <v>28250.773499999996</v>
      </c>
      <c r="I72" s="76">
        <f t="shared" si="31"/>
        <v>29917.569136499995</v>
      </c>
      <c r="J72" s="76">
        <v>8277.22</v>
      </c>
      <c r="K72" s="76">
        <f t="shared" si="32"/>
        <v>2301234.7715096246</v>
      </c>
      <c r="L72" s="105">
        <v>100</v>
      </c>
      <c r="M72" s="105">
        <v>100</v>
      </c>
      <c r="N72" s="76">
        <v>10528.24</v>
      </c>
      <c r="O72" s="76">
        <f t="shared" si="7"/>
        <v>11149.406159999999</v>
      </c>
      <c r="P72" s="76">
        <v>1.15</v>
      </c>
      <c r="Q72" s="76">
        <f t="shared" si="33"/>
        <v>12107.475999999999</v>
      </c>
      <c r="R72" s="76">
        <f t="shared" si="34"/>
        <v>12821.817083999997</v>
      </c>
      <c r="S72" s="76">
        <v>4900</v>
      </c>
      <c r="T72" s="76">
        <f t="shared" si="35"/>
        <v>15319646.392399997</v>
      </c>
      <c r="U72" s="76">
        <f t="shared" si="36"/>
        <v>17620.9</v>
      </c>
      <c r="W72" s="86">
        <v>16626.4</v>
      </c>
      <c r="X72" s="87">
        <f t="shared" si="12"/>
        <v>-994.5</v>
      </c>
    </row>
    <row r="73" spans="1:24" s="85" customFormat="1" ht="12.75">
      <c r="A73" s="70" t="s">
        <v>50</v>
      </c>
      <c r="B73" s="84">
        <v>97000000</v>
      </c>
      <c r="C73" s="105">
        <v>13</v>
      </c>
      <c r="D73" s="106">
        <f t="shared" si="29"/>
        <v>1.0833333333333333</v>
      </c>
      <c r="E73" s="76">
        <v>24565.89</v>
      </c>
      <c r="F73" s="76">
        <f t="shared" si="3"/>
        <v>26015.277509999996</v>
      </c>
      <c r="G73" s="76">
        <v>1</v>
      </c>
      <c r="H73" s="76">
        <f t="shared" si="30"/>
        <v>24565.89</v>
      </c>
      <c r="I73" s="76">
        <f t="shared" si="31"/>
        <v>26015.277509999996</v>
      </c>
      <c r="J73" s="76">
        <v>0</v>
      </c>
      <c r="K73" s="76">
        <f t="shared" si="32"/>
        <v>336628.43782749993</v>
      </c>
      <c r="L73" s="105">
        <v>52</v>
      </c>
      <c r="M73" s="105">
        <v>52</v>
      </c>
      <c r="N73" s="76">
        <v>10528.24</v>
      </c>
      <c r="O73" s="76">
        <f t="shared" si="7"/>
        <v>11149.406159999999</v>
      </c>
      <c r="P73" s="76">
        <v>1</v>
      </c>
      <c r="Q73" s="76">
        <f t="shared" si="33"/>
        <v>10528.24</v>
      </c>
      <c r="R73" s="76">
        <f t="shared" si="34"/>
        <v>11149.406159999999</v>
      </c>
      <c r="S73" s="76">
        <v>13000</v>
      </c>
      <c r="T73" s="76">
        <f t="shared" si="35"/>
        <v>6937928.80352</v>
      </c>
      <c r="U73" s="76">
        <f t="shared" si="36"/>
        <v>7274.6</v>
      </c>
      <c r="W73" s="86">
        <v>6864.4</v>
      </c>
      <c r="X73" s="87">
        <f t="shared" si="12"/>
        <v>-410.2000000000007</v>
      </c>
    </row>
    <row r="74" spans="1:24" s="85" customFormat="1" ht="12.75">
      <c r="A74" s="70" t="s">
        <v>53</v>
      </c>
      <c r="B74" s="84">
        <v>57000000</v>
      </c>
      <c r="C74" s="105">
        <v>50</v>
      </c>
      <c r="D74" s="106">
        <f t="shared" si="29"/>
        <v>4.166666666666667</v>
      </c>
      <c r="E74" s="76">
        <v>24565.89</v>
      </c>
      <c r="F74" s="76">
        <f t="shared" si="3"/>
        <v>26015.277509999996</v>
      </c>
      <c r="G74" s="76">
        <v>1.15</v>
      </c>
      <c r="H74" s="76">
        <f t="shared" si="30"/>
        <v>28250.773499999996</v>
      </c>
      <c r="I74" s="76">
        <f t="shared" si="31"/>
        <v>29917.569136499995</v>
      </c>
      <c r="J74" s="76">
        <v>0</v>
      </c>
      <c r="K74" s="76">
        <f t="shared" si="32"/>
        <v>1488933.4750062497</v>
      </c>
      <c r="L74" s="105">
        <v>190</v>
      </c>
      <c r="M74" s="105">
        <v>188</v>
      </c>
      <c r="N74" s="76">
        <v>10528.24</v>
      </c>
      <c r="O74" s="76">
        <f t="shared" si="7"/>
        <v>11149.406159999999</v>
      </c>
      <c r="P74" s="76">
        <v>1.15</v>
      </c>
      <c r="Q74" s="76">
        <f t="shared" si="33"/>
        <v>12107.475999999999</v>
      </c>
      <c r="R74" s="76">
        <f t="shared" si="34"/>
        <v>12821.817083999997</v>
      </c>
      <c r="S74" s="76">
        <v>16600</v>
      </c>
      <c r="T74" s="76">
        <f t="shared" si="35"/>
        <v>28808323.217711993</v>
      </c>
      <c r="U74" s="76">
        <f t="shared" si="36"/>
        <v>30297.3</v>
      </c>
      <c r="W74" s="86">
        <v>28587</v>
      </c>
      <c r="X74" s="87">
        <f t="shared" si="12"/>
        <v>-1710.2999999999993</v>
      </c>
    </row>
    <row r="75" spans="1:24" s="85" customFormat="1" ht="12.75">
      <c r="A75" s="70" t="s">
        <v>69</v>
      </c>
      <c r="B75" s="84">
        <v>33000000</v>
      </c>
      <c r="C75" s="105">
        <v>22</v>
      </c>
      <c r="D75" s="106">
        <f t="shared" si="29"/>
        <v>1.8333333333333333</v>
      </c>
      <c r="E75" s="76">
        <v>24565.89</v>
      </c>
      <c r="F75" s="76">
        <f t="shared" si="3"/>
        <v>26015.277509999996</v>
      </c>
      <c r="G75" s="76">
        <v>1.1</v>
      </c>
      <c r="H75" s="76">
        <f t="shared" si="30"/>
        <v>27022.479000000003</v>
      </c>
      <c r="I75" s="76">
        <f t="shared" si="31"/>
        <v>28616.805260999998</v>
      </c>
      <c r="J75" s="76">
        <v>0</v>
      </c>
      <c r="K75" s="76">
        <f t="shared" si="32"/>
        <v>626646.7842634999</v>
      </c>
      <c r="L75" s="105">
        <v>65</v>
      </c>
      <c r="M75" s="105">
        <v>63</v>
      </c>
      <c r="N75" s="76">
        <v>10528.24</v>
      </c>
      <c r="O75" s="76">
        <f t="shared" si="7"/>
        <v>11149.406159999999</v>
      </c>
      <c r="P75" s="76">
        <v>1.1</v>
      </c>
      <c r="Q75" s="76">
        <f t="shared" si="33"/>
        <v>11581.064</v>
      </c>
      <c r="R75" s="76">
        <f t="shared" si="34"/>
        <v>12264.346776</v>
      </c>
      <c r="S75" s="76">
        <v>400</v>
      </c>
      <c r="T75" s="76">
        <f t="shared" si="35"/>
        <v>9229199.347768</v>
      </c>
      <c r="U75" s="76">
        <f t="shared" si="36"/>
        <v>9855.8</v>
      </c>
      <c r="W75" s="86">
        <v>9299.2</v>
      </c>
      <c r="X75" s="87">
        <f t="shared" si="12"/>
        <v>-556.5999999999985</v>
      </c>
    </row>
    <row r="76" spans="1:24" s="85" customFormat="1" ht="12.75">
      <c r="A76" s="70" t="s">
        <v>77</v>
      </c>
      <c r="B76" s="84">
        <v>22000000</v>
      </c>
      <c r="C76" s="105">
        <v>73</v>
      </c>
      <c r="D76" s="106">
        <f t="shared" si="29"/>
        <v>6.083333333333333</v>
      </c>
      <c r="E76" s="76">
        <v>24565.89</v>
      </c>
      <c r="F76" s="76">
        <f t="shared" si="3"/>
        <v>26015.277509999996</v>
      </c>
      <c r="G76" s="76">
        <v>1</v>
      </c>
      <c r="H76" s="76">
        <f t="shared" si="30"/>
        <v>24565.89</v>
      </c>
      <c r="I76" s="76">
        <f t="shared" si="31"/>
        <v>26015.277509999996</v>
      </c>
      <c r="J76" s="76">
        <v>0</v>
      </c>
      <c r="K76" s="76">
        <f t="shared" si="32"/>
        <v>1890298.1508774997</v>
      </c>
      <c r="L76" s="105">
        <v>100</v>
      </c>
      <c r="M76" s="105">
        <v>101</v>
      </c>
      <c r="N76" s="76">
        <v>10528.24</v>
      </c>
      <c r="O76" s="76">
        <f t="shared" si="7"/>
        <v>11149.406159999999</v>
      </c>
      <c r="P76" s="76">
        <v>1</v>
      </c>
      <c r="Q76" s="76">
        <f t="shared" si="33"/>
        <v>10528.24</v>
      </c>
      <c r="R76" s="76">
        <f t="shared" si="34"/>
        <v>11149.406159999999</v>
      </c>
      <c r="S76" s="76">
        <v>2100</v>
      </c>
      <c r="T76" s="76">
        <f t="shared" si="35"/>
        <v>13452442.48376</v>
      </c>
      <c r="U76" s="76">
        <f t="shared" si="36"/>
        <v>15342.7</v>
      </c>
      <c r="W76" s="86">
        <v>14476.3</v>
      </c>
      <c r="X76" s="87">
        <f t="shared" si="12"/>
        <v>-866.4000000000015</v>
      </c>
    </row>
    <row r="77" spans="1:24" s="85" customFormat="1" ht="12.75">
      <c r="A77" s="70" t="s">
        <v>80</v>
      </c>
      <c r="B77" s="84">
        <v>53000000</v>
      </c>
      <c r="C77" s="105">
        <v>48</v>
      </c>
      <c r="D77" s="106">
        <f t="shared" si="29"/>
        <v>4</v>
      </c>
      <c r="E77" s="76">
        <v>24565.89</v>
      </c>
      <c r="F77" s="76">
        <f t="shared" si="3"/>
        <v>26015.277509999996</v>
      </c>
      <c r="G77" s="76">
        <v>1.15</v>
      </c>
      <c r="H77" s="76">
        <f t="shared" si="30"/>
        <v>28250.773499999996</v>
      </c>
      <c r="I77" s="76">
        <f t="shared" si="31"/>
        <v>29917.569136499995</v>
      </c>
      <c r="J77" s="76">
        <v>25500</v>
      </c>
      <c r="K77" s="76">
        <f t="shared" si="32"/>
        <v>1454876.1360059998</v>
      </c>
      <c r="L77" s="105">
        <v>100</v>
      </c>
      <c r="M77" s="105">
        <v>94</v>
      </c>
      <c r="N77" s="76">
        <v>10528.24</v>
      </c>
      <c r="O77" s="76">
        <f t="shared" si="7"/>
        <v>11149.406159999999</v>
      </c>
      <c r="P77" s="76">
        <v>1.15</v>
      </c>
      <c r="Q77" s="76">
        <f t="shared" si="33"/>
        <v>12107.475999999999</v>
      </c>
      <c r="R77" s="76">
        <f t="shared" si="34"/>
        <v>12821.817083999997</v>
      </c>
      <c r="S77" s="76">
        <v>215200</v>
      </c>
      <c r="T77" s="76">
        <f t="shared" si="35"/>
        <v>14611061.608855996</v>
      </c>
      <c r="U77" s="76">
        <f t="shared" si="36"/>
        <v>16065.9</v>
      </c>
      <c r="W77" s="86">
        <v>15172.1</v>
      </c>
      <c r="X77" s="87">
        <f t="shared" si="12"/>
        <v>-893.7999999999993</v>
      </c>
    </row>
    <row r="78" spans="1:24" s="85" customFormat="1" ht="12.75">
      <c r="A78" s="70" t="s">
        <v>82</v>
      </c>
      <c r="B78" s="84">
        <v>56000000</v>
      </c>
      <c r="C78" s="105">
        <v>47</v>
      </c>
      <c r="D78" s="106">
        <f t="shared" si="29"/>
        <v>3.9166666666666665</v>
      </c>
      <c r="E78" s="76">
        <v>24565.89</v>
      </c>
      <c r="F78" s="76">
        <f t="shared" si="3"/>
        <v>26015.277509999996</v>
      </c>
      <c r="G78" s="76">
        <v>1</v>
      </c>
      <c r="H78" s="76">
        <f t="shared" si="30"/>
        <v>24565.89</v>
      </c>
      <c r="I78" s="76">
        <f t="shared" si="31"/>
        <v>26015.277509999996</v>
      </c>
      <c r="J78" s="76">
        <v>0</v>
      </c>
      <c r="K78" s="76">
        <f t="shared" si="32"/>
        <v>1217041.2752224999</v>
      </c>
      <c r="L78" s="105">
        <v>75</v>
      </c>
      <c r="M78" s="105">
        <v>75</v>
      </c>
      <c r="N78" s="76">
        <v>10528.24</v>
      </c>
      <c r="O78" s="76">
        <f t="shared" si="7"/>
        <v>11149.406159999999</v>
      </c>
      <c r="P78" s="76">
        <v>1</v>
      </c>
      <c r="Q78" s="76">
        <f t="shared" si="33"/>
        <v>10528.24</v>
      </c>
      <c r="R78" s="76">
        <f t="shared" si="34"/>
        <v>11149.406159999999</v>
      </c>
      <c r="S78" s="76">
        <v>8800</v>
      </c>
      <c r="T78" s="76">
        <f t="shared" si="35"/>
        <v>9996678.081999999</v>
      </c>
      <c r="U78" s="76">
        <f t="shared" si="36"/>
        <v>11213.7</v>
      </c>
      <c r="W78" s="86">
        <v>10580.9</v>
      </c>
      <c r="X78" s="87">
        <f t="shared" si="12"/>
        <v>-632.8000000000011</v>
      </c>
    </row>
    <row r="79" spans="1:69" s="85" customFormat="1" ht="12.75">
      <c r="A79" s="70" t="s">
        <v>86</v>
      </c>
      <c r="B79" s="84">
        <v>36000000</v>
      </c>
      <c r="C79" s="105">
        <v>55</v>
      </c>
      <c r="D79" s="106">
        <f t="shared" si="29"/>
        <v>4.583333333333333</v>
      </c>
      <c r="E79" s="76">
        <v>24565.89</v>
      </c>
      <c r="F79" s="76">
        <f t="shared" si="3"/>
        <v>26015.277509999996</v>
      </c>
      <c r="G79" s="76">
        <v>1</v>
      </c>
      <c r="H79" s="76">
        <f t="shared" si="30"/>
        <v>24565.89</v>
      </c>
      <c r="I79" s="76">
        <f t="shared" si="31"/>
        <v>26015.277509999996</v>
      </c>
      <c r="J79" s="76">
        <v>0</v>
      </c>
      <c r="K79" s="76">
        <f t="shared" si="32"/>
        <v>1424197.2369624998</v>
      </c>
      <c r="L79" s="105">
        <v>115</v>
      </c>
      <c r="M79" s="105">
        <v>115</v>
      </c>
      <c r="N79" s="76">
        <v>10528.24</v>
      </c>
      <c r="O79" s="76">
        <f t="shared" si="7"/>
        <v>11149.406159999999</v>
      </c>
      <c r="P79" s="76">
        <v>1</v>
      </c>
      <c r="Q79" s="76">
        <f t="shared" si="33"/>
        <v>10528.24</v>
      </c>
      <c r="R79" s="76">
        <f t="shared" si="34"/>
        <v>11149.406159999999</v>
      </c>
      <c r="S79" s="76">
        <v>17300</v>
      </c>
      <c r="T79" s="76">
        <f t="shared" si="35"/>
        <v>15332046.392399998</v>
      </c>
      <c r="U79" s="76">
        <f t="shared" si="36"/>
        <v>16756.2</v>
      </c>
      <c r="V79" s="88"/>
      <c r="W79" s="89">
        <v>15810.8</v>
      </c>
      <c r="X79" s="87">
        <f t="shared" si="12"/>
        <v>-945.4000000000015</v>
      </c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</row>
    <row r="80" spans="1:69" s="85" customFormat="1" ht="13.5" customHeight="1">
      <c r="A80" s="70" t="s">
        <v>87</v>
      </c>
      <c r="B80" s="84">
        <v>63000000</v>
      </c>
      <c r="C80" s="105">
        <v>59</v>
      </c>
      <c r="D80" s="106">
        <f t="shared" si="29"/>
        <v>4.916666666666667</v>
      </c>
      <c r="E80" s="76">
        <v>24565.89</v>
      </c>
      <c r="F80" s="76">
        <f t="shared" si="3"/>
        <v>26015.277509999996</v>
      </c>
      <c r="G80" s="76">
        <v>1</v>
      </c>
      <c r="H80" s="76">
        <f t="shared" si="30"/>
        <v>24565.89</v>
      </c>
      <c r="I80" s="76">
        <f t="shared" si="31"/>
        <v>26015.277509999996</v>
      </c>
      <c r="J80" s="76">
        <v>0</v>
      </c>
      <c r="K80" s="76">
        <f t="shared" si="32"/>
        <v>1527775.2178324999</v>
      </c>
      <c r="L80" s="105">
        <v>112</v>
      </c>
      <c r="M80" s="105">
        <v>101</v>
      </c>
      <c r="N80" s="76">
        <v>10528.24</v>
      </c>
      <c r="O80" s="76">
        <f t="shared" si="7"/>
        <v>11149.406159999999</v>
      </c>
      <c r="P80" s="76">
        <v>1</v>
      </c>
      <c r="Q80" s="76">
        <f t="shared" si="33"/>
        <v>10528.24</v>
      </c>
      <c r="R80" s="76">
        <f t="shared" si="34"/>
        <v>11149.406159999999</v>
      </c>
      <c r="S80" s="76">
        <v>11500</v>
      </c>
      <c r="T80" s="76">
        <f t="shared" si="35"/>
        <v>13461842.48376</v>
      </c>
      <c r="U80" s="76">
        <f t="shared" si="36"/>
        <v>14989.6</v>
      </c>
      <c r="V80" s="88"/>
      <c r="W80" s="89">
        <v>14143.7</v>
      </c>
      <c r="X80" s="87">
        <f t="shared" si="12"/>
        <v>-845.8999999999996</v>
      </c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</row>
    <row r="81" spans="1:69" s="90" customFormat="1" ht="13.5" customHeight="1">
      <c r="A81" s="70" t="s">
        <v>93</v>
      </c>
      <c r="B81" s="84">
        <v>73000000</v>
      </c>
      <c r="C81" s="105">
        <v>23</v>
      </c>
      <c r="D81" s="106">
        <f t="shared" si="29"/>
        <v>1.9166666666666667</v>
      </c>
      <c r="E81" s="76">
        <v>24565.89</v>
      </c>
      <c r="F81" s="76">
        <f t="shared" si="3"/>
        <v>26015.277509999996</v>
      </c>
      <c r="G81" s="76">
        <v>1</v>
      </c>
      <c r="H81" s="76">
        <f t="shared" si="30"/>
        <v>24565.89</v>
      </c>
      <c r="I81" s="76">
        <f t="shared" si="31"/>
        <v>26015.277509999996</v>
      </c>
      <c r="J81" s="76">
        <v>12955.64</v>
      </c>
      <c r="K81" s="76">
        <f t="shared" si="32"/>
        <v>608529.0300024998</v>
      </c>
      <c r="L81" s="105">
        <v>45</v>
      </c>
      <c r="M81" s="105">
        <v>43</v>
      </c>
      <c r="N81" s="76">
        <v>10528.24</v>
      </c>
      <c r="O81" s="76">
        <f t="shared" si="7"/>
        <v>11149.406159999999</v>
      </c>
      <c r="P81" s="76">
        <v>1</v>
      </c>
      <c r="Q81" s="76">
        <f t="shared" si="33"/>
        <v>10528.24</v>
      </c>
      <c r="R81" s="76">
        <f t="shared" si="34"/>
        <v>11149.406159999999</v>
      </c>
      <c r="S81" s="76">
        <v>70500</v>
      </c>
      <c r="T81" s="76">
        <f t="shared" si="35"/>
        <v>5796883.43368</v>
      </c>
      <c r="U81" s="76">
        <f t="shared" si="36"/>
        <v>6405.4</v>
      </c>
      <c r="V81" s="88"/>
      <c r="W81" s="89">
        <v>6048.3</v>
      </c>
      <c r="X81" s="87">
        <f t="shared" si="12"/>
        <v>-357.09999999999945</v>
      </c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</row>
    <row r="82" spans="1:69" s="1" customFormat="1" ht="12.75">
      <c r="A82" s="71" t="s">
        <v>147</v>
      </c>
      <c r="B82" s="36"/>
      <c r="C82" s="48">
        <f>SUM(C83:C88)</f>
        <v>281</v>
      </c>
      <c r="D82" s="107"/>
      <c r="E82" s="76"/>
      <c r="F82" s="76"/>
      <c r="G82" s="49"/>
      <c r="H82" s="50"/>
      <c r="I82" s="50"/>
      <c r="J82" s="49">
        <f>SUM(J83:J88)</f>
        <v>18309.34</v>
      </c>
      <c r="K82" s="49">
        <f>SUM(K83:K88)</f>
        <v>9009654.914372524</v>
      </c>
      <c r="L82" s="48">
        <f>SUM(L83:L88)</f>
        <v>599</v>
      </c>
      <c r="M82" s="48">
        <f>SUM(M83:M88)</f>
        <v>609</v>
      </c>
      <c r="N82" s="76"/>
      <c r="O82" s="76"/>
      <c r="P82" s="49"/>
      <c r="Q82" s="50"/>
      <c r="R82" s="50"/>
      <c r="S82" s="49">
        <f>SUM(S83:S88)</f>
        <v>270500</v>
      </c>
      <c r="T82" s="49">
        <f>SUM(T83:T88)</f>
        <v>98380760.54094717</v>
      </c>
      <c r="U82" s="49">
        <f>SUM(U83:U88)</f>
        <v>107390.4</v>
      </c>
      <c r="V82" s="43"/>
      <c r="W82" s="82">
        <v>101341.3</v>
      </c>
      <c r="X82" s="87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</row>
    <row r="83" spans="1:69" s="93" customFormat="1" ht="12.75">
      <c r="A83" s="70" t="s">
        <v>71</v>
      </c>
      <c r="B83" s="84">
        <v>37000000</v>
      </c>
      <c r="C83" s="105">
        <v>21</v>
      </c>
      <c r="D83" s="106">
        <f aca="true" t="shared" si="37" ref="D83:D88">SUM(C83/12)</f>
        <v>1.75</v>
      </c>
      <c r="E83" s="76">
        <v>24565.89</v>
      </c>
      <c r="F83" s="76">
        <f t="shared" si="3"/>
        <v>26015.277509999996</v>
      </c>
      <c r="G83" s="76">
        <v>1.15</v>
      </c>
      <c r="H83" s="76">
        <f aca="true" t="shared" si="38" ref="H83:H88">SUM(E83*G83)</f>
        <v>28250.773499999996</v>
      </c>
      <c r="I83" s="76">
        <f aca="true" t="shared" si="39" ref="I83:I88">SUM(F83*G83)</f>
        <v>29917.569136499995</v>
      </c>
      <c r="J83" s="76">
        <v>9684.34</v>
      </c>
      <c r="K83" s="76">
        <f aca="true" t="shared" si="40" ref="K83:K88">SUM((D83*H83))+(D83*I83*11)+J83</f>
        <v>635036.3995026249</v>
      </c>
      <c r="L83" s="105">
        <v>60</v>
      </c>
      <c r="M83" s="105">
        <v>55</v>
      </c>
      <c r="N83" s="76">
        <v>10528.24</v>
      </c>
      <c r="O83" s="76">
        <f t="shared" si="7"/>
        <v>11149.406159999999</v>
      </c>
      <c r="P83" s="76">
        <v>1.15</v>
      </c>
      <c r="Q83" s="76">
        <f aca="true" t="shared" si="41" ref="Q83:Q88">SUM(N83*P83)</f>
        <v>12107.475999999999</v>
      </c>
      <c r="R83" s="76">
        <f aca="true" t="shared" si="42" ref="R83:R88">SUM(O83*P83)</f>
        <v>12821.817083999997</v>
      </c>
      <c r="S83" s="76">
        <v>146200</v>
      </c>
      <c r="T83" s="76">
        <f aca="true" t="shared" si="43" ref="T83:T88">M83*Q83+M83*R83*11+S83</f>
        <v>8569310.515819998</v>
      </c>
      <c r="U83" s="76">
        <f aca="true" t="shared" si="44" ref="U83:U88">ROUND(((K83+T83)/1000),1)</f>
        <v>9204.3</v>
      </c>
      <c r="V83" s="91"/>
      <c r="W83" s="92">
        <v>8693.3</v>
      </c>
      <c r="X83" s="87">
        <f t="shared" si="12"/>
        <v>-511</v>
      </c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</row>
    <row r="84" spans="1:69" s="93" customFormat="1" ht="12.75">
      <c r="A84" s="70" t="s">
        <v>109</v>
      </c>
      <c r="B84" s="84">
        <v>65000000</v>
      </c>
      <c r="C84" s="105">
        <v>55</v>
      </c>
      <c r="D84" s="106">
        <f t="shared" si="37"/>
        <v>4.583333333333333</v>
      </c>
      <c r="E84" s="76">
        <v>24565.89</v>
      </c>
      <c r="F84" s="76">
        <f t="shared" si="3"/>
        <v>26015.277509999996</v>
      </c>
      <c r="G84" s="76">
        <v>1.16</v>
      </c>
      <c r="H84" s="76">
        <f t="shared" si="38"/>
        <v>28496.432399999998</v>
      </c>
      <c r="I84" s="76">
        <f t="shared" si="39"/>
        <v>30177.721911599994</v>
      </c>
      <c r="J84" s="76">
        <v>0</v>
      </c>
      <c r="K84" s="76">
        <f t="shared" si="40"/>
        <v>1652068.7948764996</v>
      </c>
      <c r="L84" s="105">
        <v>140</v>
      </c>
      <c r="M84" s="105">
        <v>130</v>
      </c>
      <c r="N84" s="76">
        <v>10528.24</v>
      </c>
      <c r="O84" s="76">
        <f t="shared" si="7"/>
        <v>11149.406159999999</v>
      </c>
      <c r="P84" s="76">
        <v>1.16</v>
      </c>
      <c r="Q84" s="76">
        <f t="shared" si="41"/>
        <v>12212.758399999999</v>
      </c>
      <c r="R84" s="76">
        <f t="shared" si="42"/>
        <v>12933.311145599997</v>
      </c>
      <c r="S84" s="76">
        <v>26300</v>
      </c>
      <c r="T84" s="76">
        <f t="shared" si="43"/>
        <v>20108593.530207995</v>
      </c>
      <c r="U84" s="76">
        <f t="shared" si="44"/>
        <v>21760.7</v>
      </c>
      <c r="V84" s="91"/>
      <c r="W84" s="92">
        <v>20533.1</v>
      </c>
      <c r="X84" s="87">
        <f t="shared" si="12"/>
        <v>-1227.6000000000022</v>
      </c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</row>
    <row r="85" spans="1:69" s="93" customFormat="1" ht="12.75">
      <c r="A85" s="70" t="s">
        <v>111</v>
      </c>
      <c r="B85" s="84">
        <v>71000000</v>
      </c>
      <c r="C85" s="105">
        <v>43</v>
      </c>
      <c r="D85" s="106">
        <f t="shared" si="37"/>
        <v>3.5833333333333335</v>
      </c>
      <c r="E85" s="76">
        <v>24565.89</v>
      </c>
      <c r="F85" s="76">
        <f t="shared" si="3"/>
        <v>26015.277509999996</v>
      </c>
      <c r="G85" s="76">
        <v>1.16</v>
      </c>
      <c r="H85" s="76">
        <f t="shared" si="38"/>
        <v>28496.432399999998</v>
      </c>
      <c r="I85" s="76">
        <f t="shared" si="39"/>
        <v>30177.721911599994</v>
      </c>
      <c r="J85" s="76">
        <v>5025</v>
      </c>
      <c r="K85" s="76">
        <f t="shared" si="40"/>
        <v>1296642.4214489</v>
      </c>
      <c r="L85" s="105">
        <v>114</v>
      </c>
      <c r="M85" s="105">
        <v>112</v>
      </c>
      <c r="N85" s="76">
        <v>10528.24</v>
      </c>
      <c r="O85" s="76">
        <f t="shared" si="7"/>
        <v>11149.406159999999</v>
      </c>
      <c r="P85" s="76">
        <v>1.16</v>
      </c>
      <c r="Q85" s="76">
        <f t="shared" si="41"/>
        <v>12212.758399999999</v>
      </c>
      <c r="R85" s="76">
        <f t="shared" si="42"/>
        <v>12933.311145599997</v>
      </c>
      <c r="S85" s="76">
        <v>35400</v>
      </c>
      <c r="T85" s="76">
        <f t="shared" si="43"/>
        <v>17337068.272179198</v>
      </c>
      <c r="U85" s="76">
        <f t="shared" si="44"/>
        <v>18633.7</v>
      </c>
      <c r="V85" s="91"/>
      <c r="W85" s="92">
        <v>17583.6</v>
      </c>
      <c r="X85" s="87">
        <f t="shared" si="12"/>
        <v>-1050.1000000000022</v>
      </c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</row>
    <row r="86" spans="1:24" s="93" customFormat="1" ht="12.75">
      <c r="A86" s="70" t="s">
        <v>113</v>
      </c>
      <c r="B86" s="84">
        <v>75000000</v>
      </c>
      <c r="C86" s="105">
        <v>96</v>
      </c>
      <c r="D86" s="106">
        <f t="shared" si="37"/>
        <v>8</v>
      </c>
      <c r="E86" s="76">
        <v>24565.89</v>
      </c>
      <c r="F86" s="76">
        <f t="shared" si="3"/>
        <v>26015.277509999996</v>
      </c>
      <c r="G86" s="76">
        <v>1.15</v>
      </c>
      <c r="H86" s="76">
        <f t="shared" si="38"/>
        <v>28250.773499999996</v>
      </c>
      <c r="I86" s="76">
        <f t="shared" si="39"/>
        <v>29917.569136499995</v>
      </c>
      <c r="J86" s="76">
        <v>0</v>
      </c>
      <c r="K86" s="76">
        <f t="shared" si="40"/>
        <v>2858752.2720119995</v>
      </c>
      <c r="L86" s="105">
        <v>180</v>
      </c>
      <c r="M86" s="105">
        <v>215</v>
      </c>
      <c r="N86" s="76">
        <v>10528.24</v>
      </c>
      <c r="O86" s="76">
        <f t="shared" si="7"/>
        <v>11149.406159999999</v>
      </c>
      <c r="P86" s="76">
        <v>1.15</v>
      </c>
      <c r="Q86" s="76">
        <f t="shared" si="41"/>
        <v>12107.475999999999</v>
      </c>
      <c r="R86" s="76">
        <f t="shared" si="42"/>
        <v>12821.817083999997</v>
      </c>
      <c r="S86" s="76">
        <v>24500</v>
      </c>
      <c r="T86" s="76">
        <f t="shared" si="43"/>
        <v>32951204.743659995</v>
      </c>
      <c r="U86" s="76">
        <f t="shared" si="44"/>
        <v>35810</v>
      </c>
      <c r="W86" s="94">
        <v>33788.8</v>
      </c>
      <c r="X86" s="87">
        <f t="shared" si="12"/>
        <v>-2021.199999999997</v>
      </c>
    </row>
    <row r="87" spans="1:24" s="93" customFormat="1" ht="25.5">
      <c r="A87" s="70" t="s">
        <v>130</v>
      </c>
      <c r="B87" s="84">
        <v>71800000</v>
      </c>
      <c r="C87" s="105">
        <v>47</v>
      </c>
      <c r="D87" s="106">
        <f t="shared" si="37"/>
        <v>3.9166666666666665</v>
      </c>
      <c r="E87" s="76">
        <v>24565.89</v>
      </c>
      <c r="F87" s="76">
        <f t="shared" si="3"/>
        <v>26015.277509999996</v>
      </c>
      <c r="G87" s="76">
        <v>1.5</v>
      </c>
      <c r="H87" s="76">
        <f t="shared" si="38"/>
        <v>36848.835</v>
      </c>
      <c r="I87" s="76">
        <f t="shared" si="39"/>
        <v>39022.91626499999</v>
      </c>
      <c r="J87" s="76">
        <v>3600</v>
      </c>
      <c r="K87" s="76">
        <f t="shared" si="40"/>
        <v>1829161.9128337498</v>
      </c>
      <c r="L87" s="105">
        <v>70</v>
      </c>
      <c r="M87" s="105">
        <v>70</v>
      </c>
      <c r="N87" s="76">
        <v>10528.24</v>
      </c>
      <c r="O87" s="76">
        <f t="shared" si="7"/>
        <v>11149.406159999999</v>
      </c>
      <c r="P87" s="76">
        <v>1.5</v>
      </c>
      <c r="Q87" s="76">
        <f t="shared" si="41"/>
        <v>15792.36</v>
      </c>
      <c r="R87" s="76">
        <f t="shared" si="42"/>
        <v>16724.109239999998</v>
      </c>
      <c r="S87" s="76">
        <v>28100</v>
      </c>
      <c r="T87" s="76">
        <f t="shared" si="43"/>
        <v>14011129.314799996</v>
      </c>
      <c r="U87" s="76">
        <f t="shared" si="44"/>
        <v>15840.3</v>
      </c>
      <c r="W87" s="94">
        <v>14947.4</v>
      </c>
      <c r="X87" s="87">
        <f t="shared" si="12"/>
        <v>-892.8999999999996</v>
      </c>
    </row>
    <row r="88" spans="1:24" s="93" customFormat="1" ht="25.5">
      <c r="A88" s="70" t="s">
        <v>116</v>
      </c>
      <c r="B88" s="84">
        <v>71900000</v>
      </c>
      <c r="C88" s="105">
        <v>19</v>
      </c>
      <c r="D88" s="106">
        <f t="shared" si="37"/>
        <v>1.5833333333333333</v>
      </c>
      <c r="E88" s="76">
        <v>24565.89</v>
      </c>
      <c r="F88" s="76">
        <f t="shared" si="3"/>
        <v>26015.277509999996</v>
      </c>
      <c r="G88" s="76">
        <v>1.5</v>
      </c>
      <c r="H88" s="76">
        <f t="shared" si="38"/>
        <v>36848.835</v>
      </c>
      <c r="I88" s="76">
        <f t="shared" si="39"/>
        <v>39022.91626499999</v>
      </c>
      <c r="J88" s="76"/>
      <c r="K88" s="76">
        <f t="shared" si="40"/>
        <v>737993.1136987499</v>
      </c>
      <c r="L88" s="105">
        <v>35</v>
      </c>
      <c r="M88" s="105">
        <v>27</v>
      </c>
      <c r="N88" s="76">
        <v>10528.24</v>
      </c>
      <c r="O88" s="76">
        <f t="shared" si="7"/>
        <v>11149.406159999999</v>
      </c>
      <c r="P88" s="76">
        <v>1.5</v>
      </c>
      <c r="Q88" s="76">
        <f t="shared" si="41"/>
        <v>15792.36</v>
      </c>
      <c r="R88" s="76">
        <f t="shared" si="42"/>
        <v>16724.109239999998</v>
      </c>
      <c r="S88" s="76">
        <v>10000</v>
      </c>
      <c r="T88" s="76">
        <f t="shared" si="43"/>
        <v>5403454.164279999</v>
      </c>
      <c r="U88" s="76">
        <f t="shared" si="44"/>
        <v>6141.4</v>
      </c>
      <c r="W88" s="94">
        <v>5795.1</v>
      </c>
      <c r="X88" s="87">
        <f t="shared" si="12"/>
        <v>-346.2999999999993</v>
      </c>
    </row>
    <row r="89" spans="1:24" s="1" customFormat="1" ht="12.75">
      <c r="A89" s="71" t="s">
        <v>148</v>
      </c>
      <c r="B89" s="36"/>
      <c r="C89" s="48">
        <f>SUM(C90:C101)</f>
        <v>587</v>
      </c>
      <c r="D89" s="107"/>
      <c r="E89" s="76"/>
      <c r="F89" s="76"/>
      <c r="G89" s="49"/>
      <c r="H89" s="50"/>
      <c r="I89" s="50"/>
      <c r="J89" s="49">
        <f>SUM(J90:J101)</f>
        <v>111926.47</v>
      </c>
      <c r="K89" s="49">
        <f>SUM(K90:K101)</f>
        <v>19121334.354118925</v>
      </c>
      <c r="L89" s="48">
        <f>SUM(L90:L101)</f>
        <v>1635</v>
      </c>
      <c r="M89" s="48">
        <f>SUM(M90:M101)</f>
        <v>1587</v>
      </c>
      <c r="N89" s="76"/>
      <c r="O89" s="76"/>
      <c r="P89" s="49"/>
      <c r="Q89" s="50"/>
      <c r="R89" s="50"/>
      <c r="S89" s="49">
        <f>SUM(S90:S101)</f>
        <v>612600</v>
      </c>
      <c r="T89" s="49">
        <f>SUM(T90:T101)</f>
        <v>268498143.89586073</v>
      </c>
      <c r="U89" s="49">
        <f>SUM(U90:U101)</f>
        <v>287619.6</v>
      </c>
      <c r="W89" s="83">
        <v>271415.6</v>
      </c>
      <c r="X89" s="87"/>
    </row>
    <row r="90" spans="1:24" s="93" customFormat="1" ht="12.75">
      <c r="A90" s="70" t="s">
        <v>118</v>
      </c>
      <c r="B90" s="84">
        <v>84000000</v>
      </c>
      <c r="C90" s="105">
        <v>18</v>
      </c>
      <c r="D90" s="106">
        <f>SUM(C90/12)</f>
        <v>1.5</v>
      </c>
      <c r="E90" s="76">
        <v>24565.89</v>
      </c>
      <c r="F90" s="76">
        <f t="shared" si="3"/>
        <v>26015.277509999996</v>
      </c>
      <c r="G90" s="76">
        <v>1.4</v>
      </c>
      <c r="H90" s="76">
        <f>SUM(E90*G90)</f>
        <v>34392.246</v>
      </c>
      <c r="I90" s="76">
        <f>SUM(F90*G90)</f>
        <v>36421.38851399999</v>
      </c>
      <c r="J90" s="76">
        <v>0</v>
      </c>
      <c r="K90" s="76">
        <f>SUM((D90*H90))+(D90*I90*11)+J90</f>
        <v>652541.2794809998</v>
      </c>
      <c r="L90" s="105">
        <v>35</v>
      </c>
      <c r="M90" s="105">
        <v>31</v>
      </c>
      <c r="N90" s="76">
        <v>10528.24</v>
      </c>
      <c r="O90" s="76">
        <f t="shared" si="7"/>
        <v>11149.406159999999</v>
      </c>
      <c r="P90" s="76" t="s">
        <v>131</v>
      </c>
      <c r="Q90" s="76">
        <f aca="true" t="shared" si="45" ref="Q90:Q101">SUM(N90*P90)</f>
        <v>14739.535999999998</v>
      </c>
      <c r="R90" s="76">
        <f aca="true" t="shared" si="46" ref="R90:R101">SUM(O90*P90)</f>
        <v>15609.168623999996</v>
      </c>
      <c r="S90" s="76">
        <v>3700</v>
      </c>
      <c r="T90" s="76">
        <f aca="true" t="shared" si="47" ref="T90:T101">M90*Q90+M90*R90*11+S90</f>
        <v>5783352.116783999</v>
      </c>
      <c r="U90" s="76">
        <f aca="true" t="shared" si="48" ref="U90:U101">ROUND(((K90+T90)/1000),1)</f>
        <v>6435.9</v>
      </c>
      <c r="W90" s="94">
        <v>6072.6</v>
      </c>
      <c r="X90" s="87">
        <f t="shared" si="12"/>
        <v>-363.2999999999993</v>
      </c>
    </row>
    <row r="91" spans="1:24" s="93" customFormat="1" ht="12.75">
      <c r="A91" s="70" t="s">
        <v>120</v>
      </c>
      <c r="B91" s="84">
        <v>81000000</v>
      </c>
      <c r="C91" s="105">
        <v>55</v>
      </c>
      <c r="D91" s="106">
        <f>SUM(C91/12)</f>
        <v>4.583333333333333</v>
      </c>
      <c r="E91" s="76">
        <v>24565.89</v>
      </c>
      <c r="F91" s="76">
        <f t="shared" si="3"/>
        <v>26015.277509999996</v>
      </c>
      <c r="G91" s="76">
        <v>1.21</v>
      </c>
      <c r="H91" s="76">
        <f>SUM(E91*G91)</f>
        <v>29724.726899999998</v>
      </c>
      <c r="I91" s="76">
        <f>SUM(F91*G91)</f>
        <v>31478.485787099995</v>
      </c>
      <c r="J91" s="76">
        <v>0</v>
      </c>
      <c r="K91" s="76">
        <f>SUM((D91*H91))+(D91*I91*11)+J91</f>
        <v>1723278.6567246248</v>
      </c>
      <c r="L91" s="105">
        <v>120</v>
      </c>
      <c r="M91" s="105">
        <v>114</v>
      </c>
      <c r="N91" s="76">
        <v>10528.24</v>
      </c>
      <c r="O91" s="76">
        <f t="shared" si="7"/>
        <v>11149.406159999999</v>
      </c>
      <c r="P91" s="76">
        <v>1.21</v>
      </c>
      <c r="Q91" s="76">
        <f t="shared" si="45"/>
        <v>12739.170399999999</v>
      </c>
      <c r="R91" s="76">
        <f t="shared" si="46"/>
        <v>13490.781453599999</v>
      </c>
      <c r="S91" s="76">
        <v>21200</v>
      </c>
      <c r="T91" s="76">
        <f t="shared" si="47"/>
        <v>18390905.3684144</v>
      </c>
      <c r="U91" s="76">
        <f t="shared" si="48"/>
        <v>20114.2</v>
      </c>
      <c r="W91" s="94">
        <v>18979.3</v>
      </c>
      <c r="X91" s="87">
        <f t="shared" si="12"/>
        <v>-1134.9000000000015</v>
      </c>
    </row>
    <row r="92" spans="1:24" s="93" customFormat="1" ht="12.75">
      <c r="A92" s="70" t="s">
        <v>126</v>
      </c>
      <c r="B92" s="84">
        <v>93000000</v>
      </c>
      <c r="C92" s="105">
        <v>27</v>
      </c>
      <c r="D92" s="106">
        <f>SUM(C92/12)</f>
        <v>2.25</v>
      </c>
      <c r="E92" s="76">
        <v>24565.89</v>
      </c>
      <c r="F92" s="76">
        <f t="shared" si="3"/>
        <v>26015.277509999996</v>
      </c>
      <c r="G92" s="76">
        <v>1.4</v>
      </c>
      <c r="H92" s="76">
        <f>SUM(E92*G92)</f>
        <v>34392.246</v>
      </c>
      <c r="I92" s="76">
        <f>SUM(F92*G92)</f>
        <v>36421.38851399999</v>
      </c>
      <c r="J92" s="76">
        <v>0</v>
      </c>
      <c r="K92" s="76">
        <f>SUM((D92*H92))+(D92*I92*11)+J92</f>
        <v>978811.9192214998</v>
      </c>
      <c r="L92" s="105">
        <v>270</v>
      </c>
      <c r="M92" s="105">
        <v>260</v>
      </c>
      <c r="N92" s="76">
        <v>10528.24</v>
      </c>
      <c r="O92" s="76">
        <f t="shared" si="7"/>
        <v>11149.406159999999</v>
      </c>
      <c r="P92" s="76">
        <v>1.4</v>
      </c>
      <c r="Q92" s="76">
        <f t="shared" si="45"/>
        <v>14739.535999999998</v>
      </c>
      <c r="R92" s="76">
        <f t="shared" si="46"/>
        <v>15609.168623999996</v>
      </c>
      <c r="S92" s="76">
        <v>14000</v>
      </c>
      <c r="T92" s="76">
        <f t="shared" si="47"/>
        <v>48488501.62463999</v>
      </c>
      <c r="U92" s="76">
        <f t="shared" si="48"/>
        <v>49467.3</v>
      </c>
      <c r="W92" s="94">
        <v>46674.2</v>
      </c>
      <c r="X92" s="87">
        <f t="shared" si="12"/>
        <v>-2793.100000000006</v>
      </c>
    </row>
    <row r="93" spans="1:24" s="93" customFormat="1" ht="12.75">
      <c r="A93" s="70" t="s">
        <v>127</v>
      </c>
      <c r="B93" s="84">
        <v>95000000</v>
      </c>
      <c r="C93" s="105">
        <v>21</v>
      </c>
      <c r="D93" s="106">
        <f>SUM(C93/12)</f>
        <v>1.75</v>
      </c>
      <c r="E93" s="76">
        <v>24565.89</v>
      </c>
      <c r="F93" s="76">
        <f t="shared" si="3"/>
        <v>26015.277509999996</v>
      </c>
      <c r="G93" s="76">
        <v>1.3</v>
      </c>
      <c r="H93" s="76">
        <f>SUM(E93*G93)</f>
        <v>31935.657</v>
      </c>
      <c r="I93" s="76">
        <f>SUM(F93*G93)</f>
        <v>33819.860763</v>
      </c>
      <c r="J93" s="76">
        <v>0</v>
      </c>
      <c r="K93" s="76">
        <f>SUM((D93*H93))+(D93*I93*11)+J93</f>
        <v>706919.7194377499</v>
      </c>
      <c r="L93" s="105">
        <v>65</v>
      </c>
      <c r="M93" s="105">
        <v>58</v>
      </c>
      <c r="N93" s="76">
        <v>10528.24</v>
      </c>
      <c r="O93" s="76">
        <f t="shared" si="7"/>
        <v>11149.406159999999</v>
      </c>
      <c r="P93" s="76">
        <v>1.3</v>
      </c>
      <c r="Q93" s="76">
        <f t="shared" si="45"/>
        <v>13686.712</v>
      </c>
      <c r="R93" s="76">
        <f t="shared" si="46"/>
        <v>14494.228007999998</v>
      </c>
      <c r="S93" s="76">
        <v>17800</v>
      </c>
      <c r="T93" s="76">
        <f t="shared" si="47"/>
        <v>10058946.765103998</v>
      </c>
      <c r="U93" s="76">
        <f t="shared" si="48"/>
        <v>10765.9</v>
      </c>
      <c r="W93" s="94">
        <v>10158.8</v>
      </c>
      <c r="X93" s="87">
        <f t="shared" si="12"/>
        <v>-607.1000000000004</v>
      </c>
    </row>
    <row r="94" spans="1:24" s="93" customFormat="1" ht="12.75">
      <c r="A94" s="70" t="s">
        <v>51</v>
      </c>
      <c r="B94" s="84">
        <v>1000000</v>
      </c>
      <c r="C94" s="105">
        <v>48</v>
      </c>
      <c r="D94" s="106">
        <f>SUM(C94/12)</f>
        <v>4</v>
      </c>
      <c r="E94" s="76">
        <v>24565.89</v>
      </c>
      <c r="F94" s="76">
        <f t="shared" si="3"/>
        <v>26015.277509999996</v>
      </c>
      <c r="G94" s="76">
        <v>1.18</v>
      </c>
      <c r="H94" s="76">
        <f>SUM(E94*G94)</f>
        <v>28987.7502</v>
      </c>
      <c r="I94" s="76">
        <f>SUM(F94*G94)</f>
        <v>30698.027461799993</v>
      </c>
      <c r="J94" s="76">
        <v>27359.81</v>
      </c>
      <c r="K94" s="76">
        <f>SUM((D94*H94))+(D94*I94*11)+J94</f>
        <v>1494024.0191191998</v>
      </c>
      <c r="L94" s="105">
        <v>140</v>
      </c>
      <c r="M94" s="105">
        <v>135</v>
      </c>
      <c r="N94" s="76">
        <v>10528.24</v>
      </c>
      <c r="O94" s="76">
        <f t="shared" si="7"/>
        <v>11149.406159999999</v>
      </c>
      <c r="P94" s="76">
        <v>1.18</v>
      </c>
      <c r="Q94" s="76">
        <f t="shared" si="45"/>
        <v>12423.323199999999</v>
      </c>
      <c r="R94" s="76">
        <f t="shared" si="46"/>
        <v>13156.299268799998</v>
      </c>
      <c r="S94" s="76">
        <v>17400</v>
      </c>
      <c r="T94" s="76">
        <f t="shared" si="47"/>
        <v>21231653.046167996</v>
      </c>
      <c r="U94" s="76">
        <f t="shared" si="48"/>
        <v>22725.7</v>
      </c>
      <c r="W94" s="94">
        <v>21444.7</v>
      </c>
      <c r="X94" s="87">
        <f t="shared" si="12"/>
        <v>-1281</v>
      </c>
    </row>
    <row r="95" spans="1:24" s="93" customFormat="1" ht="12.75">
      <c r="A95" s="70" t="s">
        <v>128</v>
      </c>
      <c r="B95" s="84">
        <v>76000000</v>
      </c>
      <c r="C95" s="105">
        <v>60</v>
      </c>
      <c r="D95" s="106">
        <f aca="true" t="shared" si="49" ref="D95:D101">SUM(C95/12)</f>
        <v>5</v>
      </c>
      <c r="E95" s="76">
        <v>24565.89</v>
      </c>
      <c r="F95" s="76">
        <f aca="true" t="shared" si="50" ref="F95:F124">SUM(E95*1.059)</f>
        <v>26015.277509999996</v>
      </c>
      <c r="G95" s="76">
        <v>1.24</v>
      </c>
      <c r="H95" s="76">
        <f aca="true" t="shared" si="51" ref="H95:H101">SUM(E95*G95)</f>
        <v>30461.7036</v>
      </c>
      <c r="I95" s="76">
        <f aca="true" t="shared" si="52" ref="I95:I101">SUM(F95*G95)</f>
        <v>32258.944112399997</v>
      </c>
      <c r="J95" s="76">
        <v>37931</v>
      </c>
      <c r="K95" s="76">
        <f aca="true" t="shared" si="53" ref="K95:K101">SUM((D95*H95))+(D95*I95*11)+J95</f>
        <v>1964481.4441819997</v>
      </c>
      <c r="L95" s="105">
        <v>145</v>
      </c>
      <c r="M95" s="105">
        <v>138</v>
      </c>
      <c r="N95" s="76">
        <v>10528.24</v>
      </c>
      <c r="O95" s="76">
        <f aca="true" t="shared" si="54" ref="O95:O124">SUM(N95*1.059)</f>
        <v>11149.406159999999</v>
      </c>
      <c r="P95" s="76">
        <v>1.24</v>
      </c>
      <c r="Q95" s="76">
        <f t="shared" si="45"/>
        <v>13055.0176</v>
      </c>
      <c r="R95" s="76">
        <f t="shared" si="46"/>
        <v>13825.263638399998</v>
      </c>
      <c r="S95" s="76">
        <v>394800</v>
      </c>
      <c r="T95" s="76">
        <f t="shared" si="47"/>
        <v>23183142.6318912</v>
      </c>
      <c r="U95" s="76">
        <f t="shared" si="48"/>
        <v>25147.6</v>
      </c>
      <c r="W95" s="94">
        <v>23751.7</v>
      </c>
      <c r="X95" s="87">
        <f t="shared" si="12"/>
        <v>-1395.8999999999978</v>
      </c>
    </row>
    <row r="96" spans="1:24" s="93" customFormat="1" ht="12.75">
      <c r="A96" s="70" t="s">
        <v>106</v>
      </c>
      <c r="B96" s="84">
        <v>4000000</v>
      </c>
      <c r="C96" s="105">
        <v>46</v>
      </c>
      <c r="D96" s="106">
        <f t="shared" si="49"/>
        <v>3.8333333333333335</v>
      </c>
      <c r="E96" s="76">
        <v>24565.89</v>
      </c>
      <c r="F96" s="76">
        <f t="shared" si="50"/>
        <v>26015.277509999996</v>
      </c>
      <c r="G96" s="76">
        <v>1.25</v>
      </c>
      <c r="H96" s="76">
        <f t="shared" si="51"/>
        <v>30707.3625</v>
      </c>
      <c r="I96" s="76">
        <f t="shared" si="52"/>
        <v>32519.096887499996</v>
      </c>
      <c r="J96" s="76">
        <v>10000</v>
      </c>
      <c r="K96" s="76">
        <f t="shared" si="53"/>
        <v>1498933.4750062497</v>
      </c>
      <c r="L96" s="105">
        <v>160</v>
      </c>
      <c r="M96" s="105">
        <v>163</v>
      </c>
      <c r="N96" s="76">
        <v>10528.24</v>
      </c>
      <c r="O96" s="76">
        <f t="shared" si="54"/>
        <v>11149.406159999999</v>
      </c>
      <c r="P96" s="76">
        <v>1.25</v>
      </c>
      <c r="Q96" s="76">
        <f t="shared" si="45"/>
        <v>13160.3</v>
      </c>
      <c r="R96" s="76">
        <f t="shared" si="46"/>
        <v>13936.757699999998</v>
      </c>
      <c r="S96" s="76">
        <v>7600</v>
      </c>
      <c r="T96" s="76">
        <f t="shared" si="47"/>
        <v>27141335.456099994</v>
      </c>
      <c r="U96" s="76">
        <f t="shared" si="48"/>
        <v>28640.3</v>
      </c>
      <c r="W96" s="94">
        <v>27023.7</v>
      </c>
      <c r="X96" s="87">
        <f t="shared" si="12"/>
        <v>-1616.5999999999985</v>
      </c>
    </row>
    <row r="97" spans="1:24" s="93" customFormat="1" ht="12.75">
      <c r="A97" s="70" t="s">
        <v>103</v>
      </c>
      <c r="B97" s="84">
        <v>25000000</v>
      </c>
      <c r="C97" s="105">
        <v>99</v>
      </c>
      <c r="D97" s="106">
        <f t="shared" si="49"/>
        <v>8.25</v>
      </c>
      <c r="E97" s="76">
        <v>24565.89</v>
      </c>
      <c r="F97" s="76">
        <f t="shared" si="50"/>
        <v>26015.277509999996</v>
      </c>
      <c r="G97" s="76">
        <v>1.23</v>
      </c>
      <c r="H97" s="76">
        <f t="shared" si="51"/>
        <v>30216.0447</v>
      </c>
      <c r="I97" s="76">
        <f t="shared" si="52"/>
        <v>31998.791337299994</v>
      </c>
      <c r="J97" s="76">
        <v>26559.06</v>
      </c>
      <c r="K97" s="76">
        <f t="shared" si="53"/>
        <v>3179731.7426349744</v>
      </c>
      <c r="L97" s="105">
        <v>250</v>
      </c>
      <c r="M97" s="105">
        <v>234</v>
      </c>
      <c r="N97" s="76">
        <v>10528.24</v>
      </c>
      <c r="O97" s="76">
        <f t="shared" si="54"/>
        <v>11149.406159999999</v>
      </c>
      <c r="P97" s="76">
        <v>1.23</v>
      </c>
      <c r="Q97" s="76">
        <f t="shared" si="45"/>
        <v>12949.7352</v>
      </c>
      <c r="R97" s="76">
        <f t="shared" si="46"/>
        <v>13713.769576799998</v>
      </c>
      <c r="S97" s="76">
        <v>75500</v>
      </c>
      <c r="T97" s="76">
        <f t="shared" si="47"/>
        <v>38404980.92748319</v>
      </c>
      <c r="U97" s="76">
        <f t="shared" si="48"/>
        <v>41584.7</v>
      </c>
      <c r="W97" s="94">
        <v>39241.8</v>
      </c>
      <c r="X97" s="87">
        <f t="shared" si="12"/>
        <v>-2342.899999999994</v>
      </c>
    </row>
    <row r="98" spans="1:24" s="93" customFormat="1" ht="12.75">
      <c r="A98" s="70" t="s">
        <v>68</v>
      </c>
      <c r="B98" s="84">
        <v>32000000</v>
      </c>
      <c r="C98" s="105">
        <v>85</v>
      </c>
      <c r="D98" s="106">
        <f t="shared" si="49"/>
        <v>7.083333333333333</v>
      </c>
      <c r="E98" s="76">
        <v>24565.89</v>
      </c>
      <c r="F98" s="76">
        <f t="shared" si="50"/>
        <v>26015.277509999996</v>
      </c>
      <c r="G98" s="76">
        <v>1.3</v>
      </c>
      <c r="H98" s="76">
        <f t="shared" si="51"/>
        <v>31935.657</v>
      </c>
      <c r="I98" s="76">
        <f t="shared" si="52"/>
        <v>33819.860763</v>
      </c>
      <c r="J98" s="76">
        <v>0</v>
      </c>
      <c r="K98" s="76">
        <f t="shared" si="53"/>
        <v>2861341.7215337497</v>
      </c>
      <c r="L98" s="105">
        <v>190</v>
      </c>
      <c r="M98" s="105">
        <v>190</v>
      </c>
      <c r="N98" s="76">
        <v>10528.24</v>
      </c>
      <c r="O98" s="76">
        <f t="shared" si="54"/>
        <v>11149.406159999999</v>
      </c>
      <c r="P98" s="76">
        <v>1.3</v>
      </c>
      <c r="Q98" s="76">
        <f t="shared" si="45"/>
        <v>13686.712</v>
      </c>
      <c r="R98" s="76">
        <f t="shared" si="46"/>
        <v>14494.228007999998</v>
      </c>
      <c r="S98" s="76">
        <v>6100</v>
      </c>
      <c r="T98" s="76">
        <f t="shared" si="47"/>
        <v>32899511.816719998</v>
      </c>
      <c r="U98" s="76">
        <f t="shared" si="48"/>
        <v>35760.9</v>
      </c>
      <c r="W98" s="94">
        <v>33741.4</v>
      </c>
      <c r="X98" s="87">
        <f t="shared" si="12"/>
        <v>-2019.5</v>
      </c>
    </row>
    <row r="99" spans="1:24" s="93" customFormat="1" ht="12.75">
      <c r="A99" s="70" t="s">
        <v>108</v>
      </c>
      <c r="B99" s="84">
        <v>50000000</v>
      </c>
      <c r="C99" s="105">
        <v>50</v>
      </c>
      <c r="D99" s="106">
        <f t="shared" si="49"/>
        <v>4.166666666666667</v>
      </c>
      <c r="E99" s="76">
        <v>24565.89</v>
      </c>
      <c r="F99" s="76">
        <f t="shared" si="50"/>
        <v>26015.277509999996</v>
      </c>
      <c r="G99" s="76">
        <v>1.2</v>
      </c>
      <c r="H99" s="76">
        <f t="shared" si="51"/>
        <v>29479.068</v>
      </c>
      <c r="I99" s="76">
        <f t="shared" si="52"/>
        <v>31218.333011999996</v>
      </c>
      <c r="J99" s="76">
        <v>0</v>
      </c>
      <c r="K99" s="76">
        <f t="shared" si="53"/>
        <v>1553669.7130499997</v>
      </c>
      <c r="L99" s="105">
        <v>110</v>
      </c>
      <c r="M99" s="105">
        <v>100</v>
      </c>
      <c r="N99" s="76">
        <v>10528.24</v>
      </c>
      <c r="O99" s="76">
        <f t="shared" si="54"/>
        <v>11149.406159999999</v>
      </c>
      <c r="P99" s="76">
        <v>1.2</v>
      </c>
      <c r="Q99" s="76">
        <f t="shared" si="45"/>
        <v>12633.887999999999</v>
      </c>
      <c r="R99" s="76">
        <f t="shared" si="46"/>
        <v>13379.287391999998</v>
      </c>
      <c r="S99" s="76">
        <v>10300</v>
      </c>
      <c r="T99" s="76">
        <f t="shared" si="47"/>
        <v>15990904.931199998</v>
      </c>
      <c r="U99" s="76">
        <f t="shared" si="48"/>
        <v>17544.6</v>
      </c>
      <c r="W99" s="94">
        <v>16554.2</v>
      </c>
      <c r="X99" s="87">
        <f aca="true" t="shared" si="55" ref="X99:X124">W99-U99</f>
        <v>-990.3999999999978</v>
      </c>
    </row>
    <row r="100" spans="1:24" s="93" customFormat="1" ht="12.75">
      <c r="A100" s="70" t="s">
        <v>79</v>
      </c>
      <c r="B100" s="84">
        <v>52000000</v>
      </c>
      <c r="C100" s="105">
        <v>51</v>
      </c>
      <c r="D100" s="106">
        <f t="shared" si="49"/>
        <v>4.25</v>
      </c>
      <c r="E100" s="76">
        <v>24565.89</v>
      </c>
      <c r="F100" s="76">
        <f t="shared" si="50"/>
        <v>26015.277509999996</v>
      </c>
      <c r="G100" s="76">
        <v>1.15</v>
      </c>
      <c r="H100" s="76">
        <f t="shared" si="51"/>
        <v>28250.773499999996</v>
      </c>
      <c r="I100" s="76">
        <f t="shared" si="52"/>
        <v>29917.569136499995</v>
      </c>
      <c r="J100" s="76">
        <v>0</v>
      </c>
      <c r="K100" s="76">
        <f t="shared" si="53"/>
        <v>1518712.1445063748</v>
      </c>
      <c r="L100" s="105">
        <v>100</v>
      </c>
      <c r="M100" s="105">
        <v>111</v>
      </c>
      <c r="N100" s="76">
        <v>10528.24</v>
      </c>
      <c r="O100" s="76">
        <f t="shared" si="54"/>
        <v>11149.406159999999</v>
      </c>
      <c r="P100" s="76">
        <v>1.15</v>
      </c>
      <c r="Q100" s="76">
        <f t="shared" si="45"/>
        <v>12107.475999999999</v>
      </c>
      <c r="R100" s="76">
        <f t="shared" si="46"/>
        <v>12821.817083999997</v>
      </c>
      <c r="S100" s="76">
        <v>23000</v>
      </c>
      <c r="T100" s="76">
        <f t="shared" si="47"/>
        <v>17022368.495563995</v>
      </c>
      <c r="U100" s="76">
        <f t="shared" si="48"/>
        <v>18541.1</v>
      </c>
      <c r="W100" s="94">
        <v>17495.2</v>
      </c>
      <c r="X100" s="87">
        <f t="shared" si="55"/>
        <v>-1045.8999999999978</v>
      </c>
    </row>
    <row r="101" spans="1:24" s="93" customFormat="1" ht="12.75">
      <c r="A101" s="70" t="s">
        <v>110</v>
      </c>
      <c r="B101" s="84">
        <v>69000000</v>
      </c>
      <c r="C101" s="105">
        <v>27</v>
      </c>
      <c r="D101" s="106">
        <f t="shared" si="49"/>
        <v>2.25</v>
      </c>
      <c r="E101" s="76">
        <v>24565.89</v>
      </c>
      <c r="F101" s="76">
        <f t="shared" si="50"/>
        <v>26015.277509999996</v>
      </c>
      <c r="G101" s="76">
        <v>1.4</v>
      </c>
      <c r="H101" s="76">
        <f t="shared" si="51"/>
        <v>34392.246</v>
      </c>
      <c r="I101" s="76">
        <f t="shared" si="52"/>
        <v>36421.38851399999</v>
      </c>
      <c r="J101" s="76">
        <v>10076.6</v>
      </c>
      <c r="K101" s="76">
        <f t="shared" si="53"/>
        <v>988888.5192214998</v>
      </c>
      <c r="L101" s="105">
        <v>50</v>
      </c>
      <c r="M101" s="105">
        <v>53</v>
      </c>
      <c r="N101" s="76">
        <v>10528.24</v>
      </c>
      <c r="O101" s="76">
        <f t="shared" si="54"/>
        <v>11149.406159999999</v>
      </c>
      <c r="P101" s="76">
        <v>1.4</v>
      </c>
      <c r="Q101" s="76">
        <f t="shared" si="45"/>
        <v>14739.535999999998</v>
      </c>
      <c r="R101" s="76">
        <f t="shared" si="46"/>
        <v>15609.168623999996</v>
      </c>
      <c r="S101" s="76">
        <v>21200</v>
      </c>
      <c r="T101" s="76">
        <f t="shared" si="47"/>
        <v>9902540.715791997</v>
      </c>
      <c r="U101" s="76">
        <f t="shared" si="48"/>
        <v>10891.4</v>
      </c>
      <c r="W101" s="94">
        <v>10278</v>
      </c>
      <c r="X101" s="87">
        <f t="shared" si="55"/>
        <v>-613.3999999999996</v>
      </c>
    </row>
    <row r="102" spans="1:24" s="93" customFormat="1" ht="25.5">
      <c r="A102" s="71" t="s">
        <v>149</v>
      </c>
      <c r="B102" s="71"/>
      <c r="C102" s="95">
        <f>SUM(C103:C111)</f>
        <v>202</v>
      </c>
      <c r="D102" s="106"/>
      <c r="E102" s="76"/>
      <c r="F102" s="76"/>
      <c r="G102" s="96"/>
      <c r="H102" s="76"/>
      <c r="I102" s="76"/>
      <c r="J102" s="96">
        <f>SUM(J103:J111)</f>
        <v>16575.1</v>
      </c>
      <c r="K102" s="96">
        <f>SUM(K103:K111)</f>
        <v>7095612.202560149</v>
      </c>
      <c r="L102" s="95">
        <f>SUM(L103:L111)</f>
        <v>599</v>
      </c>
      <c r="M102" s="95">
        <f>SUM(M103:M111)</f>
        <v>556</v>
      </c>
      <c r="N102" s="76"/>
      <c r="O102" s="76"/>
      <c r="P102" s="96"/>
      <c r="Q102" s="76"/>
      <c r="R102" s="76"/>
      <c r="S102" s="96">
        <f>SUM(S103:S111)</f>
        <v>168800</v>
      </c>
      <c r="T102" s="96">
        <f>SUM(T103:T111)</f>
        <v>101929297.0506488</v>
      </c>
      <c r="U102" s="96">
        <f>SUM(U103:U111)</f>
        <v>109024.99999999999</v>
      </c>
      <c r="W102" s="94">
        <v>102877.7</v>
      </c>
      <c r="X102" s="87"/>
    </row>
    <row r="103" spans="1:24" s="93" customFormat="1" ht="12.75">
      <c r="A103" s="70" t="s">
        <v>124</v>
      </c>
      <c r="B103" s="84">
        <v>98000000</v>
      </c>
      <c r="C103" s="105">
        <v>59</v>
      </c>
      <c r="D103" s="106">
        <f aca="true" t="shared" si="56" ref="D103:D111">SUM(C103/12)</f>
        <v>4.916666666666667</v>
      </c>
      <c r="E103" s="76">
        <v>24565.89</v>
      </c>
      <c r="F103" s="76">
        <f t="shared" si="50"/>
        <v>26015.277509999996</v>
      </c>
      <c r="G103" s="76">
        <v>1.46</v>
      </c>
      <c r="H103" s="76">
        <f aca="true" t="shared" si="57" ref="H103:H111">SUM(E103*G103)</f>
        <v>35866.1994</v>
      </c>
      <c r="I103" s="76">
        <f aca="true" t="shared" si="58" ref="I103:I111">SUM(F103*G103)</f>
        <v>37982.305164599995</v>
      </c>
      <c r="J103" s="76"/>
      <c r="K103" s="76">
        <f aca="true" t="shared" si="59" ref="K103:K111">SUM((D103*H103))+(D103*I103*11)+J103</f>
        <v>2230551.81803545</v>
      </c>
      <c r="L103" s="105">
        <v>270</v>
      </c>
      <c r="M103" s="105">
        <v>273</v>
      </c>
      <c r="N103" s="76">
        <v>10528.24</v>
      </c>
      <c r="O103" s="76">
        <f t="shared" si="54"/>
        <v>11149.406159999999</v>
      </c>
      <c r="P103" s="76">
        <v>1.46</v>
      </c>
      <c r="Q103" s="76">
        <f aca="true" t="shared" si="60" ref="Q103:Q111">SUM(N103*P103)</f>
        <v>15371.230399999999</v>
      </c>
      <c r="R103" s="76">
        <f aca="true" t="shared" si="61" ref="R103:R111">SUM(O103*P103)</f>
        <v>16278.132993599998</v>
      </c>
      <c r="S103" s="76">
        <v>25000</v>
      </c>
      <c r="T103" s="76">
        <f aca="true" t="shared" si="62" ref="T103:T111">M103*Q103+M103*R103*11+S103</f>
        <v>53104579.27898079</v>
      </c>
      <c r="U103" s="76">
        <f aca="true" t="shared" si="63" ref="U103:U111">ROUND(((K103+T103)/1000),1)</f>
        <v>55335.1</v>
      </c>
      <c r="W103" s="94">
        <v>52211.2</v>
      </c>
      <c r="X103" s="87">
        <f t="shared" si="55"/>
        <v>-3123.9000000000015</v>
      </c>
    </row>
    <row r="104" spans="1:24" s="93" customFormat="1" ht="12.75">
      <c r="A104" s="70" t="s">
        <v>52</v>
      </c>
      <c r="B104" s="84">
        <v>30000000</v>
      </c>
      <c r="C104" s="105">
        <v>10</v>
      </c>
      <c r="D104" s="106">
        <f t="shared" si="56"/>
        <v>0.8333333333333334</v>
      </c>
      <c r="E104" s="76">
        <v>24565.89</v>
      </c>
      <c r="F104" s="76">
        <f t="shared" si="50"/>
        <v>26015.277509999996</v>
      </c>
      <c r="G104" s="76">
        <v>1.6</v>
      </c>
      <c r="H104" s="76">
        <f t="shared" si="57"/>
        <v>39305.424</v>
      </c>
      <c r="I104" s="76">
        <f t="shared" si="58"/>
        <v>41624.444015999994</v>
      </c>
      <c r="J104" s="76">
        <v>2879</v>
      </c>
      <c r="K104" s="76">
        <f t="shared" si="59"/>
        <v>417190.92348</v>
      </c>
      <c r="L104" s="105">
        <v>25</v>
      </c>
      <c r="M104" s="105">
        <v>16</v>
      </c>
      <c r="N104" s="76">
        <v>10528.24</v>
      </c>
      <c r="O104" s="76">
        <f t="shared" si="54"/>
        <v>11149.406159999999</v>
      </c>
      <c r="P104" s="76">
        <v>1.6</v>
      </c>
      <c r="Q104" s="76">
        <f t="shared" si="60"/>
        <v>16845.184</v>
      </c>
      <c r="R104" s="76">
        <f t="shared" si="61"/>
        <v>17839.049855999998</v>
      </c>
      <c r="S104" s="76">
        <v>12600</v>
      </c>
      <c r="T104" s="76">
        <f t="shared" si="62"/>
        <v>3421795.7186559997</v>
      </c>
      <c r="U104" s="76">
        <f t="shared" si="63"/>
        <v>3839</v>
      </c>
      <c r="W104" s="94">
        <v>3623</v>
      </c>
      <c r="X104" s="87">
        <f t="shared" si="55"/>
        <v>-216</v>
      </c>
    </row>
    <row r="105" spans="1:24" s="93" customFormat="1" ht="12.75">
      <c r="A105" s="70" t="s">
        <v>54</v>
      </c>
      <c r="B105" s="84">
        <v>5000000</v>
      </c>
      <c r="C105" s="105">
        <v>66</v>
      </c>
      <c r="D105" s="106">
        <f t="shared" si="56"/>
        <v>5.5</v>
      </c>
      <c r="E105" s="76">
        <v>24565.89</v>
      </c>
      <c r="F105" s="76">
        <f t="shared" si="50"/>
        <v>26015.277509999996</v>
      </c>
      <c r="G105" s="76">
        <v>1.21</v>
      </c>
      <c r="H105" s="76">
        <f t="shared" si="57"/>
        <v>29724.726899999998</v>
      </c>
      <c r="I105" s="76">
        <f t="shared" si="58"/>
        <v>31478.485787099995</v>
      </c>
      <c r="J105" s="76">
        <v>2288.83</v>
      </c>
      <c r="K105" s="76">
        <f t="shared" si="59"/>
        <v>2070223.2180695496</v>
      </c>
      <c r="L105" s="105">
        <v>108</v>
      </c>
      <c r="M105" s="105">
        <v>99</v>
      </c>
      <c r="N105" s="76">
        <v>10528.24</v>
      </c>
      <c r="O105" s="76">
        <f t="shared" si="54"/>
        <v>11149.406159999999</v>
      </c>
      <c r="P105" s="76">
        <v>1.21</v>
      </c>
      <c r="Q105" s="76">
        <f t="shared" si="60"/>
        <v>12739.170399999999</v>
      </c>
      <c r="R105" s="76">
        <f t="shared" si="61"/>
        <v>13490.781453599999</v>
      </c>
      <c r="S105" s="76">
        <v>9000</v>
      </c>
      <c r="T105" s="76">
        <f t="shared" si="62"/>
        <v>15961638.872570397</v>
      </c>
      <c r="U105" s="76">
        <f t="shared" si="63"/>
        <v>18031.9</v>
      </c>
      <c r="W105" s="94">
        <v>17014.1</v>
      </c>
      <c r="X105" s="87">
        <f t="shared" si="55"/>
        <v>-1017.8000000000029</v>
      </c>
    </row>
    <row r="106" spans="1:24" s="93" customFormat="1" ht="12.75">
      <c r="A106" s="70" t="s">
        <v>56</v>
      </c>
      <c r="B106" s="84">
        <v>8000000</v>
      </c>
      <c r="C106" s="105">
        <v>19</v>
      </c>
      <c r="D106" s="106">
        <f t="shared" si="56"/>
        <v>1.5833333333333333</v>
      </c>
      <c r="E106" s="76">
        <v>24565.89</v>
      </c>
      <c r="F106" s="76">
        <f t="shared" si="50"/>
        <v>26015.277509999996</v>
      </c>
      <c r="G106" s="76">
        <v>1.27</v>
      </c>
      <c r="H106" s="76">
        <f t="shared" si="57"/>
        <v>31198.6803</v>
      </c>
      <c r="I106" s="76">
        <f t="shared" si="58"/>
        <v>33039.402437699995</v>
      </c>
      <c r="J106" s="76">
        <v>5200</v>
      </c>
      <c r="K106" s="76">
        <f t="shared" si="59"/>
        <v>630034.1695982749</v>
      </c>
      <c r="L106" s="105">
        <v>76</v>
      </c>
      <c r="M106" s="105">
        <v>64</v>
      </c>
      <c r="N106" s="76">
        <v>10528.24</v>
      </c>
      <c r="O106" s="76">
        <f t="shared" si="54"/>
        <v>11149.406159999999</v>
      </c>
      <c r="P106" s="76">
        <v>1.27</v>
      </c>
      <c r="Q106" s="76">
        <f t="shared" si="60"/>
        <v>13370.8648</v>
      </c>
      <c r="R106" s="76">
        <f t="shared" si="61"/>
        <v>14159.745823199999</v>
      </c>
      <c r="S106" s="76">
        <v>27000</v>
      </c>
      <c r="T106" s="76">
        <f t="shared" si="62"/>
        <v>10851196.4067328</v>
      </c>
      <c r="U106" s="76">
        <f t="shared" si="63"/>
        <v>11481.2</v>
      </c>
      <c r="W106" s="94">
        <v>10834.6</v>
      </c>
      <c r="X106" s="87">
        <f t="shared" si="55"/>
        <v>-646.6000000000004</v>
      </c>
    </row>
    <row r="107" spans="1:24" s="93" customFormat="1" ht="12.75">
      <c r="A107" s="70" t="s">
        <v>57</v>
      </c>
      <c r="B107" s="84">
        <v>10000000</v>
      </c>
      <c r="C107" s="105">
        <v>20</v>
      </c>
      <c r="D107" s="106">
        <f t="shared" si="56"/>
        <v>1.6666666666666667</v>
      </c>
      <c r="E107" s="76">
        <v>24565.89</v>
      </c>
      <c r="F107" s="76">
        <f t="shared" si="50"/>
        <v>26015.277509999996</v>
      </c>
      <c r="G107" s="76">
        <v>1.3</v>
      </c>
      <c r="H107" s="76">
        <f t="shared" si="57"/>
        <v>31935.657</v>
      </c>
      <c r="I107" s="76">
        <f t="shared" si="58"/>
        <v>33819.860763</v>
      </c>
      <c r="J107" s="76">
        <v>460</v>
      </c>
      <c r="K107" s="76">
        <f t="shared" si="59"/>
        <v>673716.8756549999</v>
      </c>
      <c r="L107" s="105">
        <v>65</v>
      </c>
      <c r="M107" s="105">
        <v>60</v>
      </c>
      <c r="N107" s="76">
        <v>10528.24</v>
      </c>
      <c r="O107" s="76">
        <f t="shared" si="54"/>
        <v>11149.406159999999</v>
      </c>
      <c r="P107" s="76">
        <v>1.3</v>
      </c>
      <c r="Q107" s="76">
        <f t="shared" si="60"/>
        <v>13686.712</v>
      </c>
      <c r="R107" s="76">
        <f t="shared" si="61"/>
        <v>14494.228007999998</v>
      </c>
      <c r="S107" s="76">
        <v>14700</v>
      </c>
      <c r="T107" s="76">
        <f t="shared" si="62"/>
        <v>10402093.205279998</v>
      </c>
      <c r="U107" s="76">
        <f t="shared" si="63"/>
        <v>11075.8</v>
      </c>
      <c r="W107" s="94">
        <v>10451.1</v>
      </c>
      <c r="X107" s="87">
        <f t="shared" si="55"/>
        <v>-624.6999999999989</v>
      </c>
    </row>
    <row r="108" spans="1:24" s="93" customFormat="1" ht="12.75">
      <c r="A108" s="73" t="s">
        <v>75</v>
      </c>
      <c r="B108" s="84">
        <v>44000000</v>
      </c>
      <c r="C108" s="105">
        <v>4</v>
      </c>
      <c r="D108" s="106">
        <f t="shared" si="56"/>
        <v>0.3333333333333333</v>
      </c>
      <c r="E108" s="76">
        <v>24565.89</v>
      </c>
      <c r="F108" s="76">
        <f t="shared" si="50"/>
        <v>26015.277509999996</v>
      </c>
      <c r="G108" s="76">
        <v>1.7</v>
      </c>
      <c r="H108" s="76">
        <f t="shared" si="57"/>
        <v>41762.013</v>
      </c>
      <c r="I108" s="76">
        <f t="shared" si="58"/>
        <v>44225.971766999995</v>
      </c>
      <c r="J108" s="76">
        <v>0</v>
      </c>
      <c r="K108" s="76">
        <f t="shared" si="59"/>
        <v>176082.56747899996</v>
      </c>
      <c r="L108" s="105">
        <v>9</v>
      </c>
      <c r="M108" s="105">
        <v>4</v>
      </c>
      <c r="N108" s="76">
        <v>10528.24</v>
      </c>
      <c r="O108" s="76">
        <f t="shared" si="54"/>
        <v>11149.406159999999</v>
      </c>
      <c r="P108" s="76">
        <v>1.7</v>
      </c>
      <c r="Q108" s="76">
        <f t="shared" si="60"/>
        <v>17898.007999999998</v>
      </c>
      <c r="R108" s="76">
        <f t="shared" si="61"/>
        <v>18953.990471999998</v>
      </c>
      <c r="S108" s="76">
        <v>20000</v>
      </c>
      <c r="T108" s="76">
        <f t="shared" si="62"/>
        <v>925567.6127679999</v>
      </c>
      <c r="U108" s="76">
        <f t="shared" si="63"/>
        <v>1101.7</v>
      </c>
      <c r="W108" s="94">
        <v>1040.6</v>
      </c>
      <c r="X108" s="87">
        <f t="shared" si="55"/>
        <v>-61.100000000000136</v>
      </c>
    </row>
    <row r="109" spans="1:24" s="93" customFormat="1" ht="12.75">
      <c r="A109" s="70" t="s">
        <v>88</v>
      </c>
      <c r="B109" s="84">
        <v>64000000</v>
      </c>
      <c r="C109" s="105">
        <v>7</v>
      </c>
      <c r="D109" s="106">
        <f t="shared" si="56"/>
        <v>0.5833333333333334</v>
      </c>
      <c r="E109" s="76">
        <v>24565.89</v>
      </c>
      <c r="F109" s="76">
        <f t="shared" si="50"/>
        <v>26015.277509999996</v>
      </c>
      <c r="G109" s="76">
        <v>1.42</v>
      </c>
      <c r="H109" s="76">
        <f t="shared" si="57"/>
        <v>34883.563799999996</v>
      </c>
      <c r="I109" s="76">
        <f t="shared" si="58"/>
        <v>36941.69406419999</v>
      </c>
      <c r="J109" s="76">
        <v>0</v>
      </c>
      <c r="K109" s="76">
        <f t="shared" si="59"/>
        <v>257391.28246194994</v>
      </c>
      <c r="L109" s="105">
        <v>21</v>
      </c>
      <c r="M109" s="105">
        <v>17</v>
      </c>
      <c r="N109" s="76">
        <v>10528.24</v>
      </c>
      <c r="O109" s="76">
        <f t="shared" si="54"/>
        <v>11149.406159999999</v>
      </c>
      <c r="P109" s="76">
        <v>1.42</v>
      </c>
      <c r="Q109" s="76">
        <f t="shared" si="60"/>
        <v>14950.100799999998</v>
      </c>
      <c r="R109" s="76">
        <f t="shared" si="61"/>
        <v>15832.156747199997</v>
      </c>
      <c r="S109" s="76">
        <v>3700</v>
      </c>
      <c r="T109" s="76">
        <f t="shared" si="62"/>
        <v>3218465.025326399</v>
      </c>
      <c r="U109" s="76">
        <f t="shared" si="63"/>
        <v>3475.9</v>
      </c>
      <c r="W109" s="94">
        <v>3279.7</v>
      </c>
      <c r="X109" s="87">
        <f t="shared" si="55"/>
        <v>-196.20000000000027</v>
      </c>
    </row>
    <row r="110" spans="1:24" s="93" customFormat="1" ht="12.75">
      <c r="A110" s="70" t="s">
        <v>95</v>
      </c>
      <c r="B110" s="84">
        <v>99000000</v>
      </c>
      <c r="C110" s="105">
        <v>13</v>
      </c>
      <c r="D110" s="106">
        <f t="shared" si="56"/>
        <v>1.0833333333333333</v>
      </c>
      <c r="E110" s="76">
        <v>24565.89</v>
      </c>
      <c r="F110" s="76">
        <f t="shared" si="50"/>
        <v>26015.277509999996</v>
      </c>
      <c r="G110" s="76">
        <v>1.27</v>
      </c>
      <c r="H110" s="76">
        <f t="shared" si="57"/>
        <v>31198.6803</v>
      </c>
      <c r="I110" s="76">
        <f t="shared" si="58"/>
        <v>33039.402437699995</v>
      </c>
      <c r="J110" s="76">
        <v>5027.51</v>
      </c>
      <c r="K110" s="76">
        <f t="shared" si="59"/>
        <v>432545.6260409249</v>
      </c>
      <c r="L110" s="105">
        <v>22</v>
      </c>
      <c r="M110" s="105">
        <v>22</v>
      </c>
      <c r="N110" s="76">
        <v>10528.24</v>
      </c>
      <c r="O110" s="76">
        <f t="shared" si="54"/>
        <v>11149.406159999999</v>
      </c>
      <c r="P110" s="76">
        <v>1.27</v>
      </c>
      <c r="Q110" s="76">
        <f t="shared" si="60"/>
        <v>13370.8648</v>
      </c>
      <c r="R110" s="76">
        <f t="shared" si="61"/>
        <v>14159.745823199999</v>
      </c>
      <c r="S110" s="76">
        <v>43800</v>
      </c>
      <c r="T110" s="76">
        <f t="shared" si="62"/>
        <v>3764617.5148143996</v>
      </c>
      <c r="U110" s="76">
        <f t="shared" si="63"/>
        <v>4197.2</v>
      </c>
      <c r="W110" s="94">
        <v>3962.9</v>
      </c>
      <c r="X110" s="87">
        <f t="shared" si="55"/>
        <v>-234.29999999999973</v>
      </c>
    </row>
    <row r="111" spans="1:24" s="93" customFormat="1" ht="12.75">
      <c r="A111" s="70" t="s">
        <v>115</v>
      </c>
      <c r="B111" s="84">
        <v>77000000</v>
      </c>
      <c r="C111" s="105">
        <v>4</v>
      </c>
      <c r="D111" s="106">
        <f t="shared" si="56"/>
        <v>0.3333333333333333</v>
      </c>
      <c r="E111" s="76">
        <v>24565.89</v>
      </c>
      <c r="F111" s="76">
        <f t="shared" si="50"/>
        <v>26015.277509999996</v>
      </c>
      <c r="G111" s="76">
        <v>2</v>
      </c>
      <c r="H111" s="76">
        <f t="shared" si="57"/>
        <v>49131.78</v>
      </c>
      <c r="I111" s="76">
        <f t="shared" si="58"/>
        <v>52030.55501999999</v>
      </c>
      <c r="J111" s="76">
        <v>719.76</v>
      </c>
      <c r="K111" s="76">
        <f t="shared" si="59"/>
        <v>207875.72173999995</v>
      </c>
      <c r="L111" s="105">
        <v>3</v>
      </c>
      <c r="M111" s="105">
        <v>1</v>
      </c>
      <c r="N111" s="76">
        <v>10528.24</v>
      </c>
      <c r="O111" s="76">
        <f t="shared" si="54"/>
        <v>11149.406159999999</v>
      </c>
      <c r="P111" s="76">
        <v>2</v>
      </c>
      <c r="Q111" s="76">
        <f t="shared" si="60"/>
        <v>21056.48</v>
      </c>
      <c r="R111" s="76">
        <f t="shared" si="61"/>
        <v>22298.812319999997</v>
      </c>
      <c r="S111" s="76">
        <v>13000</v>
      </c>
      <c r="T111" s="76">
        <f t="shared" si="62"/>
        <v>279343.41552</v>
      </c>
      <c r="U111" s="76">
        <f t="shared" si="63"/>
        <v>487.2</v>
      </c>
      <c r="W111" s="94">
        <v>460.5</v>
      </c>
      <c r="X111" s="87">
        <f t="shared" si="55"/>
        <v>-26.69999999999999</v>
      </c>
    </row>
    <row r="112" spans="1:24" s="93" customFormat="1" ht="25.5">
      <c r="A112" s="71" t="s">
        <v>150</v>
      </c>
      <c r="B112" s="71"/>
      <c r="C112" s="95">
        <f>SUM(C113:C119)</f>
        <v>126</v>
      </c>
      <c r="D112" s="106"/>
      <c r="E112" s="76"/>
      <c r="F112" s="76"/>
      <c r="G112" s="96"/>
      <c r="H112" s="76"/>
      <c r="I112" s="76"/>
      <c r="J112" s="96">
        <f>SUM(J113:J119)</f>
        <v>29653.559999999998</v>
      </c>
      <c r="K112" s="96">
        <f>SUM(K113:K119)</f>
        <v>3292359.9574049995</v>
      </c>
      <c r="L112" s="95">
        <f>SUM(L113:L119)</f>
        <v>193</v>
      </c>
      <c r="M112" s="95">
        <f>SUM(M113:M119)</f>
        <v>173</v>
      </c>
      <c r="N112" s="76"/>
      <c r="O112" s="76"/>
      <c r="P112" s="96"/>
      <c r="Q112" s="76"/>
      <c r="R112" s="76"/>
      <c r="S112" s="96">
        <f>SUM(S113:S119)</f>
        <v>56100</v>
      </c>
      <c r="T112" s="96">
        <f>SUM(T113:T119)</f>
        <v>23094805.442479998</v>
      </c>
      <c r="U112" s="96">
        <f>SUM(U113:U119)</f>
        <v>26387</v>
      </c>
      <c r="W112" s="94">
        <v>24901.7</v>
      </c>
      <c r="X112" s="87"/>
    </row>
    <row r="113" spans="1:24" s="93" customFormat="1" ht="12.75">
      <c r="A113" s="70" t="s">
        <v>121</v>
      </c>
      <c r="B113" s="84">
        <v>82000000</v>
      </c>
      <c r="C113" s="105">
        <v>28</v>
      </c>
      <c r="D113" s="106">
        <f aca="true" t="shared" si="64" ref="D113:D119">SUM(C113/12)</f>
        <v>2.3333333333333335</v>
      </c>
      <c r="E113" s="76">
        <v>24565.89</v>
      </c>
      <c r="F113" s="76">
        <f t="shared" si="50"/>
        <v>26015.277509999996</v>
      </c>
      <c r="G113" s="76">
        <v>1</v>
      </c>
      <c r="H113" s="76">
        <f aca="true" t="shared" si="65" ref="H113:H119">SUM(E113*G113)</f>
        <v>24565.89</v>
      </c>
      <c r="I113" s="76">
        <f aca="true" t="shared" si="66" ref="I113:I119">SUM(F113*G113)</f>
        <v>26015.277509999996</v>
      </c>
      <c r="J113" s="76">
        <v>0</v>
      </c>
      <c r="K113" s="76">
        <f aca="true" t="shared" si="67" ref="K113:K119">SUM((D113*H113))+(D113*I113*11)+J113</f>
        <v>725045.86609</v>
      </c>
      <c r="L113" s="105">
        <v>60</v>
      </c>
      <c r="M113" s="105">
        <v>50</v>
      </c>
      <c r="N113" s="76">
        <v>10528.24</v>
      </c>
      <c r="O113" s="76">
        <f t="shared" si="54"/>
        <v>11149.406159999999</v>
      </c>
      <c r="P113" s="76">
        <v>1</v>
      </c>
      <c r="Q113" s="76">
        <f aca="true" t="shared" si="68" ref="Q113:Q119">SUM(N113*P113)</f>
        <v>10528.24</v>
      </c>
      <c r="R113" s="76">
        <f aca="true" t="shared" si="69" ref="R113:R119">SUM(O113*P113)</f>
        <v>11149.406159999999</v>
      </c>
      <c r="S113" s="76">
        <v>8400</v>
      </c>
      <c r="T113" s="76">
        <f aca="true" t="shared" si="70" ref="T113:T119">M113*Q113+M113*R113*11+S113</f>
        <v>6666985.387999999</v>
      </c>
      <c r="U113" s="76">
        <f aca="true" t="shared" si="71" ref="U113:U119">ROUND(((K113+T113)/1000),1)</f>
        <v>7392</v>
      </c>
      <c r="W113" s="94">
        <v>6975</v>
      </c>
      <c r="X113" s="87">
        <f t="shared" si="55"/>
        <v>-417</v>
      </c>
    </row>
    <row r="114" spans="1:24" s="93" customFormat="1" ht="12.75">
      <c r="A114" s="70" t="s">
        <v>122</v>
      </c>
      <c r="B114" s="84">
        <v>26000000</v>
      </c>
      <c r="C114" s="105">
        <v>8</v>
      </c>
      <c r="D114" s="106">
        <f t="shared" si="64"/>
        <v>0.6666666666666666</v>
      </c>
      <c r="E114" s="76">
        <v>24565.89</v>
      </c>
      <c r="F114" s="76">
        <f t="shared" si="50"/>
        <v>26015.277509999996</v>
      </c>
      <c r="G114" s="76">
        <v>1</v>
      </c>
      <c r="H114" s="76">
        <f t="shared" si="65"/>
        <v>24565.89</v>
      </c>
      <c r="I114" s="76">
        <f t="shared" si="66"/>
        <v>26015.277509999996</v>
      </c>
      <c r="J114" s="76">
        <v>3312.33</v>
      </c>
      <c r="K114" s="76">
        <f t="shared" si="67"/>
        <v>210468.29173999993</v>
      </c>
      <c r="L114" s="105">
        <v>10</v>
      </c>
      <c r="M114" s="105">
        <v>12</v>
      </c>
      <c r="N114" s="76">
        <v>10528.24</v>
      </c>
      <c r="O114" s="76">
        <f t="shared" si="54"/>
        <v>11149.406159999999</v>
      </c>
      <c r="P114" s="76">
        <v>1</v>
      </c>
      <c r="Q114" s="76">
        <f t="shared" si="68"/>
        <v>10528.24</v>
      </c>
      <c r="R114" s="76">
        <f t="shared" si="69"/>
        <v>11149.406159999999</v>
      </c>
      <c r="S114" s="76">
        <v>14500</v>
      </c>
      <c r="T114" s="76">
        <f t="shared" si="70"/>
        <v>1612560.4931199998</v>
      </c>
      <c r="U114" s="76">
        <f t="shared" si="71"/>
        <v>1823</v>
      </c>
      <c r="W114" s="94">
        <v>1721.1</v>
      </c>
      <c r="X114" s="87">
        <f t="shared" si="55"/>
        <v>-101.90000000000009</v>
      </c>
    </row>
    <row r="115" spans="1:24" s="93" customFormat="1" ht="12.75">
      <c r="A115" s="70" t="s">
        <v>104</v>
      </c>
      <c r="B115" s="84">
        <v>83000000</v>
      </c>
      <c r="C115" s="105">
        <v>5</v>
      </c>
      <c r="D115" s="106">
        <f t="shared" si="64"/>
        <v>0.4166666666666667</v>
      </c>
      <c r="E115" s="76">
        <v>24565.89</v>
      </c>
      <c r="F115" s="76">
        <f t="shared" si="50"/>
        <v>26015.277509999996</v>
      </c>
      <c r="G115" s="76">
        <v>1</v>
      </c>
      <c r="H115" s="76">
        <f t="shared" si="65"/>
        <v>24565.89</v>
      </c>
      <c r="I115" s="76">
        <f t="shared" si="66"/>
        <v>26015.277509999996</v>
      </c>
      <c r="J115" s="76">
        <v>3598.79</v>
      </c>
      <c r="K115" s="76">
        <f t="shared" si="67"/>
        <v>133071.2660875</v>
      </c>
      <c r="L115" s="105">
        <v>6</v>
      </c>
      <c r="M115" s="105">
        <v>5</v>
      </c>
      <c r="N115" s="76">
        <v>10528.24</v>
      </c>
      <c r="O115" s="76">
        <f t="shared" si="54"/>
        <v>11149.406159999999</v>
      </c>
      <c r="P115" s="76">
        <v>1</v>
      </c>
      <c r="Q115" s="76">
        <f t="shared" si="68"/>
        <v>10528.24</v>
      </c>
      <c r="R115" s="76">
        <f t="shared" si="69"/>
        <v>11149.406159999999</v>
      </c>
      <c r="S115" s="76">
        <v>10000</v>
      </c>
      <c r="T115" s="76">
        <f t="shared" si="70"/>
        <v>675858.5387999999</v>
      </c>
      <c r="U115" s="76">
        <f t="shared" si="71"/>
        <v>808.9</v>
      </c>
      <c r="W115" s="94">
        <v>764</v>
      </c>
      <c r="X115" s="87">
        <f t="shared" si="55"/>
        <v>-44.89999999999998</v>
      </c>
    </row>
    <row r="116" spans="1:24" s="93" customFormat="1" ht="12.75">
      <c r="A116" s="70" t="s">
        <v>44</v>
      </c>
      <c r="B116" s="84">
        <v>91000000</v>
      </c>
      <c r="C116" s="105">
        <v>8</v>
      </c>
      <c r="D116" s="106">
        <f t="shared" si="64"/>
        <v>0.6666666666666666</v>
      </c>
      <c r="E116" s="76">
        <v>24565.89</v>
      </c>
      <c r="F116" s="76">
        <f t="shared" si="50"/>
        <v>26015.277509999996</v>
      </c>
      <c r="G116" s="76">
        <v>1</v>
      </c>
      <c r="H116" s="76">
        <f t="shared" si="65"/>
        <v>24565.89</v>
      </c>
      <c r="I116" s="76">
        <f t="shared" si="66"/>
        <v>26015.277509999996</v>
      </c>
      <c r="J116" s="76">
        <v>0</v>
      </c>
      <c r="K116" s="76">
        <f t="shared" si="67"/>
        <v>207155.96173999994</v>
      </c>
      <c r="L116" s="105">
        <v>7</v>
      </c>
      <c r="M116" s="105">
        <v>4</v>
      </c>
      <c r="N116" s="76">
        <v>10528.24</v>
      </c>
      <c r="O116" s="76">
        <f t="shared" si="54"/>
        <v>11149.406159999999</v>
      </c>
      <c r="P116" s="76">
        <v>1</v>
      </c>
      <c r="Q116" s="76">
        <f t="shared" si="68"/>
        <v>10528.24</v>
      </c>
      <c r="R116" s="76">
        <f t="shared" si="69"/>
        <v>11149.406159999999</v>
      </c>
      <c r="S116" s="76">
        <v>18900</v>
      </c>
      <c r="T116" s="76">
        <f t="shared" si="70"/>
        <v>551586.83104</v>
      </c>
      <c r="U116" s="76">
        <f t="shared" si="71"/>
        <v>758.7</v>
      </c>
      <c r="W116" s="94">
        <v>717</v>
      </c>
      <c r="X116" s="87">
        <f t="shared" si="55"/>
        <v>-41.700000000000045</v>
      </c>
    </row>
    <row r="117" spans="1:24" s="93" customFormat="1" ht="25.5">
      <c r="A117" s="70" t="s">
        <v>151</v>
      </c>
      <c r="B117" s="84">
        <v>90000000</v>
      </c>
      <c r="C117" s="105">
        <v>7</v>
      </c>
      <c r="D117" s="106">
        <f t="shared" si="64"/>
        <v>0.5833333333333334</v>
      </c>
      <c r="E117" s="76">
        <v>24565.89</v>
      </c>
      <c r="F117" s="76">
        <f t="shared" si="50"/>
        <v>26015.277509999996</v>
      </c>
      <c r="G117" s="76">
        <v>1</v>
      </c>
      <c r="H117" s="76">
        <f t="shared" si="65"/>
        <v>24565.89</v>
      </c>
      <c r="I117" s="76">
        <f t="shared" si="66"/>
        <v>26015.277509999996</v>
      </c>
      <c r="J117" s="76">
        <v>7836.98</v>
      </c>
      <c r="K117" s="76">
        <f t="shared" si="67"/>
        <v>189098.44652250002</v>
      </c>
      <c r="L117" s="105">
        <v>19</v>
      </c>
      <c r="M117" s="105">
        <v>17</v>
      </c>
      <c r="N117" s="76">
        <v>10528.24</v>
      </c>
      <c r="O117" s="76">
        <f t="shared" si="54"/>
        <v>11149.406159999999</v>
      </c>
      <c r="P117" s="76">
        <v>1</v>
      </c>
      <c r="Q117" s="76">
        <f t="shared" si="68"/>
        <v>10528.24</v>
      </c>
      <c r="R117" s="76">
        <f t="shared" si="69"/>
        <v>11149.406159999999</v>
      </c>
      <c r="S117" s="76">
        <v>0</v>
      </c>
      <c r="T117" s="76">
        <f t="shared" si="70"/>
        <v>2263919.03192</v>
      </c>
      <c r="U117" s="76">
        <f t="shared" si="71"/>
        <v>2453</v>
      </c>
      <c r="W117" s="94">
        <v>2314.9</v>
      </c>
      <c r="X117" s="87">
        <f t="shared" si="55"/>
        <v>-138.0999999999999</v>
      </c>
    </row>
    <row r="118" spans="1:24" s="93" customFormat="1" ht="12.75">
      <c r="A118" s="70" t="s">
        <v>114</v>
      </c>
      <c r="B118" s="84">
        <v>96000000</v>
      </c>
      <c r="C118" s="105">
        <v>18</v>
      </c>
      <c r="D118" s="106">
        <f t="shared" si="64"/>
        <v>1.5</v>
      </c>
      <c r="E118" s="76">
        <v>24565.89</v>
      </c>
      <c r="F118" s="76">
        <f t="shared" si="50"/>
        <v>26015.277509999996</v>
      </c>
      <c r="G118" s="76">
        <v>1</v>
      </c>
      <c r="H118" s="76">
        <f t="shared" si="65"/>
        <v>24565.89</v>
      </c>
      <c r="I118" s="76">
        <f t="shared" si="66"/>
        <v>26015.277509999996</v>
      </c>
      <c r="J118" s="76">
        <v>14905.46</v>
      </c>
      <c r="K118" s="76">
        <f t="shared" si="67"/>
        <v>481006.37391499995</v>
      </c>
      <c r="L118" s="105">
        <v>25</v>
      </c>
      <c r="M118" s="105">
        <v>19</v>
      </c>
      <c r="N118" s="76">
        <v>10528.24</v>
      </c>
      <c r="O118" s="76">
        <f t="shared" si="54"/>
        <v>11149.406159999999</v>
      </c>
      <c r="P118" s="76">
        <v>1</v>
      </c>
      <c r="Q118" s="76">
        <f t="shared" si="68"/>
        <v>10528.24</v>
      </c>
      <c r="R118" s="76">
        <f t="shared" si="69"/>
        <v>11149.406159999999</v>
      </c>
      <c r="S118" s="76">
        <v>1000</v>
      </c>
      <c r="T118" s="76">
        <f t="shared" si="70"/>
        <v>2531262.44744</v>
      </c>
      <c r="U118" s="76">
        <f t="shared" si="71"/>
        <v>3012.3</v>
      </c>
      <c r="W118" s="94">
        <v>2843</v>
      </c>
      <c r="X118" s="87">
        <f t="shared" si="55"/>
        <v>-169.30000000000018</v>
      </c>
    </row>
    <row r="119" spans="1:24" s="93" customFormat="1" ht="12.75">
      <c r="A119" s="70" t="s">
        <v>55</v>
      </c>
      <c r="B119" s="84">
        <v>7000000</v>
      </c>
      <c r="C119" s="105">
        <v>52</v>
      </c>
      <c r="D119" s="106">
        <f t="shared" si="64"/>
        <v>4.333333333333333</v>
      </c>
      <c r="E119" s="76">
        <v>24565.89</v>
      </c>
      <c r="F119" s="76">
        <f t="shared" si="50"/>
        <v>26015.277509999996</v>
      </c>
      <c r="G119" s="76">
        <v>1</v>
      </c>
      <c r="H119" s="76">
        <f t="shared" si="65"/>
        <v>24565.89</v>
      </c>
      <c r="I119" s="76">
        <f t="shared" si="66"/>
        <v>26015.277509999996</v>
      </c>
      <c r="J119" s="76">
        <v>0</v>
      </c>
      <c r="K119" s="76">
        <f t="shared" si="67"/>
        <v>1346513.7513099997</v>
      </c>
      <c r="L119" s="105">
        <v>66</v>
      </c>
      <c r="M119" s="105">
        <v>66</v>
      </c>
      <c r="N119" s="76">
        <v>10528.24</v>
      </c>
      <c r="O119" s="76">
        <f t="shared" si="54"/>
        <v>11149.406159999999</v>
      </c>
      <c r="P119" s="76">
        <v>1</v>
      </c>
      <c r="Q119" s="76">
        <f t="shared" si="68"/>
        <v>10528.24</v>
      </c>
      <c r="R119" s="76">
        <f t="shared" si="69"/>
        <v>11149.406159999999</v>
      </c>
      <c r="S119" s="76">
        <v>3300</v>
      </c>
      <c r="T119" s="76">
        <f t="shared" si="70"/>
        <v>8792632.712159999</v>
      </c>
      <c r="U119" s="76">
        <f t="shared" si="71"/>
        <v>10139.1</v>
      </c>
      <c r="W119" s="94">
        <v>9566.7</v>
      </c>
      <c r="X119" s="87">
        <f t="shared" si="55"/>
        <v>-572.3999999999996</v>
      </c>
    </row>
    <row r="120" spans="1:24" s="93" customFormat="1" ht="12.75">
      <c r="A120" s="74" t="s">
        <v>152</v>
      </c>
      <c r="B120" s="74"/>
      <c r="C120" s="95">
        <f>SUM(C121:C122)</f>
        <v>24</v>
      </c>
      <c r="D120" s="106">
        <f>SUM(C120/12)</f>
        <v>2</v>
      </c>
      <c r="E120" s="76"/>
      <c r="F120" s="76"/>
      <c r="G120" s="96"/>
      <c r="H120" s="76"/>
      <c r="I120" s="76"/>
      <c r="J120" s="96">
        <f>SUM(J121:J122)</f>
        <v>16554</v>
      </c>
      <c r="K120" s="96">
        <f>SUM(K121:K122)</f>
        <v>638021.8852199998</v>
      </c>
      <c r="L120" s="95">
        <f>SUM(L121:L122)</f>
        <v>35</v>
      </c>
      <c r="M120" s="95">
        <f>SUM(M121:M122)</f>
        <v>34</v>
      </c>
      <c r="N120" s="76"/>
      <c r="O120" s="76"/>
      <c r="P120" s="96"/>
      <c r="Q120" s="76"/>
      <c r="R120" s="76">
        <f>SUM(O120*P120)</f>
        <v>0</v>
      </c>
      <c r="S120" s="96">
        <f>SUM(S121:S122)</f>
        <v>19900</v>
      </c>
      <c r="T120" s="96">
        <f>SUM(T121:T122)</f>
        <v>4547738.06384</v>
      </c>
      <c r="U120" s="96">
        <f>SUM(U121:U122)</f>
        <v>5185.700000000001</v>
      </c>
      <c r="W120" s="94">
        <v>4895</v>
      </c>
      <c r="X120" s="87"/>
    </row>
    <row r="121" spans="1:24" s="93" customFormat="1" ht="12.75">
      <c r="A121" s="75" t="s">
        <v>153</v>
      </c>
      <c r="B121" s="84">
        <v>35000000</v>
      </c>
      <c r="C121" s="77">
        <v>16</v>
      </c>
      <c r="D121" s="106">
        <f>SUM(C121/12)</f>
        <v>1.3333333333333333</v>
      </c>
      <c r="E121" s="76">
        <v>24565.89</v>
      </c>
      <c r="F121" s="76">
        <f t="shared" si="50"/>
        <v>26015.277509999996</v>
      </c>
      <c r="G121" s="76">
        <v>1</v>
      </c>
      <c r="H121" s="76">
        <f>SUM(E121*G121)</f>
        <v>24565.89</v>
      </c>
      <c r="I121" s="76">
        <f>SUM(F121*G121)</f>
        <v>26015.277509999996</v>
      </c>
      <c r="J121" s="76">
        <v>0</v>
      </c>
      <c r="K121" s="76">
        <f>SUM((D121*H121))+(D121*I121*11)+J121</f>
        <v>414311.9234799999</v>
      </c>
      <c r="L121" s="105">
        <v>14</v>
      </c>
      <c r="M121" s="105">
        <v>13</v>
      </c>
      <c r="N121" s="76">
        <v>10528.24</v>
      </c>
      <c r="O121" s="76">
        <f t="shared" si="54"/>
        <v>11149.406159999999</v>
      </c>
      <c r="P121" s="76">
        <v>1</v>
      </c>
      <c r="Q121" s="76">
        <f>SUM(N121*P121)</f>
        <v>10528.24</v>
      </c>
      <c r="R121" s="76">
        <f>SUM(O121*P121)</f>
        <v>11149.406159999999</v>
      </c>
      <c r="S121" s="76">
        <v>12900</v>
      </c>
      <c r="T121" s="76">
        <f>M121*Q121+M121*R121*11+S121</f>
        <v>1744132.20088</v>
      </c>
      <c r="U121" s="76">
        <f>ROUND(((K121+T121)/1000),1)</f>
        <v>2158.4</v>
      </c>
      <c r="W121" s="94">
        <v>2037.3</v>
      </c>
      <c r="X121" s="87">
        <f t="shared" si="55"/>
        <v>-121.10000000000014</v>
      </c>
    </row>
    <row r="122" spans="1:24" s="93" customFormat="1" ht="12.75">
      <c r="A122" s="75" t="s">
        <v>47</v>
      </c>
      <c r="B122" s="84">
        <v>67000000</v>
      </c>
      <c r="C122" s="77">
        <v>8</v>
      </c>
      <c r="D122" s="106">
        <f>SUM(C122/12)</f>
        <v>0.6666666666666666</v>
      </c>
      <c r="E122" s="76">
        <v>24565.89</v>
      </c>
      <c r="F122" s="76">
        <f t="shared" si="50"/>
        <v>26015.277509999996</v>
      </c>
      <c r="G122" s="76">
        <v>1</v>
      </c>
      <c r="H122" s="76">
        <f>SUM(E122*G122)</f>
        <v>24565.89</v>
      </c>
      <c r="I122" s="76">
        <f>SUM(F122*G122)</f>
        <v>26015.277509999996</v>
      </c>
      <c r="J122" s="76">
        <v>16554</v>
      </c>
      <c r="K122" s="76">
        <f>SUM((D122*H122))+(D122*I122*11)+J122</f>
        <v>223709.96173999994</v>
      </c>
      <c r="L122" s="77">
        <v>21</v>
      </c>
      <c r="M122" s="77">
        <v>21</v>
      </c>
      <c r="N122" s="76">
        <v>10528.24</v>
      </c>
      <c r="O122" s="76">
        <f t="shared" si="54"/>
        <v>11149.406159999999</v>
      </c>
      <c r="P122" s="76">
        <v>1</v>
      </c>
      <c r="Q122" s="76">
        <f>SUM(N122*P122)</f>
        <v>10528.24</v>
      </c>
      <c r="R122" s="76">
        <f>SUM(O122*P122)</f>
        <v>11149.406159999999</v>
      </c>
      <c r="S122" s="76">
        <v>7000</v>
      </c>
      <c r="T122" s="76">
        <f>M122*Q122+M122*R122*11+S122</f>
        <v>2803605.86296</v>
      </c>
      <c r="U122" s="76">
        <f>ROUND(((K122+T122)/1000),1)</f>
        <v>3027.3</v>
      </c>
      <c r="W122" s="94">
        <v>2857.7</v>
      </c>
      <c r="X122" s="87">
        <f t="shared" si="55"/>
        <v>-169.60000000000036</v>
      </c>
    </row>
    <row r="123" spans="1:24" s="1" customFormat="1" ht="12.75">
      <c r="A123" s="71"/>
      <c r="B123" s="35"/>
      <c r="C123" s="48">
        <f>C124</f>
        <v>2</v>
      </c>
      <c r="D123" s="107"/>
      <c r="E123" s="76"/>
      <c r="F123" s="76"/>
      <c r="G123" s="49"/>
      <c r="H123" s="50"/>
      <c r="I123" s="50"/>
      <c r="J123" s="49">
        <f>J124</f>
        <v>5100</v>
      </c>
      <c r="K123" s="49">
        <f>SUM(K124)</f>
        <v>77604.58660899998</v>
      </c>
      <c r="L123" s="48">
        <f>L124</f>
        <v>1</v>
      </c>
      <c r="M123" s="48">
        <f>M124</f>
        <v>0</v>
      </c>
      <c r="N123" s="76"/>
      <c r="O123" s="76"/>
      <c r="P123" s="49"/>
      <c r="Q123" s="50"/>
      <c r="R123" s="50"/>
      <c r="S123" s="49">
        <f>S124</f>
        <v>0</v>
      </c>
      <c r="T123" s="49">
        <f>SUM(T124)</f>
        <v>0</v>
      </c>
      <c r="U123" s="49">
        <f>SUM(U124)</f>
        <v>77.6</v>
      </c>
      <c r="W123" s="83">
        <v>73.47</v>
      </c>
      <c r="X123" s="87"/>
    </row>
    <row r="124" spans="1:24" s="1" customFormat="1" ht="12.75">
      <c r="A124" s="70" t="s">
        <v>154</v>
      </c>
      <c r="B124" s="35"/>
      <c r="C124" s="77">
        <v>2</v>
      </c>
      <c r="D124" s="106">
        <f>SUM(C124/12)</f>
        <v>0.16666666666666666</v>
      </c>
      <c r="E124" s="76">
        <v>24565.89</v>
      </c>
      <c r="F124" s="76">
        <f t="shared" si="50"/>
        <v>26015.277509999996</v>
      </c>
      <c r="G124" s="76">
        <v>1.4</v>
      </c>
      <c r="H124" s="76">
        <f>SUM(E124*G124)</f>
        <v>34392.246</v>
      </c>
      <c r="I124" s="76">
        <f>SUM(F124*G124)</f>
        <v>36421.38851399999</v>
      </c>
      <c r="J124" s="76">
        <v>5100</v>
      </c>
      <c r="K124" s="76">
        <f>SUM((D124*H124))+(D124*I124*11)+J124</f>
        <v>77604.58660899998</v>
      </c>
      <c r="L124" s="77">
        <v>1</v>
      </c>
      <c r="M124" s="77">
        <v>0</v>
      </c>
      <c r="N124" s="76">
        <v>10528.24</v>
      </c>
      <c r="O124" s="76">
        <f t="shared" si="54"/>
        <v>11149.406159999999</v>
      </c>
      <c r="P124" s="76">
        <v>1.4</v>
      </c>
      <c r="Q124" s="76">
        <f>SUM(N124*P124)</f>
        <v>14739.535999999998</v>
      </c>
      <c r="R124" s="76">
        <f>SUM(O124*P124)</f>
        <v>15609.168623999996</v>
      </c>
      <c r="S124" s="76">
        <v>0</v>
      </c>
      <c r="T124" s="76">
        <f>M124*Q124+M124*R124*11+S124</f>
        <v>0</v>
      </c>
      <c r="U124" s="76">
        <f>ROUND(((K124+T124)/1000),1)</f>
        <v>77.6</v>
      </c>
      <c r="W124" s="83">
        <v>73.47</v>
      </c>
      <c r="X124" s="87">
        <f t="shared" si="55"/>
        <v>-4.1299999999999955</v>
      </c>
    </row>
    <row r="125" spans="1:21" s="21" customFormat="1" ht="15">
      <c r="A125" s="70" t="s">
        <v>155</v>
      </c>
      <c r="B125" s="38"/>
      <c r="C125" s="40"/>
      <c r="D125" s="40"/>
      <c r="E125" s="41"/>
      <c r="F125" s="41"/>
      <c r="G125" s="41"/>
      <c r="H125" s="41"/>
      <c r="I125" s="41"/>
      <c r="J125" s="41"/>
      <c r="K125" s="41"/>
      <c r="L125" s="40"/>
      <c r="M125" s="40"/>
      <c r="N125" s="40"/>
      <c r="O125" s="41"/>
      <c r="P125" s="42"/>
      <c r="Q125" s="42"/>
      <c r="R125" s="42"/>
      <c r="S125" s="42"/>
      <c r="T125" s="42"/>
      <c r="U125" s="39">
        <v>56511</v>
      </c>
    </row>
    <row r="126" spans="1:2" s="21" customFormat="1" ht="12.75">
      <c r="A126" s="37"/>
      <c r="B126" s="24"/>
    </row>
  </sheetData>
  <sheetProtection/>
  <mergeCells count="32">
    <mergeCell ref="S10:T10"/>
    <mergeCell ref="R1:U1"/>
    <mergeCell ref="S5:T5"/>
    <mergeCell ref="S6:T6"/>
    <mergeCell ref="S7:T7"/>
    <mergeCell ref="S9:T9"/>
    <mergeCell ref="S11:T11"/>
    <mergeCell ref="S12:T12"/>
    <mergeCell ref="S13:T13"/>
    <mergeCell ref="S14:T14"/>
    <mergeCell ref="S15:T15"/>
    <mergeCell ref="C15:M16"/>
    <mergeCell ref="J25:J26"/>
    <mergeCell ref="S17:T17"/>
    <mergeCell ref="S18:T18"/>
    <mergeCell ref="S19:T19"/>
    <mergeCell ref="S20:T20"/>
    <mergeCell ref="D22:N22"/>
    <mergeCell ref="A22:C22"/>
    <mergeCell ref="C19:M19"/>
    <mergeCell ref="A25:A26"/>
    <mergeCell ref="B25:B26"/>
    <mergeCell ref="C25:C26"/>
    <mergeCell ref="D25:D26"/>
    <mergeCell ref="E25:I25"/>
    <mergeCell ref="U25:U26"/>
    <mergeCell ref="K25:K26"/>
    <mergeCell ref="L25:L26"/>
    <mergeCell ref="M25:M26"/>
    <mergeCell ref="N25:R25"/>
    <mergeCell ref="S25:S26"/>
    <mergeCell ref="T25:T2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104"/>
  <sheetViews>
    <sheetView zoomScalePageLayoutView="0" workbookViewId="0" topLeftCell="A1">
      <selection activeCell="U3" sqref="U3:U4"/>
    </sheetView>
  </sheetViews>
  <sheetFormatPr defaultColWidth="9.00390625" defaultRowHeight="12.75"/>
  <cols>
    <col min="1" max="1" width="29.875" style="0" customWidth="1"/>
    <col min="2" max="2" width="9.125" style="0" customWidth="1"/>
    <col min="3" max="3" width="7.375" style="0" customWidth="1"/>
    <col min="4" max="4" width="7.625" style="0" customWidth="1"/>
    <col min="5" max="5" width="8.125" style="0" customWidth="1"/>
    <col min="6" max="6" width="8.00390625" style="0" customWidth="1"/>
    <col min="7" max="7" width="7.625" style="0" customWidth="1"/>
    <col min="8" max="8" width="11.875" style="0" customWidth="1"/>
    <col min="9" max="9" width="11.25390625" style="0" customWidth="1"/>
    <col min="10" max="10" width="9.625" style="0" customWidth="1"/>
    <col min="11" max="11" width="12.875" style="0" customWidth="1"/>
    <col min="12" max="12" width="7.375" style="0" customWidth="1"/>
    <col min="13" max="13" width="8.625" style="0" customWidth="1"/>
    <col min="14" max="14" width="8.00390625" style="0" customWidth="1"/>
    <col min="15" max="15" width="9.125" style="0" customWidth="1"/>
    <col min="16" max="16" width="7.375" style="0" customWidth="1"/>
    <col min="17" max="17" width="10.125" style="0" customWidth="1"/>
    <col min="18" max="18" width="11.625" style="0" customWidth="1"/>
    <col min="19" max="19" width="11.00390625" style="0" customWidth="1"/>
    <col min="20" max="20" width="14.375" style="0" customWidth="1"/>
    <col min="21" max="21" width="15.25390625" style="0" customWidth="1"/>
    <col min="23" max="23" width="18.375" style="0" hidden="1" customWidth="1"/>
    <col min="24" max="24" width="11.125" style="0" hidden="1" customWidth="1"/>
  </cols>
  <sheetData>
    <row r="1" spans="1:14" ht="15">
      <c r="A1" s="8"/>
      <c r="B1" s="97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3" s="14" customFormat="1" ht="12.75">
      <c r="A2" s="14" t="s">
        <v>209</v>
      </c>
      <c r="G2" s="15"/>
      <c r="H2" s="16"/>
      <c r="I2" s="16"/>
      <c r="J2" s="16"/>
      <c r="K2" s="16"/>
      <c r="L2" s="17"/>
      <c r="M2" s="18"/>
    </row>
    <row r="3" spans="1:21" s="10" customFormat="1" ht="12.75">
      <c r="A3" s="138" t="s">
        <v>212</v>
      </c>
      <c r="B3" s="138" t="s">
        <v>24</v>
      </c>
      <c r="C3" s="124" t="s">
        <v>136</v>
      </c>
      <c r="D3" s="124" t="s">
        <v>132</v>
      </c>
      <c r="E3" s="124" t="s">
        <v>133</v>
      </c>
      <c r="F3" s="124"/>
      <c r="G3" s="124"/>
      <c r="H3" s="124"/>
      <c r="I3" s="124"/>
      <c r="J3" s="124" t="s">
        <v>137</v>
      </c>
      <c r="K3" s="124" t="s">
        <v>98</v>
      </c>
      <c r="L3" s="124" t="s">
        <v>138</v>
      </c>
      <c r="M3" s="124" t="s">
        <v>99</v>
      </c>
      <c r="N3" s="124" t="s">
        <v>100</v>
      </c>
      <c r="O3" s="124"/>
      <c r="P3" s="124"/>
      <c r="Q3" s="124"/>
      <c r="R3" s="124"/>
      <c r="S3" s="124" t="s">
        <v>170</v>
      </c>
      <c r="T3" s="124" t="s">
        <v>101</v>
      </c>
      <c r="U3" s="124" t="s">
        <v>211</v>
      </c>
    </row>
    <row r="4" spans="1:21" s="10" customFormat="1" ht="129" customHeight="1">
      <c r="A4" s="138"/>
      <c r="B4" s="138"/>
      <c r="C4" s="124"/>
      <c r="D4" s="124"/>
      <c r="E4" s="104" t="s">
        <v>181</v>
      </c>
      <c r="F4" s="104" t="s">
        <v>182</v>
      </c>
      <c r="G4" s="104" t="s">
        <v>135</v>
      </c>
      <c r="H4" s="104" t="s">
        <v>183</v>
      </c>
      <c r="I4" s="104" t="s">
        <v>184</v>
      </c>
      <c r="J4" s="124"/>
      <c r="K4" s="124"/>
      <c r="L4" s="124"/>
      <c r="M4" s="124"/>
      <c r="N4" s="104" t="s">
        <v>185</v>
      </c>
      <c r="O4" s="104" t="s">
        <v>186</v>
      </c>
      <c r="P4" s="104" t="s">
        <v>139</v>
      </c>
      <c r="Q4" s="104" t="s">
        <v>187</v>
      </c>
      <c r="R4" s="104" t="s">
        <v>188</v>
      </c>
      <c r="S4" s="124"/>
      <c r="T4" s="124"/>
      <c r="U4" s="124"/>
    </row>
    <row r="5" spans="1:23" s="2" customFormat="1" ht="12">
      <c r="A5" s="33">
        <v>1</v>
      </c>
      <c r="B5" s="33">
        <v>2</v>
      </c>
      <c r="C5" s="33">
        <v>3</v>
      </c>
      <c r="D5" s="33">
        <v>4</v>
      </c>
      <c r="E5" s="25">
        <v>5</v>
      </c>
      <c r="F5" s="2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W5" s="81">
        <v>1082850.4</v>
      </c>
    </row>
    <row r="6" spans="1:23" s="2" customFormat="1" ht="12.75">
      <c r="A6" s="36" t="s">
        <v>156</v>
      </c>
      <c r="B6" s="33"/>
      <c r="C6" s="48">
        <f aca="true" t="shared" si="0" ref="C6:M6">C7+C26+C38+C45+C60+C67+C80+C90+C101+C103+C98</f>
        <v>2954</v>
      </c>
      <c r="D6" s="48"/>
      <c r="E6" s="49"/>
      <c r="F6" s="49"/>
      <c r="G6" s="49"/>
      <c r="H6" s="49"/>
      <c r="I6" s="49"/>
      <c r="J6" s="49">
        <f t="shared" si="0"/>
        <v>359390.37999999995</v>
      </c>
      <c r="K6" s="49">
        <f t="shared" si="0"/>
        <v>90360389.80605729</v>
      </c>
      <c r="L6" s="48">
        <f t="shared" si="0"/>
        <v>6844</v>
      </c>
      <c r="M6" s="48">
        <f t="shared" si="0"/>
        <v>6585</v>
      </c>
      <c r="N6" s="48"/>
      <c r="O6" s="49"/>
      <c r="P6" s="49"/>
      <c r="Q6" s="49"/>
      <c r="R6" s="49"/>
      <c r="S6" s="49">
        <f>S7+S26+S38+S45+S60+S67+S80+S90+S101+S103+S98</f>
        <v>3162924.08</v>
      </c>
      <c r="T6" s="49">
        <f>T7+T26+T38+T45+T60+T67+T80+T90+T101+T103+T98</f>
        <v>1049972157.2829688</v>
      </c>
      <c r="U6" s="49">
        <f>U7+U26+U38+U45+U60+U67+U80+U90+U101+U98+U103</f>
        <v>1198341.8</v>
      </c>
      <c r="W6" s="81">
        <v>54000</v>
      </c>
    </row>
    <row r="7" spans="1:23" s="2" customFormat="1" ht="12.75">
      <c r="A7" s="36" t="s">
        <v>141</v>
      </c>
      <c r="B7" s="26"/>
      <c r="C7" s="48">
        <f aca="true" t="shared" si="1" ref="C7:M7">SUM(C8:C25)</f>
        <v>520</v>
      </c>
      <c r="D7" s="48"/>
      <c r="E7" s="49"/>
      <c r="F7" s="49"/>
      <c r="G7" s="49"/>
      <c r="H7" s="49"/>
      <c r="I7" s="49"/>
      <c r="J7" s="49">
        <f t="shared" si="1"/>
        <v>30450.309999999998</v>
      </c>
      <c r="K7" s="49">
        <f t="shared" si="1"/>
        <v>14116423.665999997</v>
      </c>
      <c r="L7" s="48">
        <f t="shared" si="1"/>
        <v>1190</v>
      </c>
      <c r="M7" s="48">
        <f t="shared" si="1"/>
        <v>1137</v>
      </c>
      <c r="N7" s="48"/>
      <c r="O7" s="49"/>
      <c r="P7" s="49"/>
      <c r="Q7" s="49"/>
      <c r="R7" s="49"/>
      <c r="S7" s="49">
        <f>SUM(S8:S25)</f>
        <v>335412.74</v>
      </c>
      <c r="T7" s="49">
        <f>SUM(T8:T25)</f>
        <v>158733017.96914998</v>
      </c>
      <c r="U7" s="49">
        <f>SUM(U8:U25)</f>
        <v>172849.49999999997</v>
      </c>
      <c r="W7" s="81">
        <v>155934.7</v>
      </c>
    </row>
    <row r="8" spans="1:23" s="85" customFormat="1" ht="12.75">
      <c r="A8" s="70" t="s">
        <v>59</v>
      </c>
      <c r="B8" s="84">
        <v>14000000</v>
      </c>
      <c r="C8" s="105">
        <v>62</v>
      </c>
      <c r="D8" s="106">
        <f>SUM(C8/12)</f>
        <v>5.166666666666667</v>
      </c>
      <c r="E8" s="76">
        <v>26015.28</v>
      </c>
      <c r="F8" s="76">
        <f>SUM(E8*1.045)</f>
        <v>27185.967599999996</v>
      </c>
      <c r="G8" s="76">
        <v>1</v>
      </c>
      <c r="H8" s="76">
        <f>SUM(E8*G8)</f>
        <v>26015.28</v>
      </c>
      <c r="I8" s="76">
        <f>SUM(F8*G8)</f>
        <v>27185.967599999996</v>
      </c>
      <c r="J8" s="76">
        <v>20790.32</v>
      </c>
      <c r="K8" s="76">
        <f>SUM((D8*H8))+(D8*I8*11)+J8</f>
        <v>1700271.7586</v>
      </c>
      <c r="L8" s="105">
        <v>65</v>
      </c>
      <c r="M8" s="105">
        <v>62</v>
      </c>
      <c r="N8" s="76">
        <v>11149.41</v>
      </c>
      <c r="O8" s="76">
        <f>SUM(N8*1.045)</f>
        <v>11651.13345</v>
      </c>
      <c r="P8" s="76">
        <v>1</v>
      </c>
      <c r="Q8" s="76">
        <f>SUM(N8*P8)</f>
        <v>11149.41</v>
      </c>
      <c r="R8" s="76">
        <f>SUM(O8*P8)</f>
        <v>11651.13345</v>
      </c>
      <c r="S8" s="76">
        <v>111010.51</v>
      </c>
      <c r="T8" s="76">
        <f>M8*Q8+M8*R8*11+S8</f>
        <v>8748346.942899998</v>
      </c>
      <c r="U8" s="76">
        <f>ROUND(((K8+T8)/1000),1)</f>
        <v>10448.6</v>
      </c>
      <c r="W8" s="86">
        <v>9436.9</v>
      </c>
    </row>
    <row r="9" spans="1:24" s="85" customFormat="1" ht="12.75">
      <c r="A9" s="70" t="s">
        <v>60</v>
      </c>
      <c r="B9" s="84">
        <v>15000000</v>
      </c>
      <c r="C9" s="105">
        <v>27</v>
      </c>
      <c r="D9" s="106">
        <f aca="true" t="shared" si="2" ref="D9:D25">SUM(C9/12)</f>
        <v>2.25</v>
      </c>
      <c r="E9" s="76">
        <v>26015.28</v>
      </c>
      <c r="F9" s="76">
        <f aca="true" t="shared" si="3" ref="F9:F72">SUM(E9*1.045)</f>
        <v>27185.967599999996</v>
      </c>
      <c r="G9" s="76">
        <v>1</v>
      </c>
      <c r="H9" s="76">
        <f aca="true" t="shared" si="4" ref="H9:H25">SUM(E9*G9)</f>
        <v>26015.28</v>
      </c>
      <c r="I9" s="76">
        <f aca="true" t="shared" si="5" ref="I9:I25">SUM(F9*G9)</f>
        <v>27185.967599999996</v>
      </c>
      <c r="J9" s="76">
        <v>0</v>
      </c>
      <c r="K9" s="76">
        <f aca="true" t="shared" si="6" ref="K9:K25">SUM((D9*H9))+(D9*I9*11)+J9</f>
        <v>731387.0780999999</v>
      </c>
      <c r="L9" s="105">
        <v>60</v>
      </c>
      <c r="M9" s="105">
        <v>52</v>
      </c>
      <c r="N9" s="76">
        <v>11149.41</v>
      </c>
      <c r="O9" s="76">
        <f aca="true" t="shared" si="7" ref="O9:O72">SUM(N9*1.045)</f>
        <v>11651.13345</v>
      </c>
      <c r="P9" s="76">
        <v>1</v>
      </c>
      <c r="Q9" s="76">
        <f aca="true" t="shared" si="8" ref="Q9:Q25">SUM(N9*P9)</f>
        <v>11149.41</v>
      </c>
      <c r="R9" s="76">
        <f aca="true" t="shared" si="9" ref="R9:R25">SUM(O9*P9)</f>
        <v>11651.13345</v>
      </c>
      <c r="S9" s="76">
        <v>11660</v>
      </c>
      <c r="T9" s="76">
        <f aca="true" t="shared" si="10" ref="T9:T25">M9*Q9+M9*R9*11+S9</f>
        <v>7255877.653399999</v>
      </c>
      <c r="U9" s="76">
        <f aca="true" t="shared" si="11" ref="U9:U25">ROUND(((K9+T9)/1000),1)</f>
        <v>7987.3</v>
      </c>
      <c r="W9" s="86">
        <v>7205.1</v>
      </c>
      <c r="X9" s="87">
        <f>W9-U9</f>
        <v>-782.1999999999998</v>
      </c>
    </row>
    <row r="10" spans="1:24" s="85" customFormat="1" ht="12.75">
      <c r="A10" s="70" t="s">
        <v>61</v>
      </c>
      <c r="B10" s="84">
        <v>17000000</v>
      </c>
      <c r="C10" s="105">
        <v>27</v>
      </c>
      <c r="D10" s="106">
        <f t="shared" si="2"/>
        <v>2.25</v>
      </c>
      <c r="E10" s="76">
        <v>26015.28</v>
      </c>
      <c r="F10" s="76">
        <f t="shared" si="3"/>
        <v>27185.967599999996</v>
      </c>
      <c r="G10" s="76">
        <v>1</v>
      </c>
      <c r="H10" s="76">
        <f t="shared" si="4"/>
        <v>26015.28</v>
      </c>
      <c r="I10" s="76">
        <f t="shared" si="5"/>
        <v>27185.967599999996</v>
      </c>
      <c r="J10" s="76">
        <v>0</v>
      </c>
      <c r="K10" s="76">
        <f t="shared" si="6"/>
        <v>731387.0780999999</v>
      </c>
      <c r="L10" s="105">
        <v>62</v>
      </c>
      <c r="M10" s="105">
        <v>58</v>
      </c>
      <c r="N10" s="76">
        <v>11149.41</v>
      </c>
      <c r="O10" s="76">
        <f t="shared" si="7"/>
        <v>11651.13345</v>
      </c>
      <c r="P10" s="76">
        <v>1</v>
      </c>
      <c r="Q10" s="76">
        <f t="shared" si="8"/>
        <v>11149.41</v>
      </c>
      <c r="R10" s="76">
        <f t="shared" si="9"/>
        <v>11651.13345</v>
      </c>
      <c r="S10" s="76">
        <v>9888</v>
      </c>
      <c r="T10" s="76">
        <f>M10*Q10+M10*R10*11+S10</f>
        <v>8089976.9211</v>
      </c>
      <c r="U10" s="76">
        <f t="shared" si="11"/>
        <v>8821.4</v>
      </c>
      <c r="W10" s="86">
        <v>7957.3</v>
      </c>
      <c r="X10" s="87">
        <f>W10-U10</f>
        <v>-864.0999999999995</v>
      </c>
    </row>
    <row r="11" spans="1:24" s="85" customFormat="1" ht="12.75">
      <c r="A11" s="70" t="s">
        <v>64</v>
      </c>
      <c r="B11" s="84">
        <v>20000000</v>
      </c>
      <c r="C11" s="105">
        <v>68</v>
      </c>
      <c r="D11" s="106">
        <f t="shared" si="2"/>
        <v>5.666666666666667</v>
      </c>
      <c r="E11" s="76">
        <v>26015.28</v>
      </c>
      <c r="F11" s="76">
        <f t="shared" si="3"/>
        <v>27185.967599999996</v>
      </c>
      <c r="G11" s="76">
        <v>1</v>
      </c>
      <c r="H11" s="76">
        <f t="shared" si="4"/>
        <v>26015.28</v>
      </c>
      <c r="I11" s="76">
        <f t="shared" si="5"/>
        <v>27185.967599999996</v>
      </c>
      <c r="J11" s="76">
        <v>607</v>
      </c>
      <c r="K11" s="76">
        <f t="shared" si="6"/>
        <v>1842618.9003999997</v>
      </c>
      <c r="L11" s="105">
        <v>89</v>
      </c>
      <c r="M11" s="105">
        <v>102</v>
      </c>
      <c r="N11" s="76">
        <v>11149.41</v>
      </c>
      <c r="O11" s="76">
        <f t="shared" si="7"/>
        <v>11651.13345</v>
      </c>
      <c r="P11" s="76">
        <v>1</v>
      </c>
      <c r="Q11" s="76">
        <f t="shared" si="8"/>
        <v>11149.41</v>
      </c>
      <c r="R11" s="76">
        <f t="shared" si="9"/>
        <v>11651.13345</v>
      </c>
      <c r="S11" s="76">
        <v>6100</v>
      </c>
      <c r="T11" s="76">
        <f t="shared" si="10"/>
        <v>14215911.5509</v>
      </c>
      <c r="U11" s="76">
        <f t="shared" si="11"/>
        <v>16058.5</v>
      </c>
      <c r="W11" s="86">
        <v>14484.4</v>
      </c>
      <c r="X11" s="87">
        <f>W11-U11</f>
        <v>-1574.1000000000004</v>
      </c>
    </row>
    <row r="12" spans="1:24" s="85" customFormat="1" ht="12.75">
      <c r="A12" s="70" t="s">
        <v>65</v>
      </c>
      <c r="B12" s="84">
        <v>24000000</v>
      </c>
      <c r="C12" s="105">
        <v>16</v>
      </c>
      <c r="D12" s="106">
        <f t="shared" si="2"/>
        <v>1.3333333333333333</v>
      </c>
      <c r="E12" s="76">
        <v>26015.28</v>
      </c>
      <c r="F12" s="76">
        <f t="shared" si="3"/>
        <v>27185.967599999996</v>
      </c>
      <c r="G12" s="76">
        <v>1</v>
      </c>
      <c r="H12" s="76">
        <f t="shared" si="4"/>
        <v>26015.28</v>
      </c>
      <c r="I12" s="76">
        <f t="shared" si="5"/>
        <v>27185.967599999996</v>
      </c>
      <c r="J12" s="76">
        <v>0</v>
      </c>
      <c r="K12" s="76">
        <f t="shared" si="6"/>
        <v>433414.5647999999</v>
      </c>
      <c r="L12" s="105">
        <v>65</v>
      </c>
      <c r="M12" s="105">
        <v>55</v>
      </c>
      <c r="N12" s="76">
        <v>11149.41</v>
      </c>
      <c r="O12" s="76">
        <f t="shared" si="7"/>
        <v>11651.13345</v>
      </c>
      <c r="P12" s="76">
        <v>1</v>
      </c>
      <c r="Q12" s="76">
        <f t="shared" si="8"/>
        <v>11149.41</v>
      </c>
      <c r="R12" s="76">
        <f t="shared" si="9"/>
        <v>11651.13345</v>
      </c>
      <c r="S12" s="76">
        <v>15800</v>
      </c>
      <c r="T12" s="76">
        <f t="shared" si="10"/>
        <v>7677953.287249999</v>
      </c>
      <c r="U12" s="76">
        <f t="shared" si="11"/>
        <v>8111.4</v>
      </c>
      <c r="W12" s="86">
        <v>7317.5</v>
      </c>
      <c r="X12" s="87">
        <f>W12-U12</f>
        <v>-793.8999999999996</v>
      </c>
    </row>
    <row r="13" spans="1:24" s="85" customFormat="1" ht="12.75">
      <c r="A13" s="70" t="s">
        <v>67</v>
      </c>
      <c r="B13" s="84">
        <v>29000000</v>
      </c>
      <c r="C13" s="105">
        <v>14</v>
      </c>
      <c r="D13" s="106">
        <f t="shared" si="2"/>
        <v>1.1666666666666667</v>
      </c>
      <c r="E13" s="76">
        <v>26015.28</v>
      </c>
      <c r="F13" s="76">
        <f t="shared" si="3"/>
        <v>27185.967599999996</v>
      </c>
      <c r="G13" s="76">
        <v>1</v>
      </c>
      <c r="H13" s="76">
        <f t="shared" si="4"/>
        <v>26015.28</v>
      </c>
      <c r="I13" s="76">
        <f t="shared" si="5"/>
        <v>27185.967599999996</v>
      </c>
      <c r="J13" s="76">
        <v>0</v>
      </c>
      <c r="K13" s="76">
        <f t="shared" si="6"/>
        <v>379237.74419999996</v>
      </c>
      <c r="L13" s="105">
        <v>35</v>
      </c>
      <c r="M13" s="105">
        <v>32</v>
      </c>
      <c r="N13" s="76">
        <v>11149.41</v>
      </c>
      <c r="O13" s="76">
        <f t="shared" si="7"/>
        <v>11651.13345</v>
      </c>
      <c r="P13" s="76">
        <v>1</v>
      </c>
      <c r="Q13" s="76">
        <f t="shared" si="8"/>
        <v>11149.41</v>
      </c>
      <c r="R13" s="76">
        <f t="shared" si="9"/>
        <v>11651.13345</v>
      </c>
      <c r="S13" s="76">
        <v>2700</v>
      </c>
      <c r="T13" s="76">
        <f t="shared" si="10"/>
        <v>4460680.0944</v>
      </c>
      <c r="U13" s="76">
        <f t="shared" si="11"/>
        <v>4839.9</v>
      </c>
      <c r="W13" s="86">
        <v>4365.6</v>
      </c>
      <c r="X13" s="87">
        <f aca="true" t="shared" si="12" ref="X13:X76">W13-U13</f>
        <v>-474.2999999999993</v>
      </c>
    </row>
    <row r="14" spans="1:24" s="85" customFormat="1" ht="12.75">
      <c r="A14" s="70" t="s">
        <v>70</v>
      </c>
      <c r="B14" s="84">
        <v>34000000</v>
      </c>
      <c r="C14" s="105">
        <v>6</v>
      </c>
      <c r="D14" s="106">
        <f t="shared" si="2"/>
        <v>0.5</v>
      </c>
      <c r="E14" s="76">
        <v>26015.28</v>
      </c>
      <c r="F14" s="76">
        <f t="shared" si="3"/>
        <v>27185.967599999996</v>
      </c>
      <c r="G14" s="76">
        <v>1</v>
      </c>
      <c r="H14" s="76">
        <f t="shared" si="4"/>
        <v>26015.28</v>
      </c>
      <c r="I14" s="76">
        <f t="shared" si="5"/>
        <v>27185.967599999996</v>
      </c>
      <c r="J14" s="76">
        <v>2000</v>
      </c>
      <c r="K14" s="76">
        <f t="shared" si="6"/>
        <v>164530.4618</v>
      </c>
      <c r="L14" s="105">
        <v>37</v>
      </c>
      <c r="M14" s="105">
        <v>34</v>
      </c>
      <c r="N14" s="76">
        <v>11149.41</v>
      </c>
      <c r="O14" s="76">
        <f t="shared" si="7"/>
        <v>11651.13345</v>
      </c>
      <c r="P14" s="76">
        <v>1</v>
      </c>
      <c r="Q14" s="76">
        <f t="shared" si="8"/>
        <v>11149.41</v>
      </c>
      <c r="R14" s="76">
        <f t="shared" si="9"/>
        <v>11651.13345</v>
      </c>
      <c r="S14" s="76">
        <v>14400</v>
      </c>
      <c r="T14" s="76">
        <f t="shared" si="10"/>
        <v>4751003.8503</v>
      </c>
      <c r="U14" s="76">
        <f t="shared" si="11"/>
        <v>4915.5</v>
      </c>
      <c r="W14" s="86">
        <v>4435.1</v>
      </c>
      <c r="X14" s="87">
        <f t="shared" si="12"/>
        <v>-480.39999999999964</v>
      </c>
    </row>
    <row r="15" spans="1:24" s="85" customFormat="1" ht="12.75">
      <c r="A15" s="70" t="s">
        <v>72</v>
      </c>
      <c r="B15" s="84">
        <v>38000000</v>
      </c>
      <c r="C15" s="105">
        <v>35</v>
      </c>
      <c r="D15" s="106">
        <f t="shared" si="2"/>
        <v>2.9166666666666665</v>
      </c>
      <c r="E15" s="76">
        <v>26015.28</v>
      </c>
      <c r="F15" s="76">
        <f t="shared" si="3"/>
        <v>27185.967599999996</v>
      </c>
      <c r="G15" s="76">
        <v>1</v>
      </c>
      <c r="H15" s="76">
        <f t="shared" si="4"/>
        <v>26015.28</v>
      </c>
      <c r="I15" s="76">
        <f t="shared" si="5"/>
        <v>27185.967599999996</v>
      </c>
      <c r="J15" s="76">
        <v>3000</v>
      </c>
      <c r="K15" s="76">
        <f t="shared" si="6"/>
        <v>951094.3604999998</v>
      </c>
      <c r="L15" s="105">
        <v>93</v>
      </c>
      <c r="M15" s="105">
        <v>89</v>
      </c>
      <c r="N15" s="76">
        <v>11149.41</v>
      </c>
      <c r="O15" s="76">
        <f t="shared" si="7"/>
        <v>11651.13345</v>
      </c>
      <c r="P15" s="76">
        <v>1</v>
      </c>
      <c r="Q15" s="76">
        <f t="shared" si="8"/>
        <v>11149.41</v>
      </c>
      <c r="R15" s="76">
        <f t="shared" si="9"/>
        <v>11651.13345</v>
      </c>
      <c r="S15" s="76">
        <v>29300</v>
      </c>
      <c r="T15" s="76">
        <f t="shared" si="10"/>
        <v>12428057.137549998</v>
      </c>
      <c r="U15" s="76">
        <f t="shared" si="11"/>
        <v>13379.2</v>
      </c>
      <c r="W15" s="86">
        <v>12070.3</v>
      </c>
      <c r="X15" s="87">
        <f t="shared" si="12"/>
        <v>-1308.9000000000015</v>
      </c>
    </row>
    <row r="16" spans="1:24" s="85" customFormat="1" ht="12.75">
      <c r="A16" s="70" t="s">
        <v>74</v>
      </c>
      <c r="B16" s="84">
        <v>42000000</v>
      </c>
      <c r="C16" s="105">
        <v>52</v>
      </c>
      <c r="D16" s="106">
        <f t="shared" si="2"/>
        <v>4.333333333333333</v>
      </c>
      <c r="E16" s="76">
        <v>26015.28</v>
      </c>
      <c r="F16" s="76">
        <f t="shared" si="3"/>
        <v>27185.967599999996</v>
      </c>
      <c r="G16" s="76">
        <v>1</v>
      </c>
      <c r="H16" s="76">
        <f t="shared" si="4"/>
        <v>26015.28</v>
      </c>
      <c r="I16" s="76">
        <f t="shared" si="5"/>
        <v>27185.967599999996</v>
      </c>
      <c r="J16" s="76">
        <v>0</v>
      </c>
      <c r="K16" s="76">
        <f t="shared" si="6"/>
        <v>1408597.3355999996</v>
      </c>
      <c r="L16" s="105">
        <v>80</v>
      </c>
      <c r="M16" s="105">
        <v>75</v>
      </c>
      <c r="N16" s="76">
        <v>11149.41</v>
      </c>
      <c r="O16" s="76">
        <f t="shared" si="7"/>
        <v>11651.13345</v>
      </c>
      <c r="P16" s="76">
        <v>1</v>
      </c>
      <c r="Q16" s="76">
        <f t="shared" si="8"/>
        <v>11149.41</v>
      </c>
      <c r="R16" s="76">
        <f t="shared" si="9"/>
        <v>11651.13345</v>
      </c>
      <c r="S16" s="76">
        <v>8800</v>
      </c>
      <c r="T16" s="76">
        <f t="shared" si="10"/>
        <v>10457190.84625</v>
      </c>
      <c r="U16" s="76">
        <f t="shared" si="11"/>
        <v>11865.8</v>
      </c>
      <c r="W16" s="86">
        <v>10703</v>
      </c>
      <c r="X16" s="87">
        <f t="shared" si="12"/>
        <v>-1162.7999999999993</v>
      </c>
    </row>
    <row r="17" spans="1:24" s="85" customFormat="1" ht="12.75">
      <c r="A17" s="70" t="s">
        <v>107</v>
      </c>
      <c r="B17" s="84">
        <v>46000000</v>
      </c>
      <c r="C17" s="105">
        <v>21</v>
      </c>
      <c r="D17" s="106">
        <f t="shared" si="2"/>
        <v>1.75</v>
      </c>
      <c r="E17" s="76">
        <v>26015.28</v>
      </c>
      <c r="F17" s="76">
        <f t="shared" si="3"/>
        <v>27185.967599999996</v>
      </c>
      <c r="G17" s="76">
        <v>1</v>
      </c>
      <c r="H17" s="76">
        <f t="shared" si="4"/>
        <v>26015.28</v>
      </c>
      <c r="I17" s="76">
        <f t="shared" si="5"/>
        <v>27185.967599999996</v>
      </c>
      <c r="J17" s="76"/>
      <c r="K17" s="76">
        <f t="shared" si="6"/>
        <v>568856.6162999999</v>
      </c>
      <c r="L17" s="105">
        <v>141</v>
      </c>
      <c r="M17" s="105">
        <v>142</v>
      </c>
      <c r="N17" s="76">
        <v>11149.41</v>
      </c>
      <c r="O17" s="76">
        <f t="shared" si="7"/>
        <v>11651.13345</v>
      </c>
      <c r="P17" s="76">
        <v>1</v>
      </c>
      <c r="Q17" s="76">
        <f t="shared" si="8"/>
        <v>11149.41</v>
      </c>
      <c r="R17" s="76">
        <f t="shared" si="9"/>
        <v>11651.13345</v>
      </c>
      <c r="S17" s="76">
        <v>23400</v>
      </c>
      <c r="T17" s="76">
        <f t="shared" si="10"/>
        <v>19805686.668899998</v>
      </c>
      <c r="U17" s="76">
        <f t="shared" si="11"/>
        <v>20374.5</v>
      </c>
      <c r="W17" s="86">
        <v>18378.8</v>
      </c>
      <c r="X17" s="87">
        <f t="shared" si="12"/>
        <v>-1995.7000000000007</v>
      </c>
    </row>
    <row r="18" spans="1:24" s="85" customFormat="1" ht="12.75">
      <c r="A18" s="70" t="s">
        <v>81</v>
      </c>
      <c r="B18" s="84">
        <v>54000000</v>
      </c>
      <c r="C18" s="105">
        <v>31</v>
      </c>
      <c r="D18" s="106">
        <f t="shared" si="2"/>
        <v>2.5833333333333335</v>
      </c>
      <c r="E18" s="76">
        <v>26015.28</v>
      </c>
      <c r="F18" s="76">
        <f t="shared" si="3"/>
        <v>27185.967599999996</v>
      </c>
      <c r="G18" s="76">
        <v>1</v>
      </c>
      <c r="H18" s="76">
        <f t="shared" si="4"/>
        <v>26015.28</v>
      </c>
      <c r="I18" s="76">
        <f t="shared" si="5"/>
        <v>27185.967599999996</v>
      </c>
      <c r="J18" s="76">
        <v>0</v>
      </c>
      <c r="K18" s="76">
        <f t="shared" si="6"/>
        <v>839740.7193</v>
      </c>
      <c r="L18" s="105">
        <v>33</v>
      </c>
      <c r="M18" s="105">
        <v>31</v>
      </c>
      <c r="N18" s="76">
        <v>11149.41</v>
      </c>
      <c r="O18" s="76">
        <f t="shared" si="7"/>
        <v>11651.13345</v>
      </c>
      <c r="P18" s="76">
        <v>1</v>
      </c>
      <c r="Q18" s="76">
        <f t="shared" si="8"/>
        <v>11149.41</v>
      </c>
      <c r="R18" s="76">
        <f t="shared" si="9"/>
        <v>11651.13345</v>
      </c>
      <c r="S18" s="76">
        <v>8000</v>
      </c>
      <c r="T18" s="76">
        <f t="shared" si="10"/>
        <v>4326668.216449999</v>
      </c>
      <c r="U18" s="76">
        <f t="shared" si="11"/>
        <v>5166.4</v>
      </c>
      <c r="W18" s="86">
        <v>4660.5</v>
      </c>
      <c r="X18" s="87">
        <f t="shared" si="12"/>
        <v>-505.89999999999964</v>
      </c>
    </row>
    <row r="19" spans="1:24" s="85" customFormat="1" ht="12.75">
      <c r="A19" s="70" t="s">
        <v>85</v>
      </c>
      <c r="B19" s="84">
        <v>61000000</v>
      </c>
      <c r="C19" s="105">
        <v>30</v>
      </c>
      <c r="D19" s="106">
        <f t="shared" si="2"/>
        <v>2.5</v>
      </c>
      <c r="E19" s="76">
        <v>26015.28</v>
      </c>
      <c r="F19" s="76">
        <f t="shared" si="3"/>
        <v>27185.967599999996</v>
      </c>
      <c r="G19" s="76">
        <v>1</v>
      </c>
      <c r="H19" s="76">
        <f t="shared" si="4"/>
        <v>26015.28</v>
      </c>
      <c r="I19" s="76">
        <f t="shared" si="5"/>
        <v>27185.967599999996</v>
      </c>
      <c r="J19" s="76">
        <v>2123.35</v>
      </c>
      <c r="K19" s="76">
        <f t="shared" si="6"/>
        <v>814775.6589999999</v>
      </c>
      <c r="L19" s="105">
        <v>54</v>
      </c>
      <c r="M19" s="105">
        <v>53</v>
      </c>
      <c r="N19" s="76">
        <v>11149.41</v>
      </c>
      <c r="O19" s="76">
        <f t="shared" si="7"/>
        <v>11651.13345</v>
      </c>
      <c r="P19" s="76">
        <v>1</v>
      </c>
      <c r="Q19" s="76">
        <f t="shared" si="8"/>
        <v>11149.41</v>
      </c>
      <c r="R19" s="76">
        <f t="shared" si="9"/>
        <v>11651.13345</v>
      </c>
      <c r="S19" s="76">
        <v>20100</v>
      </c>
      <c r="T19" s="76">
        <f t="shared" si="10"/>
        <v>7403629.53135</v>
      </c>
      <c r="U19" s="76">
        <f t="shared" si="11"/>
        <v>8218.4</v>
      </c>
      <c r="W19" s="86">
        <v>7414.6</v>
      </c>
      <c r="X19" s="87">
        <f t="shared" si="12"/>
        <v>-803.7999999999993</v>
      </c>
    </row>
    <row r="20" spans="1:24" s="85" customFormat="1" ht="12.75">
      <c r="A20" s="70" t="s">
        <v>89</v>
      </c>
      <c r="B20" s="84">
        <v>66000000</v>
      </c>
      <c r="C20" s="105">
        <v>13</v>
      </c>
      <c r="D20" s="106">
        <f t="shared" si="2"/>
        <v>1.0833333333333333</v>
      </c>
      <c r="E20" s="76">
        <v>26015.28</v>
      </c>
      <c r="F20" s="76">
        <f t="shared" si="3"/>
        <v>27185.967599999996</v>
      </c>
      <c r="G20" s="76">
        <v>1</v>
      </c>
      <c r="H20" s="76">
        <f t="shared" si="4"/>
        <v>26015.28</v>
      </c>
      <c r="I20" s="76">
        <f t="shared" si="5"/>
        <v>27185.967599999996</v>
      </c>
      <c r="J20" s="76">
        <v>850</v>
      </c>
      <c r="K20" s="76">
        <f t="shared" si="6"/>
        <v>352999.3338999999</v>
      </c>
      <c r="L20" s="105">
        <v>25</v>
      </c>
      <c r="M20" s="105">
        <v>18</v>
      </c>
      <c r="N20" s="76">
        <v>11149.41</v>
      </c>
      <c r="O20" s="76">
        <f t="shared" si="7"/>
        <v>11651.13345</v>
      </c>
      <c r="P20" s="76">
        <v>1</v>
      </c>
      <c r="Q20" s="76">
        <f t="shared" si="8"/>
        <v>11149.41</v>
      </c>
      <c r="R20" s="76">
        <f t="shared" si="9"/>
        <v>11651.13345</v>
      </c>
      <c r="S20" s="76">
        <v>15100</v>
      </c>
      <c r="T20" s="76">
        <f t="shared" si="10"/>
        <v>2522713.8030999997</v>
      </c>
      <c r="U20" s="76">
        <f t="shared" si="11"/>
        <v>2875.7</v>
      </c>
      <c r="W20" s="86">
        <v>2595.3</v>
      </c>
      <c r="X20" s="87">
        <f t="shared" si="12"/>
        <v>-280.39999999999964</v>
      </c>
    </row>
    <row r="21" spans="1:24" s="85" customFormat="1" ht="12.75">
      <c r="A21" s="70" t="s">
        <v>90</v>
      </c>
      <c r="B21" s="84">
        <v>68000000</v>
      </c>
      <c r="C21" s="105">
        <v>15</v>
      </c>
      <c r="D21" s="106">
        <f t="shared" si="2"/>
        <v>1.25</v>
      </c>
      <c r="E21" s="76">
        <v>26015.28</v>
      </c>
      <c r="F21" s="76">
        <f t="shared" si="3"/>
        <v>27185.967599999996</v>
      </c>
      <c r="G21" s="76">
        <v>1</v>
      </c>
      <c r="H21" s="76">
        <f t="shared" si="4"/>
        <v>26015.28</v>
      </c>
      <c r="I21" s="76">
        <f t="shared" si="5"/>
        <v>27185.967599999996</v>
      </c>
      <c r="J21" s="76">
        <v>0</v>
      </c>
      <c r="K21" s="76">
        <f t="shared" si="6"/>
        <v>406326.15449999995</v>
      </c>
      <c r="L21" s="105">
        <v>65</v>
      </c>
      <c r="M21" s="105">
        <v>57</v>
      </c>
      <c r="N21" s="76">
        <v>11149.41</v>
      </c>
      <c r="O21" s="76">
        <f t="shared" si="7"/>
        <v>11651.13345</v>
      </c>
      <c r="P21" s="76">
        <v>1</v>
      </c>
      <c r="Q21" s="76">
        <f t="shared" si="8"/>
        <v>11149.41</v>
      </c>
      <c r="R21" s="76">
        <f t="shared" si="9"/>
        <v>11651.13345</v>
      </c>
      <c r="S21" s="76">
        <v>13200</v>
      </c>
      <c r="T21" s="76">
        <f t="shared" si="10"/>
        <v>7953977.043149999</v>
      </c>
      <c r="U21" s="76">
        <f t="shared" si="11"/>
        <v>8360.3</v>
      </c>
      <c r="W21" s="86">
        <v>7541.7</v>
      </c>
      <c r="X21" s="87">
        <f t="shared" si="12"/>
        <v>-818.5999999999995</v>
      </c>
    </row>
    <row r="22" spans="1:24" s="85" customFormat="1" ht="12.75">
      <c r="A22" s="70" t="s">
        <v>91</v>
      </c>
      <c r="B22" s="84">
        <v>28000000</v>
      </c>
      <c r="C22" s="105">
        <v>16</v>
      </c>
      <c r="D22" s="106">
        <f t="shared" si="2"/>
        <v>1.3333333333333333</v>
      </c>
      <c r="E22" s="76">
        <v>26015.28</v>
      </c>
      <c r="F22" s="76">
        <f t="shared" si="3"/>
        <v>27185.967599999996</v>
      </c>
      <c r="G22" s="76">
        <v>1</v>
      </c>
      <c r="H22" s="76">
        <f t="shared" si="4"/>
        <v>26015.28</v>
      </c>
      <c r="I22" s="76">
        <f t="shared" si="5"/>
        <v>27185.967599999996</v>
      </c>
      <c r="J22" s="76">
        <v>359.88</v>
      </c>
      <c r="K22" s="76">
        <f t="shared" si="6"/>
        <v>433774.4447999999</v>
      </c>
      <c r="L22" s="105">
        <v>65</v>
      </c>
      <c r="M22" s="105">
        <v>55</v>
      </c>
      <c r="N22" s="76">
        <v>11149.41</v>
      </c>
      <c r="O22" s="76">
        <f t="shared" si="7"/>
        <v>11651.13345</v>
      </c>
      <c r="P22" s="76">
        <v>1</v>
      </c>
      <c r="Q22" s="76">
        <f t="shared" si="8"/>
        <v>11149.41</v>
      </c>
      <c r="R22" s="76">
        <f t="shared" si="9"/>
        <v>11651.13345</v>
      </c>
      <c r="S22" s="76">
        <v>8354.23</v>
      </c>
      <c r="T22" s="76">
        <f t="shared" si="10"/>
        <v>7670507.51725</v>
      </c>
      <c r="U22" s="76">
        <f t="shared" si="11"/>
        <v>8104.3</v>
      </c>
      <c r="W22" s="86">
        <v>7310.4</v>
      </c>
      <c r="X22" s="87">
        <f t="shared" si="12"/>
        <v>-793.9000000000005</v>
      </c>
    </row>
    <row r="23" spans="1:24" s="85" customFormat="1" ht="12.75">
      <c r="A23" s="70" t="s">
        <v>92</v>
      </c>
      <c r="B23" s="84">
        <v>70000000</v>
      </c>
      <c r="C23" s="105">
        <v>11</v>
      </c>
      <c r="D23" s="106">
        <f t="shared" si="2"/>
        <v>0.9166666666666666</v>
      </c>
      <c r="E23" s="76">
        <v>26015.28</v>
      </c>
      <c r="F23" s="76">
        <f t="shared" si="3"/>
        <v>27185.967599999996</v>
      </c>
      <c r="G23" s="76">
        <v>1</v>
      </c>
      <c r="H23" s="76">
        <f t="shared" si="4"/>
        <v>26015.28</v>
      </c>
      <c r="I23" s="76">
        <f t="shared" si="5"/>
        <v>27185.967599999996</v>
      </c>
      <c r="J23" s="76">
        <v>0</v>
      </c>
      <c r="K23" s="76">
        <f t="shared" si="6"/>
        <v>297972.5133</v>
      </c>
      <c r="L23" s="105">
        <v>36</v>
      </c>
      <c r="M23" s="105">
        <v>36</v>
      </c>
      <c r="N23" s="76">
        <v>11149.41</v>
      </c>
      <c r="O23" s="76">
        <f t="shared" si="7"/>
        <v>11651.13345</v>
      </c>
      <c r="P23" s="76">
        <v>1</v>
      </c>
      <c r="Q23" s="76">
        <f t="shared" si="8"/>
        <v>11149.41</v>
      </c>
      <c r="R23" s="76">
        <f t="shared" si="9"/>
        <v>11651.13345</v>
      </c>
      <c r="S23" s="76">
        <v>1700</v>
      </c>
      <c r="T23" s="76">
        <f t="shared" si="10"/>
        <v>5016927.606199999</v>
      </c>
      <c r="U23" s="76">
        <f t="shared" si="11"/>
        <v>5314.9</v>
      </c>
      <c r="W23" s="86">
        <v>4793.9</v>
      </c>
      <c r="X23" s="87">
        <f t="shared" si="12"/>
        <v>-521</v>
      </c>
    </row>
    <row r="24" spans="1:24" s="85" customFormat="1" ht="12.75">
      <c r="A24" s="70" t="s">
        <v>94</v>
      </c>
      <c r="B24" s="84">
        <v>78000000</v>
      </c>
      <c r="C24" s="105">
        <v>8</v>
      </c>
      <c r="D24" s="106">
        <f t="shared" si="2"/>
        <v>0.6666666666666666</v>
      </c>
      <c r="E24" s="76">
        <v>26015.28</v>
      </c>
      <c r="F24" s="76">
        <f t="shared" si="3"/>
        <v>27185.967599999996</v>
      </c>
      <c r="G24" s="76">
        <v>1</v>
      </c>
      <c r="H24" s="76">
        <f t="shared" si="4"/>
        <v>26015.28</v>
      </c>
      <c r="I24" s="76">
        <f t="shared" si="5"/>
        <v>27185.967599999996</v>
      </c>
      <c r="J24" s="76">
        <v>719.76</v>
      </c>
      <c r="K24" s="76">
        <f t="shared" si="6"/>
        <v>217427.04239999995</v>
      </c>
      <c r="L24" s="105">
        <v>45</v>
      </c>
      <c r="M24" s="105">
        <v>45</v>
      </c>
      <c r="N24" s="76">
        <v>11149.41</v>
      </c>
      <c r="O24" s="76">
        <f t="shared" si="7"/>
        <v>11651.13345</v>
      </c>
      <c r="P24" s="76">
        <v>1</v>
      </c>
      <c r="Q24" s="76">
        <f t="shared" si="8"/>
        <v>11149.41</v>
      </c>
      <c r="R24" s="76">
        <f t="shared" si="9"/>
        <v>11651.13345</v>
      </c>
      <c r="S24" s="76">
        <v>6800</v>
      </c>
      <c r="T24" s="76">
        <f t="shared" si="10"/>
        <v>6275834.50775</v>
      </c>
      <c r="U24" s="76">
        <f t="shared" si="11"/>
        <v>6493.3</v>
      </c>
      <c r="W24" s="86">
        <v>5857.2</v>
      </c>
      <c r="X24" s="87">
        <f t="shared" si="12"/>
        <v>-636.1000000000004</v>
      </c>
    </row>
    <row r="25" spans="1:24" s="85" customFormat="1" ht="12.75">
      <c r="A25" s="70" t="s">
        <v>142</v>
      </c>
      <c r="B25" s="84">
        <v>45000000</v>
      </c>
      <c r="C25" s="105">
        <v>68</v>
      </c>
      <c r="D25" s="106">
        <f t="shared" si="2"/>
        <v>5.666666666666667</v>
      </c>
      <c r="E25" s="76">
        <v>26015.28</v>
      </c>
      <c r="F25" s="76">
        <f t="shared" si="3"/>
        <v>27185.967599999996</v>
      </c>
      <c r="G25" s="76">
        <v>1</v>
      </c>
      <c r="H25" s="76">
        <f t="shared" si="4"/>
        <v>26015.28</v>
      </c>
      <c r="I25" s="76">
        <f t="shared" si="5"/>
        <v>27185.967599999996</v>
      </c>
      <c r="J25" s="76">
        <v>0</v>
      </c>
      <c r="K25" s="76">
        <f t="shared" si="6"/>
        <v>1842011.9003999997</v>
      </c>
      <c r="L25" s="105">
        <v>140</v>
      </c>
      <c r="M25" s="105">
        <v>141</v>
      </c>
      <c r="N25" s="76">
        <v>11149.41</v>
      </c>
      <c r="O25" s="76">
        <f t="shared" si="7"/>
        <v>11651.13345</v>
      </c>
      <c r="P25" s="76">
        <v>1</v>
      </c>
      <c r="Q25" s="76">
        <f t="shared" si="8"/>
        <v>11149.41</v>
      </c>
      <c r="R25" s="76">
        <f t="shared" si="9"/>
        <v>11651.13345</v>
      </c>
      <c r="S25" s="76">
        <v>29100</v>
      </c>
      <c r="T25" s="76">
        <f t="shared" si="10"/>
        <v>19672074.790949997</v>
      </c>
      <c r="U25" s="76">
        <f t="shared" si="11"/>
        <v>21514.1</v>
      </c>
      <c r="W25" s="86">
        <v>19407.1</v>
      </c>
      <c r="X25" s="87">
        <f t="shared" si="12"/>
        <v>-2107</v>
      </c>
    </row>
    <row r="26" spans="1:24" s="2" customFormat="1" ht="25.5">
      <c r="A26" s="71" t="s">
        <v>143</v>
      </c>
      <c r="B26" s="36"/>
      <c r="C26" s="48">
        <f>SUM(C27:C37)</f>
        <v>208</v>
      </c>
      <c r="D26" s="107"/>
      <c r="E26" s="76"/>
      <c r="F26" s="76"/>
      <c r="G26" s="49"/>
      <c r="H26" s="50"/>
      <c r="I26" s="50"/>
      <c r="J26" s="49">
        <f>SUM(J27:J37)</f>
        <v>31192.13</v>
      </c>
      <c r="K26" s="49">
        <f>SUM(K27:K37)</f>
        <v>6508329.005243299</v>
      </c>
      <c r="L26" s="48">
        <f>SUM(L27:L37)</f>
        <v>478</v>
      </c>
      <c r="M26" s="48">
        <f>SUM(M27:M37)</f>
        <v>449</v>
      </c>
      <c r="N26" s="76"/>
      <c r="O26" s="76"/>
      <c r="P26" s="49"/>
      <c r="Q26" s="50"/>
      <c r="R26" s="50"/>
      <c r="S26" s="49">
        <f>SUM(S27:S37)</f>
        <v>493002</v>
      </c>
      <c r="T26" s="49">
        <f>SUM(T27:T37)</f>
        <v>72121875.7905279</v>
      </c>
      <c r="U26" s="49">
        <f>SUM(U27:U37)</f>
        <v>78630.2</v>
      </c>
      <c r="W26" s="81">
        <v>70970.7</v>
      </c>
      <c r="X26" s="87"/>
    </row>
    <row r="27" spans="1:24" s="85" customFormat="1" ht="12.75">
      <c r="A27" s="70" t="s">
        <v>45</v>
      </c>
      <c r="B27" s="84">
        <v>86000000</v>
      </c>
      <c r="C27" s="105">
        <v>17</v>
      </c>
      <c r="D27" s="106">
        <f aca="true" t="shared" si="13" ref="D27:D37">SUM(C27/12)</f>
        <v>1.4166666666666667</v>
      </c>
      <c r="E27" s="76">
        <v>26015.28</v>
      </c>
      <c r="F27" s="76">
        <f t="shared" si="3"/>
        <v>27185.967599999996</v>
      </c>
      <c r="G27" s="76">
        <v>1.208</v>
      </c>
      <c r="H27" s="76">
        <f aca="true" t="shared" si="14" ref="H27:H37">SUM(E27*G27)</f>
        <v>31426.458239999996</v>
      </c>
      <c r="I27" s="76">
        <f aca="true" t="shared" si="15" ref="I27:I37">SUM(F27*G27)</f>
        <v>32840.64886079999</v>
      </c>
      <c r="J27" s="76">
        <v>0</v>
      </c>
      <c r="K27" s="76">
        <f aca="true" t="shared" si="16" ref="K27:K37">SUM((D27*H27))+(D27*I27*11)+J27</f>
        <v>556287.5939207999</v>
      </c>
      <c r="L27" s="105">
        <v>39</v>
      </c>
      <c r="M27" s="105">
        <v>39</v>
      </c>
      <c r="N27" s="76">
        <v>11149.41</v>
      </c>
      <c r="O27" s="76">
        <f t="shared" si="7"/>
        <v>11651.13345</v>
      </c>
      <c r="P27" s="76">
        <v>1.208</v>
      </c>
      <c r="Q27" s="76">
        <f aca="true" t="shared" si="17" ref="Q27:Q37">SUM(N27*P27)</f>
        <v>13468.48728</v>
      </c>
      <c r="R27" s="76">
        <f aca="true" t="shared" si="18" ref="R27:R37">SUM(O27*P27)</f>
        <v>14074.5692076</v>
      </c>
      <c r="S27" s="76">
        <v>2402</v>
      </c>
      <c r="T27" s="76">
        <f aca="true" t="shared" si="19" ref="T27:T37">M27*Q27+M27*R27*11+S27</f>
        <v>6565663.1939803995</v>
      </c>
      <c r="U27" s="76">
        <f aca="true" t="shared" si="20" ref="U27:U37">ROUND(((K27+T27)/1000),1)</f>
        <v>7122</v>
      </c>
      <c r="W27" s="86">
        <v>6423.8</v>
      </c>
      <c r="X27" s="87">
        <f t="shared" si="12"/>
        <v>-698.1999999999998</v>
      </c>
    </row>
    <row r="28" spans="1:24" s="85" customFormat="1" ht="12.75">
      <c r="A28" s="70" t="s">
        <v>46</v>
      </c>
      <c r="B28" s="84">
        <v>87000000</v>
      </c>
      <c r="C28" s="105">
        <v>20</v>
      </c>
      <c r="D28" s="106">
        <f t="shared" si="13"/>
        <v>1.6666666666666667</v>
      </c>
      <c r="E28" s="76">
        <v>26015.28</v>
      </c>
      <c r="F28" s="76">
        <f t="shared" si="3"/>
        <v>27185.967599999996</v>
      </c>
      <c r="G28" s="76">
        <v>1.3</v>
      </c>
      <c r="H28" s="76">
        <f t="shared" si="14"/>
        <v>33819.864</v>
      </c>
      <c r="I28" s="76">
        <f t="shared" si="15"/>
        <v>35341.75788</v>
      </c>
      <c r="J28" s="76">
        <v>23392.13</v>
      </c>
      <c r="K28" s="76">
        <f t="shared" si="16"/>
        <v>727690.7978</v>
      </c>
      <c r="L28" s="105">
        <v>48</v>
      </c>
      <c r="M28" s="105">
        <v>46</v>
      </c>
      <c r="N28" s="76">
        <v>11149.41</v>
      </c>
      <c r="O28" s="76">
        <f t="shared" si="7"/>
        <v>11651.13345</v>
      </c>
      <c r="P28" s="76">
        <v>1.3</v>
      </c>
      <c r="Q28" s="76">
        <f t="shared" si="17"/>
        <v>14494.233</v>
      </c>
      <c r="R28" s="76">
        <f t="shared" si="18"/>
        <v>15146.473485</v>
      </c>
      <c r="S28" s="76">
        <v>294900</v>
      </c>
      <c r="T28" s="76">
        <f t="shared" si="19"/>
        <v>8625750.30141</v>
      </c>
      <c r="U28" s="76">
        <f t="shared" si="20"/>
        <v>9353.4</v>
      </c>
      <c r="W28" s="86">
        <v>8467.4</v>
      </c>
      <c r="X28" s="87">
        <f t="shared" si="12"/>
        <v>-886</v>
      </c>
    </row>
    <row r="29" spans="1:24" s="85" customFormat="1" ht="12.75">
      <c r="A29" s="70" t="s">
        <v>58</v>
      </c>
      <c r="B29" s="84">
        <v>11000000</v>
      </c>
      <c r="C29" s="105">
        <v>29</v>
      </c>
      <c r="D29" s="106">
        <f t="shared" si="13"/>
        <v>2.4166666666666665</v>
      </c>
      <c r="E29" s="76">
        <v>26015.28</v>
      </c>
      <c r="F29" s="76">
        <f t="shared" si="3"/>
        <v>27185.967599999996</v>
      </c>
      <c r="G29" s="76">
        <v>1.275</v>
      </c>
      <c r="H29" s="76">
        <f t="shared" si="14"/>
        <v>33169.481999999996</v>
      </c>
      <c r="I29" s="76">
        <f t="shared" si="15"/>
        <v>34662.108689999994</v>
      </c>
      <c r="J29" s="76">
        <v>4800</v>
      </c>
      <c r="K29" s="76">
        <f t="shared" si="16"/>
        <v>1006393.9708424998</v>
      </c>
      <c r="L29" s="105">
        <v>60</v>
      </c>
      <c r="M29" s="105">
        <v>54</v>
      </c>
      <c r="N29" s="76">
        <v>11149.41</v>
      </c>
      <c r="O29" s="76">
        <f t="shared" si="7"/>
        <v>11651.13345</v>
      </c>
      <c r="P29" s="76">
        <v>1.275</v>
      </c>
      <c r="Q29" s="76">
        <f t="shared" si="17"/>
        <v>14215.497749999999</v>
      </c>
      <c r="R29" s="76">
        <f t="shared" si="18"/>
        <v>14855.195148749997</v>
      </c>
      <c r="S29" s="76">
        <v>35000</v>
      </c>
      <c r="T29" s="76">
        <f t="shared" si="19"/>
        <v>9626622.796857499</v>
      </c>
      <c r="U29" s="76">
        <f t="shared" si="20"/>
        <v>10633</v>
      </c>
      <c r="W29" s="86">
        <v>9594.2</v>
      </c>
      <c r="X29" s="87">
        <f t="shared" si="12"/>
        <v>-1038.7999999999993</v>
      </c>
    </row>
    <row r="30" spans="1:24" s="85" customFormat="1" ht="12.75">
      <c r="A30" s="70" t="s">
        <v>63</v>
      </c>
      <c r="B30" s="84">
        <v>19000000</v>
      </c>
      <c r="C30" s="105">
        <v>27</v>
      </c>
      <c r="D30" s="106">
        <f t="shared" si="13"/>
        <v>2.25</v>
      </c>
      <c r="E30" s="76">
        <v>26015.28</v>
      </c>
      <c r="F30" s="76">
        <f t="shared" si="3"/>
        <v>27185.967599999996</v>
      </c>
      <c r="G30" s="76">
        <v>1.2</v>
      </c>
      <c r="H30" s="76">
        <f t="shared" si="14"/>
        <v>31218.335999999996</v>
      </c>
      <c r="I30" s="76">
        <f t="shared" si="15"/>
        <v>32623.161119999993</v>
      </c>
      <c r="J30" s="76">
        <v>3000</v>
      </c>
      <c r="K30" s="76">
        <f t="shared" si="16"/>
        <v>880664.4937199997</v>
      </c>
      <c r="L30" s="105">
        <v>60</v>
      </c>
      <c r="M30" s="105">
        <v>60</v>
      </c>
      <c r="N30" s="76">
        <v>11149.41</v>
      </c>
      <c r="O30" s="76">
        <f t="shared" si="7"/>
        <v>11651.13345</v>
      </c>
      <c r="P30" s="76">
        <v>1.2</v>
      </c>
      <c r="Q30" s="76">
        <f t="shared" si="17"/>
        <v>13379.292</v>
      </c>
      <c r="R30" s="76">
        <f t="shared" si="18"/>
        <v>13981.360139999999</v>
      </c>
      <c r="S30" s="76">
        <v>27500</v>
      </c>
      <c r="T30" s="76">
        <f t="shared" si="19"/>
        <v>10057955.212399999</v>
      </c>
      <c r="U30" s="76">
        <f t="shared" si="20"/>
        <v>10938.6</v>
      </c>
      <c r="W30" s="86">
        <v>9868.9</v>
      </c>
      <c r="X30" s="87">
        <f t="shared" si="12"/>
        <v>-1069.7000000000007</v>
      </c>
    </row>
    <row r="31" spans="1:24" s="85" customFormat="1" ht="12.75">
      <c r="A31" s="70" t="s">
        <v>66</v>
      </c>
      <c r="B31" s="84">
        <v>27000000</v>
      </c>
      <c r="C31" s="105">
        <v>25</v>
      </c>
      <c r="D31" s="106">
        <f t="shared" si="13"/>
        <v>2.0833333333333335</v>
      </c>
      <c r="E31" s="76">
        <v>26015.28</v>
      </c>
      <c r="F31" s="76">
        <f t="shared" si="3"/>
        <v>27185.967599999996</v>
      </c>
      <c r="G31" s="76">
        <v>1</v>
      </c>
      <c r="H31" s="76">
        <f t="shared" si="14"/>
        <v>26015.28</v>
      </c>
      <c r="I31" s="76">
        <f t="shared" si="15"/>
        <v>27185.967599999996</v>
      </c>
      <c r="J31" s="76">
        <v>0</v>
      </c>
      <c r="K31" s="76">
        <f t="shared" si="16"/>
        <v>677210.2575</v>
      </c>
      <c r="L31" s="105">
        <v>50</v>
      </c>
      <c r="M31" s="105">
        <v>50</v>
      </c>
      <c r="N31" s="76">
        <v>11149.41</v>
      </c>
      <c r="O31" s="76">
        <f t="shared" si="7"/>
        <v>11651.13345</v>
      </c>
      <c r="P31" s="76">
        <v>1</v>
      </c>
      <c r="Q31" s="76">
        <f t="shared" si="17"/>
        <v>11149.41</v>
      </c>
      <c r="R31" s="76">
        <f t="shared" si="18"/>
        <v>11651.13345</v>
      </c>
      <c r="S31" s="76">
        <v>13200</v>
      </c>
      <c r="T31" s="76">
        <f t="shared" si="19"/>
        <v>6978793.8975</v>
      </c>
      <c r="U31" s="76">
        <f t="shared" si="20"/>
        <v>7656</v>
      </c>
      <c r="W31" s="86">
        <v>6906.5</v>
      </c>
      <c r="X31" s="87">
        <f t="shared" si="12"/>
        <v>-749.5</v>
      </c>
    </row>
    <row r="32" spans="1:24" s="85" customFormat="1" ht="12.75">
      <c r="A32" s="70" t="s">
        <v>73</v>
      </c>
      <c r="B32" s="84">
        <v>41000000</v>
      </c>
      <c r="C32" s="105">
        <v>20</v>
      </c>
      <c r="D32" s="106">
        <f t="shared" si="13"/>
        <v>1.6666666666666667</v>
      </c>
      <c r="E32" s="76">
        <v>26015.28</v>
      </c>
      <c r="F32" s="76">
        <f t="shared" si="3"/>
        <v>27185.967599999996</v>
      </c>
      <c r="G32" s="76">
        <v>1</v>
      </c>
      <c r="H32" s="76">
        <f t="shared" si="14"/>
        <v>26015.28</v>
      </c>
      <c r="I32" s="76">
        <f t="shared" si="15"/>
        <v>27185.967599999996</v>
      </c>
      <c r="J32" s="76">
        <v>0</v>
      </c>
      <c r="K32" s="76">
        <f t="shared" si="16"/>
        <v>541768.206</v>
      </c>
      <c r="L32" s="105">
        <v>50</v>
      </c>
      <c r="M32" s="105">
        <v>54</v>
      </c>
      <c r="N32" s="76">
        <v>11149.41</v>
      </c>
      <c r="O32" s="76">
        <f t="shared" si="7"/>
        <v>11651.13345</v>
      </c>
      <c r="P32" s="76">
        <v>1</v>
      </c>
      <c r="Q32" s="76">
        <f t="shared" si="17"/>
        <v>11149.41</v>
      </c>
      <c r="R32" s="76">
        <f t="shared" si="18"/>
        <v>11651.13345</v>
      </c>
      <c r="S32" s="76">
        <v>17400</v>
      </c>
      <c r="T32" s="76">
        <f t="shared" si="19"/>
        <v>7540241.4092999995</v>
      </c>
      <c r="U32" s="76">
        <f t="shared" si="20"/>
        <v>8082</v>
      </c>
      <c r="W32" s="86">
        <v>7291.1</v>
      </c>
      <c r="X32" s="87">
        <f t="shared" si="12"/>
        <v>-790.8999999999996</v>
      </c>
    </row>
    <row r="33" spans="1:24" s="85" customFormat="1" ht="12.75">
      <c r="A33" s="70" t="s">
        <v>76</v>
      </c>
      <c r="B33" s="84">
        <v>47000000</v>
      </c>
      <c r="C33" s="105">
        <v>13</v>
      </c>
      <c r="D33" s="106">
        <f t="shared" si="13"/>
        <v>1.0833333333333333</v>
      </c>
      <c r="E33" s="76">
        <v>26015.28</v>
      </c>
      <c r="F33" s="76">
        <f t="shared" si="3"/>
        <v>27185.967599999996</v>
      </c>
      <c r="G33" s="76">
        <v>1.4</v>
      </c>
      <c r="H33" s="76">
        <f t="shared" si="14"/>
        <v>36421.39199999999</v>
      </c>
      <c r="I33" s="76">
        <f t="shared" si="15"/>
        <v>38060.35463999999</v>
      </c>
      <c r="J33" s="76">
        <v>0</v>
      </c>
      <c r="K33" s="76">
        <f t="shared" si="16"/>
        <v>493009.0674599999</v>
      </c>
      <c r="L33" s="105">
        <v>41</v>
      </c>
      <c r="M33" s="105">
        <v>36</v>
      </c>
      <c r="N33" s="76">
        <v>11149.41</v>
      </c>
      <c r="O33" s="76">
        <f t="shared" si="7"/>
        <v>11651.13345</v>
      </c>
      <c r="P33" s="76">
        <v>1.4</v>
      </c>
      <c r="Q33" s="76">
        <f t="shared" si="17"/>
        <v>15609.173999999999</v>
      </c>
      <c r="R33" s="76">
        <f t="shared" si="18"/>
        <v>16311.586829999998</v>
      </c>
      <c r="S33" s="76">
        <v>24700</v>
      </c>
      <c r="T33" s="76">
        <f t="shared" si="19"/>
        <v>7046018.64868</v>
      </c>
      <c r="U33" s="76">
        <f t="shared" si="20"/>
        <v>7539</v>
      </c>
      <c r="W33" s="86">
        <v>6802.1</v>
      </c>
      <c r="X33" s="87">
        <f t="shared" si="12"/>
        <v>-736.8999999999996</v>
      </c>
    </row>
    <row r="34" spans="1:24" s="85" customFormat="1" ht="12.75">
      <c r="A34" s="70" t="s">
        <v>78</v>
      </c>
      <c r="B34" s="84">
        <v>49000000</v>
      </c>
      <c r="C34" s="105">
        <v>16</v>
      </c>
      <c r="D34" s="106">
        <f t="shared" si="13"/>
        <v>1.3333333333333333</v>
      </c>
      <c r="E34" s="76">
        <v>26015.28</v>
      </c>
      <c r="F34" s="76">
        <f t="shared" si="3"/>
        <v>27185.967599999996</v>
      </c>
      <c r="G34" s="76">
        <v>1</v>
      </c>
      <c r="H34" s="76">
        <f t="shared" si="14"/>
        <v>26015.28</v>
      </c>
      <c r="I34" s="76">
        <f t="shared" si="15"/>
        <v>27185.967599999996</v>
      </c>
      <c r="J34" s="76">
        <v>0</v>
      </c>
      <c r="K34" s="76">
        <f t="shared" si="16"/>
        <v>433414.5647999999</v>
      </c>
      <c r="L34" s="105">
        <v>31</v>
      </c>
      <c r="M34" s="105">
        <v>29</v>
      </c>
      <c r="N34" s="76">
        <v>11149.41</v>
      </c>
      <c r="O34" s="76">
        <f t="shared" si="7"/>
        <v>11651.13345</v>
      </c>
      <c r="P34" s="76">
        <v>1</v>
      </c>
      <c r="Q34" s="76">
        <f t="shared" si="17"/>
        <v>11149.41</v>
      </c>
      <c r="R34" s="76">
        <f t="shared" si="18"/>
        <v>11651.13345</v>
      </c>
      <c r="S34" s="76">
        <v>1500</v>
      </c>
      <c r="T34" s="76">
        <f t="shared" si="19"/>
        <v>4041544.46055</v>
      </c>
      <c r="U34" s="76">
        <f t="shared" si="20"/>
        <v>4475</v>
      </c>
      <c r="W34" s="86">
        <v>4036.3</v>
      </c>
      <c r="X34" s="87">
        <f t="shared" si="12"/>
        <v>-438.6999999999998</v>
      </c>
    </row>
    <row r="35" spans="1:24" s="85" customFormat="1" ht="12.75">
      <c r="A35" s="70" t="s">
        <v>83</v>
      </c>
      <c r="B35" s="84">
        <v>58000000</v>
      </c>
      <c r="C35" s="105">
        <v>12</v>
      </c>
      <c r="D35" s="106">
        <f t="shared" si="13"/>
        <v>1</v>
      </c>
      <c r="E35" s="76">
        <v>26015.28</v>
      </c>
      <c r="F35" s="76">
        <f t="shared" si="3"/>
        <v>27185.967599999996</v>
      </c>
      <c r="G35" s="76">
        <v>1</v>
      </c>
      <c r="H35" s="76">
        <f t="shared" si="14"/>
        <v>26015.28</v>
      </c>
      <c r="I35" s="76">
        <f t="shared" si="15"/>
        <v>27185.967599999996</v>
      </c>
      <c r="J35" s="76"/>
      <c r="K35" s="76">
        <f t="shared" si="16"/>
        <v>325060.9236</v>
      </c>
      <c r="L35" s="105">
        <v>25</v>
      </c>
      <c r="M35" s="105">
        <v>20</v>
      </c>
      <c r="N35" s="76">
        <v>11149.41</v>
      </c>
      <c r="O35" s="76">
        <f t="shared" si="7"/>
        <v>11651.13345</v>
      </c>
      <c r="P35" s="76">
        <v>1</v>
      </c>
      <c r="Q35" s="76">
        <f t="shared" si="17"/>
        <v>11149.41</v>
      </c>
      <c r="R35" s="76">
        <f t="shared" si="18"/>
        <v>11651.13345</v>
      </c>
      <c r="S35" s="76">
        <v>11600</v>
      </c>
      <c r="T35" s="76">
        <f t="shared" si="19"/>
        <v>2797837.5590000004</v>
      </c>
      <c r="U35" s="76">
        <f t="shared" si="20"/>
        <v>3122.9</v>
      </c>
      <c r="W35" s="86">
        <v>2817.8</v>
      </c>
      <c r="X35" s="87">
        <f t="shared" si="12"/>
        <v>-305.0999999999999</v>
      </c>
    </row>
    <row r="36" spans="1:24" s="85" customFormat="1" ht="12.75">
      <c r="A36" s="70" t="s">
        <v>144</v>
      </c>
      <c r="B36" s="84">
        <v>40000000</v>
      </c>
      <c r="C36" s="105">
        <v>23</v>
      </c>
      <c r="D36" s="106">
        <f t="shared" si="13"/>
        <v>1.9166666666666667</v>
      </c>
      <c r="E36" s="76">
        <v>26015.28</v>
      </c>
      <c r="F36" s="76">
        <f t="shared" si="3"/>
        <v>27185.967599999996</v>
      </c>
      <c r="G36" s="76">
        <v>1</v>
      </c>
      <c r="H36" s="76">
        <f t="shared" si="14"/>
        <v>26015.28</v>
      </c>
      <c r="I36" s="76">
        <f t="shared" si="15"/>
        <v>27185.967599999996</v>
      </c>
      <c r="J36" s="76"/>
      <c r="K36" s="76">
        <f t="shared" si="16"/>
        <v>623033.4369</v>
      </c>
      <c r="L36" s="105">
        <v>68</v>
      </c>
      <c r="M36" s="105">
        <v>57</v>
      </c>
      <c r="N36" s="76">
        <v>11149.41</v>
      </c>
      <c r="O36" s="76">
        <f t="shared" si="7"/>
        <v>11651.13345</v>
      </c>
      <c r="P36" s="76">
        <v>1</v>
      </c>
      <c r="Q36" s="76">
        <f t="shared" si="17"/>
        <v>11149.41</v>
      </c>
      <c r="R36" s="76">
        <f t="shared" si="18"/>
        <v>11651.13345</v>
      </c>
      <c r="S36" s="76">
        <v>61700</v>
      </c>
      <c r="T36" s="76">
        <f t="shared" si="19"/>
        <v>8002477.043149999</v>
      </c>
      <c r="U36" s="76">
        <f t="shared" si="20"/>
        <v>8625.5</v>
      </c>
      <c r="W36" s="86">
        <v>7785.7</v>
      </c>
      <c r="X36" s="87">
        <f t="shared" si="12"/>
        <v>-839.8000000000002</v>
      </c>
    </row>
    <row r="37" spans="1:24" s="85" customFormat="1" ht="12.75">
      <c r="A37" s="70" t="s">
        <v>129</v>
      </c>
      <c r="B37" s="84">
        <v>11800000</v>
      </c>
      <c r="C37" s="105">
        <v>6</v>
      </c>
      <c r="D37" s="106">
        <f t="shared" si="13"/>
        <v>0.5</v>
      </c>
      <c r="E37" s="76">
        <v>26015.28</v>
      </c>
      <c r="F37" s="76">
        <f t="shared" si="3"/>
        <v>27185.967599999996</v>
      </c>
      <c r="G37" s="76">
        <v>1.5</v>
      </c>
      <c r="H37" s="76">
        <f t="shared" si="14"/>
        <v>39022.92</v>
      </c>
      <c r="I37" s="76">
        <f t="shared" si="15"/>
        <v>40778.95139999999</v>
      </c>
      <c r="J37" s="76"/>
      <c r="K37" s="76">
        <f t="shared" si="16"/>
        <v>243795.69269999993</v>
      </c>
      <c r="L37" s="105">
        <v>6</v>
      </c>
      <c r="M37" s="105">
        <v>4</v>
      </c>
      <c r="N37" s="76">
        <v>11149.41</v>
      </c>
      <c r="O37" s="76">
        <f t="shared" si="7"/>
        <v>11651.13345</v>
      </c>
      <c r="P37" s="76">
        <v>1.5</v>
      </c>
      <c r="Q37" s="76">
        <f t="shared" si="17"/>
        <v>16724.114999999998</v>
      </c>
      <c r="R37" s="76">
        <f t="shared" si="18"/>
        <v>17476.700174999998</v>
      </c>
      <c r="S37" s="76">
        <v>3100</v>
      </c>
      <c r="T37" s="76">
        <f t="shared" si="19"/>
        <v>838971.2676999999</v>
      </c>
      <c r="U37" s="76">
        <f t="shared" si="20"/>
        <v>1082.8</v>
      </c>
      <c r="W37" s="86">
        <v>976.9</v>
      </c>
      <c r="X37" s="87">
        <f t="shared" si="12"/>
        <v>-105.89999999999998</v>
      </c>
    </row>
    <row r="38" spans="1:24" s="2" customFormat="1" ht="12.75">
      <c r="A38" s="71" t="s">
        <v>145</v>
      </c>
      <c r="B38" s="36"/>
      <c r="C38" s="108">
        <f>SUM(C39:C44)</f>
        <v>320</v>
      </c>
      <c r="D38" s="107"/>
      <c r="E38" s="76"/>
      <c r="F38" s="76"/>
      <c r="G38" s="49"/>
      <c r="H38" s="50"/>
      <c r="I38" s="50"/>
      <c r="J38" s="49">
        <f>SUM(J39:J44)</f>
        <v>52537.93</v>
      </c>
      <c r="K38" s="49">
        <f>SUM(K39:K44)</f>
        <v>8940516.233532999</v>
      </c>
      <c r="L38" s="48">
        <f>SUM(L39:L44)</f>
        <v>671</v>
      </c>
      <c r="M38" s="48">
        <f>SUM(M39:M44)</f>
        <v>645</v>
      </c>
      <c r="N38" s="76"/>
      <c r="O38" s="76"/>
      <c r="P38" s="49"/>
      <c r="Q38" s="50"/>
      <c r="R38" s="50"/>
      <c r="S38" s="49">
        <f>SUM(S39:S44)</f>
        <v>525109.3400000001</v>
      </c>
      <c r="T38" s="49">
        <f>SUM(T39:T44)</f>
        <v>91412178.51458</v>
      </c>
      <c r="U38" s="49">
        <f>SUM(U39:U44)</f>
        <v>100352.7</v>
      </c>
      <c r="W38" s="81">
        <v>90568.1</v>
      </c>
      <c r="X38" s="87"/>
    </row>
    <row r="39" spans="1:24" s="85" customFormat="1" ht="12.75">
      <c r="A39" s="70" t="s">
        <v>117</v>
      </c>
      <c r="B39" s="84">
        <v>79000000</v>
      </c>
      <c r="C39" s="105">
        <v>6</v>
      </c>
      <c r="D39" s="106">
        <f aca="true" t="shared" si="21" ref="D39:D44">SUM(C39/12)</f>
        <v>0.5</v>
      </c>
      <c r="E39" s="76">
        <v>26015.28</v>
      </c>
      <c r="F39" s="76">
        <f t="shared" si="3"/>
        <v>27185.967599999996</v>
      </c>
      <c r="G39" s="76">
        <v>1</v>
      </c>
      <c r="H39" s="76">
        <f aca="true" t="shared" si="22" ref="H39:H44">SUM(E39*G39)</f>
        <v>26015.28</v>
      </c>
      <c r="I39" s="76">
        <f aca="true" t="shared" si="23" ref="I39:I44">SUM(F39*G39)</f>
        <v>27185.967599999996</v>
      </c>
      <c r="J39" s="76">
        <v>331.09</v>
      </c>
      <c r="K39" s="76">
        <f aca="true" t="shared" si="24" ref="K39:K44">SUM((D39*H39))+(D39*I39*11)+J39</f>
        <v>162861.5518</v>
      </c>
      <c r="L39" s="105">
        <v>15</v>
      </c>
      <c r="M39" s="105">
        <v>10</v>
      </c>
      <c r="N39" s="76">
        <v>11149.41</v>
      </c>
      <c r="O39" s="76">
        <f t="shared" si="7"/>
        <v>11651.13345</v>
      </c>
      <c r="P39" s="76">
        <v>1</v>
      </c>
      <c r="Q39" s="76">
        <f aca="true" t="shared" si="25" ref="Q39:Q44">SUM(N39*P39)</f>
        <v>11149.41</v>
      </c>
      <c r="R39" s="76">
        <f aca="true" t="shared" si="26" ref="R39:R44">SUM(O39*P39)</f>
        <v>11651.13345</v>
      </c>
      <c r="S39" s="76">
        <v>1700</v>
      </c>
      <c r="T39" s="76">
        <f aca="true" t="shared" si="27" ref="T39:T44">M39*Q39+M39*R39*11+S39</f>
        <v>1394818.7795000002</v>
      </c>
      <c r="U39" s="76">
        <f aca="true" t="shared" si="28" ref="U39:U44">ROUND(((K39+T39)/1000),1)</f>
        <v>1557.7</v>
      </c>
      <c r="W39" s="86">
        <v>1405.1</v>
      </c>
      <c r="X39" s="87">
        <f t="shared" si="12"/>
        <v>-152.60000000000014</v>
      </c>
    </row>
    <row r="40" spans="1:24" s="85" customFormat="1" ht="12.75">
      <c r="A40" s="70" t="s">
        <v>123</v>
      </c>
      <c r="B40" s="84">
        <v>85000000</v>
      </c>
      <c r="C40" s="105">
        <v>38</v>
      </c>
      <c r="D40" s="106">
        <f t="shared" si="21"/>
        <v>3.1666666666666665</v>
      </c>
      <c r="E40" s="76">
        <v>26015.28</v>
      </c>
      <c r="F40" s="76">
        <f t="shared" si="3"/>
        <v>27185.967599999996</v>
      </c>
      <c r="G40" s="76">
        <v>1.2</v>
      </c>
      <c r="H40" s="76">
        <f t="shared" si="22"/>
        <v>31218.335999999996</v>
      </c>
      <c r="I40" s="76">
        <f t="shared" si="23"/>
        <v>32623.161119999993</v>
      </c>
      <c r="J40" s="76">
        <v>5000</v>
      </c>
      <c r="K40" s="76">
        <f t="shared" si="24"/>
        <v>1240231.5096799997</v>
      </c>
      <c r="L40" s="105">
        <v>39</v>
      </c>
      <c r="M40" s="105">
        <v>27</v>
      </c>
      <c r="N40" s="76">
        <v>11149.41</v>
      </c>
      <c r="O40" s="76">
        <f t="shared" si="7"/>
        <v>11651.13345</v>
      </c>
      <c r="P40" s="76">
        <v>1.2</v>
      </c>
      <c r="Q40" s="76">
        <f t="shared" si="25"/>
        <v>13379.292</v>
      </c>
      <c r="R40" s="76">
        <f t="shared" si="26"/>
        <v>13981.360139999999</v>
      </c>
      <c r="S40" s="76">
        <v>23300</v>
      </c>
      <c r="T40" s="76">
        <f t="shared" si="27"/>
        <v>4537004.8455799995</v>
      </c>
      <c r="U40" s="76">
        <f t="shared" si="28"/>
        <v>5777.2</v>
      </c>
      <c r="W40" s="86">
        <v>5213.5</v>
      </c>
      <c r="X40" s="87">
        <f t="shared" si="12"/>
        <v>-563.6999999999998</v>
      </c>
    </row>
    <row r="41" spans="1:24" s="85" customFormat="1" ht="12.75">
      <c r="A41" s="70" t="s">
        <v>105</v>
      </c>
      <c r="B41" s="84">
        <v>3000000</v>
      </c>
      <c r="C41" s="105">
        <v>129</v>
      </c>
      <c r="D41" s="106">
        <f t="shared" si="21"/>
        <v>10.75</v>
      </c>
      <c r="E41" s="76">
        <v>26015.28</v>
      </c>
      <c r="F41" s="76">
        <f t="shared" si="3"/>
        <v>27185.967599999996</v>
      </c>
      <c r="G41" s="76">
        <v>1</v>
      </c>
      <c r="H41" s="76">
        <f t="shared" si="22"/>
        <v>26015.28</v>
      </c>
      <c r="I41" s="76">
        <f t="shared" si="23"/>
        <v>27185.967599999996</v>
      </c>
      <c r="J41" s="76">
        <v>20000</v>
      </c>
      <c r="K41" s="76">
        <f t="shared" si="24"/>
        <v>3514404.9287</v>
      </c>
      <c r="L41" s="105">
        <v>217</v>
      </c>
      <c r="M41" s="105">
        <v>225</v>
      </c>
      <c r="N41" s="76">
        <v>11149.41</v>
      </c>
      <c r="O41" s="76">
        <f t="shared" si="7"/>
        <v>11651.13345</v>
      </c>
      <c r="P41" s="76">
        <v>1</v>
      </c>
      <c r="Q41" s="76">
        <f t="shared" si="25"/>
        <v>11149.41</v>
      </c>
      <c r="R41" s="76">
        <f t="shared" si="26"/>
        <v>11651.13345</v>
      </c>
      <c r="S41" s="76">
        <v>128600</v>
      </c>
      <c r="T41" s="76">
        <f t="shared" si="27"/>
        <v>31473772.538749997</v>
      </c>
      <c r="U41" s="76">
        <f t="shared" si="28"/>
        <v>34988.2</v>
      </c>
      <c r="W41" s="86">
        <v>31571.6</v>
      </c>
      <c r="X41" s="87">
        <f t="shared" si="12"/>
        <v>-3416.5999999999985</v>
      </c>
    </row>
    <row r="42" spans="1:24" s="85" customFormat="1" ht="12.75">
      <c r="A42" s="70" t="s">
        <v>102</v>
      </c>
      <c r="B42" s="84">
        <v>12000000</v>
      </c>
      <c r="C42" s="105">
        <v>29</v>
      </c>
      <c r="D42" s="106">
        <f t="shared" si="21"/>
        <v>2.4166666666666665</v>
      </c>
      <c r="E42" s="76">
        <v>26015.28</v>
      </c>
      <c r="F42" s="76">
        <f t="shared" si="3"/>
        <v>27185.967599999996</v>
      </c>
      <c r="G42" s="76">
        <v>1</v>
      </c>
      <c r="H42" s="76">
        <f t="shared" si="22"/>
        <v>26015.28</v>
      </c>
      <c r="I42" s="76">
        <f t="shared" si="23"/>
        <v>27185.967599999996</v>
      </c>
      <c r="J42" s="76">
        <v>0</v>
      </c>
      <c r="K42" s="76">
        <f t="shared" si="24"/>
        <v>785563.8986999999</v>
      </c>
      <c r="L42" s="105">
        <v>60</v>
      </c>
      <c r="M42" s="105">
        <v>50</v>
      </c>
      <c r="N42" s="76">
        <v>11149.41</v>
      </c>
      <c r="O42" s="76">
        <f t="shared" si="7"/>
        <v>11651.13345</v>
      </c>
      <c r="P42" s="76">
        <v>1</v>
      </c>
      <c r="Q42" s="76">
        <f t="shared" si="25"/>
        <v>11149.41</v>
      </c>
      <c r="R42" s="76">
        <f t="shared" si="26"/>
        <v>11651.13345</v>
      </c>
      <c r="S42" s="76">
        <v>5000</v>
      </c>
      <c r="T42" s="76">
        <f t="shared" si="27"/>
        <v>6970593.8975</v>
      </c>
      <c r="U42" s="76">
        <f t="shared" si="28"/>
        <v>7756.2</v>
      </c>
      <c r="W42" s="86">
        <v>6996</v>
      </c>
      <c r="X42" s="87">
        <f t="shared" si="12"/>
        <v>-760.1999999999998</v>
      </c>
    </row>
    <row r="43" spans="1:24" s="85" customFormat="1" ht="12.75">
      <c r="A43" s="70" t="s">
        <v>62</v>
      </c>
      <c r="B43" s="84">
        <v>18000000</v>
      </c>
      <c r="C43" s="105">
        <v>67</v>
      </c>
      <c r="D43" s="106">
        <f t="shared" si="21"/>
        <v>5.583333333333333</v>
      </c>
      <c r="E43" s="76">
        <v>26015.28</v>
      </c>
      <c r="F43" s="76">
        <f t="shared" si="3"/>
        <v>27185.967599999996</v>
      </c>
      <c r="G43" s="76">
        <v>1</v>
      </c>
      <c r="H43" s="76">
        <f t="shared" si="22"/>
        <v>26015.28</v>
      </c>
      <c r="I43" s="76">
        <f t="shared" si="23"/>
        <v>27185.967599999996</v>
      </c>
      <c r="J43" s="76">
        <v>0</v>
      </c>
      <c r="K43" s="76">
        <f t="shared" si="24"/>
        <v>1814923.4900999996</v>
      </c>
      <c r="L43" s="105">
        <v>140</v>
      </c>
      <c r="M43" s="105">
        <v>133</v>
      </c>
      <c r="N43" s="76">
        <v>11149.41</v>
      </c>
      <c r="O43" s="76">
        <f t="shared" si="7"/>
        <v>11651.13345</v>
      </c>
      <c r="P43" s="76">
        <v>1</v>
      </c>
      <c r="Q43" s="76">
        <f t="shared" si="25"/>
        <v>11149.41</v>
      </c>
      <c r="R43" s="76">
        <f t="shared" si="26"/>
        <v>11651.13345</v>
      </c>
      <c r="S43" s="76">
        <v>9500</v>
      </c>
      <c r="T43" s="76">
        <f t="shared" si="27"/>
        <v>18537979.76735</v>
      </c>
      <c r="U43" s="76">
        <f t="shared" si="28"/>
        <v>20352.9</v>
      </c>
      <c r="W43" s="86">
        <v>18357.9</v>
      </c>
      <c r="X43" s="87">
        <f t="shared" si="12"/>
        <v>-1995</v>
      </c>
    </row>
    <row r="44" spans="1:24" s="85" customFormat="1" ht="12.75">
      <c r="A44" s="70" t="s">
        <v>84</v>
      </c>
      <c r="B44" s="84">
        <v>60000000</v>
      </c>
      <c r="C44" s="105">
        <v>51</v>
      </c>
      <c r="D44" s="106">
        <f t="shared" si="21"/>
        <v>4.25</v>
      </c>
      <c r="E44" s="76">
        <v>26015.28</v>
      </c>
      <c r="F44" s="76">
        <f t="shared" si="3"/>
        <v>27185.967599999996</v>
      </c>
      <c r="G44" s="76">
        <v>1.01</v>
      </c>
      <c r="H44" s="76">
        <f t="shared" si="22"/>
        <v>26275.4328</v>
      </c>
      <c r="I44" s="76">
        <f t="shared" si="23"/>
        <v>27457.827275999996</v>
      </c>
      <c r="J44" s="76">
        <v>27206.84</v>
      </c>
      <c r="K44" s="76">
        <f t="shared" si="24"/>
        <v>1422530.8545529998</v>
      </c>
      <c r="L44" s="105">
        <v>200</v>
      </c>
      <c r="M44" s="105">
        <v>200</v>
      </c>
      <c r="N44" s="76">
        <v>11149.41</v>
      </c>
      <c r="O44" s="76">
        <f t="shared" si="7"/>
        <v>11651.13345</v>
      </c>
      <c r="P44" s="76">
        <v>1.01</v>
      </c>
      <c r="Q44" s="76">
        <f t="shared" si="25"/>
        <v>11260.9041</v>
      </c>
      <c r="R44" s="76">
        <f t="shared" si="26"/>
        <v>11767.6447845</v>
      </c>
      <c r="S44" s="76">
        <v>357009.34</v>
      </c>
      <c r="T44" s="76">
        <f t="shared" si="27"/>
        <v>28498008.685900003</v>
      </c>
      <c r="U44" s="76">
        <f t="shared" si="28"/>
        <v>29920.5</v>
      </c>
      <c r="W44" s="86">
        <v>27024</v>
      </c>
      <c r="X44" s="87">
        <f t="shared" si="12"/>
        <v>-2896.5</v>
      </c>
    </row>
    <row r="45" spans="1:24" s="2" customFormat="1" ht="12.75">
      <c r="A45" s="71" t="s">
        <v>146</v>
      </c>
      <c r="B45" s="36"/>
      <c r="C45" s="48">
        <f>SUM(C46:C59)</f>
        <v>684</v>
      </c>
      <c r="D45" s="107"/>
      <c r="E45" s="76">
        <v>26015.28</v>
      </c>
      <c r="F45" s="76">
        <f t="shared" si="3"/>
        <v>27185.967599999996</v>
      </c>
      <c r="G45" s="49"/>
      <c r="H45" s="50"/>
      <c r="I45" s="50"/>
      <c r="J45" s="49">
        <f>SUM(J46:J59)</f>
        <v>47091.54</v>
      </c>
      <c r="K45" s="49">
        <f>SUM(K46:K59)</f>
        <v>19760682.135824997</v>
      </c>
      <c r="L45" s="48">
        <f>SUM(L46:L59)</f>
        <v>1443</v>
      </c>
      <c r="M45" s="48">
        <f>SUM(M46:M59)</f>
        <v>1395</v>
      </c>
      <c r="N45" s="76"/>
      <c r="O45" s="76"/>
      <c r="P45" s="49"/>
      <c r="Q45" s="50"/>
      <c r="R45" s="50"/>
      <c r="S45" s="49">
        <f>SUM(S46:S59)</f>
        <v>681500</v>
      </c>
      <c r="T45" s="49">
        <f>SUM(T46:T59)</f>
        <v>208416406.80514246</v>
      </c>
      <c r="U45" s="49">
        <f>SUM(U46:U59)</f>
        <v>228177.09999999998</v>
      </c>
      <c r="W45" s="81">
        <v>205872.09999999998</v>
      </c>
      <c r="X45" s="87"/>
    </row>
    <row r="46" spans="1:24" s="85" customFormat="1" ht="12.75">
      <c r="A46" s="70" t="s">
        <v>119</v>
      </c>
      <c r="B46" s="84">
        <v>80000000</v>
      </c>
      <c r="C46" s="105">
        <v>102</v>
      </c>
      <c r="D46" s="106">
        <f aca="true" t="shared" si="29" ref="D46:D59">SUM(C46/12)</f>
        <v>8.5</v>
      </c>
      <c r="E46" s="76">
        <v>26015.28</v>
      </c>
      <c r="F46" s="76">
        <f t="shared" si="3"/>
        <v>27185.967599999996</v>
      </c>
      <c r="G46" s="76">
        <v>1.15</v>
      </c>
      <c r="H46" s="76">
        <f aca="true" t="shared" si="30" ref="H46:H59">SUM(E46*G46)</f>
        <v>29917.571999999996</v>
      </c>
      <c r="I46" s="76">
        <f aca="true" t="shared" si="31" ref="I46:I59">SUM(F46*G46)</f>
        <v>31263.862739999993</v>
      </c>
      <c r="J46" s="76">
        <v>358.68</v>
      </c>
      <c r="K46" s="76">
        <f aca="true" t="shared" si="32" ref="K46:K59">SUM((D46*H46))+(D46*I46*11)+J46</f>
        <v>3177829.208189999</v>
      </c>
      <c r="L46" s="105">
        <v>225</v>
      </c>
      <c r="M46" s="105">
        <v>217</v>
      </c>
      <c r="N46" s="76">
        <v>11149.41</v>
      </c>
      <c r="O46" s="76">
        <f t="shared" si="7"/>
        <v>11651.13345</v>
      </c>
      <c r="P46" s="76">
        <v>1.15</v>
      </c>
      <c r="Q46" s="76">
        <f aca="true" t="shared" si="33" ref="Q46:Q59">SUM(N46*P46)</f>
        <v>12821.821499999998</v>
      </c>
      <c r="R46" s="76">
        <f aca="true" t="shared" si="34" ref="R46:R59">SUM(O46*P46)</f>
        <v>13398.803467499998</v>
      </c>
      <c r="S46" s="76">
        <v>264800</v>
      </c>
      <c r="T46" s="76">
        <f aca="true" t="shared" si="35" ref="T46:T59">M46*Q46+M46*R46*11+S46</f>
        <v>35030079.1424225</v>
      </c>
      <c r="U46" s="76">
        <f aca="true" t="shared" si="36" ref="U46:U59">ROUND(((K46+T46)/1000),1)</f>
        <v>38207.9</v>
      </c>
      <c r="W46" s="86">
        <v>34487</v>
      </c>
      <c r="X46" s="87">
        <f t="shared" si="12"/>
        <v>-3720.9000000000015</v>
      </c>
    </row>
    <row r="47" spans="1:24" s="85" customFormat="1" ht="12.75">
      <c r="A47" s="70" t="s">
        <v>48</v>
      </c>
      <c r="B47" s="84">
        <v>88000000</v>
      </c>
      <c r="C47" s="105">
        <v>32</v>
      </c>
      <c r="D47" s="106">
        <f t="shared" si="29"/>
        <v>2.6666666666666665</v>
      </c>
      <c r="E47" s="76">
        <v>26015.28</v>
      </c>
      <c r="F47" s="76">
        <f t="shared" si="3"/>
        <v>27185.967599999996</v>
      </c>
      <c r="G47" s="76">
        <v>1</v>
      </c>
      <c r="H47" s="76">
        <f t="shared" si="30"/>
        <v>26015.28</v>
      </c>
      <c r="I47" s="76">
        <f t="shared" si="31"/>
        <v>27185.967599999996</v>
      </c>
      <c r="J47" s="76">
        <v>0</v>
      </c>
      <c r="K47" s="76">
        <f t="shared" si="32"/>
        <v>866829.1295999998</v>
      </c>
      <c r="L47" s="105">
        <v>80</v>
      </c>
      <c r="M47" s="105">
        <v>68</v>
      </c>
      <c r="N47" s="76">
        <v>11149.41</v>
      </c>
      <c r="O47" s="76">
        <f t="shared" si="7"/>
        <v>11651.13345</v>
      </c>
      <c r="P47" s="76">
        <v>1</v>
      </c>
      <c r="Q47" s="76">
        <f t="shared" si="33"/>
        <v>11149.41</v>
      </c>
      <c r="R47" s="76">
        <f t="shared" si="34"/>
        <v>11651.13345</v>
      </c>
      <c r="S47" s="76">
        <v>23600</v>
      </c>
      <c r="T47" s="76">
        <f t="shared" si="35"/>
        <v>9496807.7006</v>
      </c>
      <c r="U47" s="76">
        <f t="shared" si="36"/>
        <v>10363.6</v>
      </c>
      <c r="W47" s="86">
        <v>9349.6</v>
      </c>
      <c r="X47" s="87">
        <f t="shared" si="12"/>
        <v>-1014</v>
      </c>
    </row>
    <row r="48" spans="1:24" s="85" customFormat="1" ht="12.75">
      <c r="A48" s="70" t="s">
        <v>49</v>
      </c>
      <c r="B48" s="84">
        <v>89000000</v>
      </c>
      <c r="C48" s="105">
        <v>18</v>
      </c>
      <c r="D48" s="106">
        <f t="shared" si="29"/>
        <v>1.5</v>
      </c>
      <c r="E48" s="76">
        <v>26015.28</v>
      </c>
      <c r="F48" s="76">
        <f t="shared" si="3"/>
        <v>27185.967599999996</v>
      </c>
      <c r="G48" s="76">
        <v>1</v>
      </c>
      <c r="H48" s="76">
        <f t="shared" si="30"/>
        <v>26015.28</v>
      </c>
      <c r="I48" s="76">
        <f t="shared" si="31"/>
        <v>27185.967599999996</v>
      </c>
      <c r="J48" s="76"/>
      <c r="K48" s="76">
        <f t="shared" si="32"/>
        <v>487591.38539999985</v>
      </c>
      <c r="L48" s="105">
        <v>64</v>
      </c>
      <c r="M48" s="105">
        <v>58</v>
      </c>
      <c r="N48" s="76">
        <v>11149.41</v>
      </c>
      <c r="O48" s="76">
        <f t="shared" si="7"/>
        <v>11651.13345</v>
      </c>
      <c r="P48" s="76">
        <v>1</v>
      </c>
      <c r="Q48" s="76">
        <f t="shared" si="33"/>
        <v>11149.41</v>
      </c>
      <c r="R48" s="76">
        <f t="shared" si="34"/>
        <v>11651.13345</v>
      </c>
      <c r="S48" s="76">
        <v>18400</v>
      </c>
      <c r="T48" s="76">
        <f t="shared" si="35"/>
        <v>8098488.9211</v>
      </c>
      <c r="U48" s="76">
        <f t="shared" si="36"/>
        <v>8586.1</v>
      </c>
      <c r="W48" s="86">
        <v>7745.9</v>
      </c>
      <c r="X48" s="87">
        <f t="shared" si="12"/>
        <v>-840.2000000000007</v>
      </c>
    </row>
    <row r="49" spans="1:24" s="85" customFormat="1" ht="12.75">
      <c r="A49" s="70" t="s">
        <v>125</v>
      </c>
      <c r="B49" s="84">
        <v>92000000</v>
      </c>
      <c r="C49" s="105">
        <v>65</v>
      </c>
      <c r="D49" s="106">
        <f t="shared" si="29"/>
        <v>5.416666666666667</v>
      </c>
      <c r="E49" s="76">
        <v>26015.28</v>
      </c>
      <c r="F49" s="76">
        <f t="shared" si="3"/>
        <v>27185.967599999996</v>
      </c>
      <c r="G49" s="76">
        <v>1</v>
      </c>
      <c r="H49" s="76">
        <f t="shared" si="30"/>
        <v>26015.28</v>
      </c>
      <c r="I49" s="76">
        <f t="shared" si="31"/>
        <v>27185.967599999996</v>
      </c>
      <c r="J49" s="76"/>
      <c r="K49" s="76">
        <f t="shared" si="32"/>
        <v>1760746.6694999998</v>
      </c>
      <c r="L49" s="105">
        <v>120</v>
      </c>
      <c r="M49" s="105">
        <v>120</v>
      </c>
      <c r="N49" s="76">
        <v>11149.41</v>
      </c>
      <c r="O49" s="76">
        <f t="shared" si="7"/>
        <v>11651.13345</v>
      </c>
      <c r="P49" s="76">
        <v>1</v>
      </c>
      <c r="Q49" s="76">
        <f t="shared" si="33"/>
        <v>11149.41</v>
      </c>
      <c r="R49" s="76">
        <f t="shared" si="34"/>
        <v>11651.13345</v>
      </c>
      <c r="S49" s="76">
        <v>14400</v>
      </c>
      <c r="T49" s="76">
        <f t="shared" si="35"/>
        <v>16731825.353999998</v>
      </c>
      <c r="U49" s="76">
        <f t="shared" si="36"/>
        <v>18492.6</v>
      </c>
      <c r="W49" s="86">
        <v>16680.5</v>
      </c>
      <c r="X49" s="87">
        <f t="shared" si="12"/>
        <v>-1812.0999999999985</v>
      </c>
    </row>
    <row r="50" spans="1:24" s="85" customFormat="1" ht="12.75">
      <c r="A50" s="70" t="s">
        <v>112</v>
      </c>
      <c r="B50" s="84">
        <v>94000000</v>
      </c>
      <c r="C50" s="105">
        <v>77</v>
      </c>
      <c r="D50" s="106">
        <f t="shared" si="29"/>
        <v>6.416666666666667</v>
      </c>
      <c r="E50" s="76">
        <v>26015.28</v>
      </c>
      <c r="F50" s="76">
        <f t="shared" si="3"/>
        <v>27185.967599999996</v>
      </c>
      <c r="G50" s="76">
        <v>1.15</v>
      </c>
      <c r="H50" s="76">
        <f t="shared" si="30"/>
        <v>29917.571999999996</v>
      </c>
      <c r="I50" s="76">
        <f t="shared" si="31"/>
        <v>31263.862739999993</v>
      </c>
      <c r="J50" s="76">
        <v>8277.22</v>
      </c>
      <c r="K50" s="76">
        <f t="shared" si="32"/>
        <v>2406955.9520649994</v>
      </c>
      <c r="L50" s="105">
        <v>100</v>
      </c>
      <c r="M50" s="105">
        <v>100</v>
      </c>
      <c r="N50" s="76">
        <v>11149.41</v>
      </c>
      <c r="O50" s="76">
        <f t="shared" si="7"/>
        <v>11651.13345</v>
      </c>
      <c r="P50" s="76">
        <v>1.15</v>
      </c>
      <c r="Q50" s="76">
        <f t="shared" si="33"/>
        <v>12821.821499999998</v>
      </c>
      <c r="R50" s="76">
        <f t="shared" si="34"/>
        <v>13398.803467499998</v>
      </c>
      <c r="S50" s="76">
        <v>4900</v>
      </c>
      <c r="T50" s="76">
        <f t="shared" si="35"/>
        <v>16025765.964249998</v>
      </c>
      <c r="U50" s="76">
        <f t="shared" si="36"/>
        <v>18432.7</v>
      </c>
      <c r="W50" s="86">
        <v>16626.4</v>
      </c>
      <c r="X50" s="87">
        <f t="shared" si="12"/>
        <v>-1806.2999999999993</v>
      </c>
    </row>
    <row r="51" spans="1:24" s="85" customFormat="1" ht="12.75">
      <c r="A51" s="70" t="s">
        <v>50</v>
      </c>
      <c r="B51" s="84">
        <v>97000000</v>
      </c>
      <c r="C51" s="105">
        <v>13</v>
      </c>
      <c r="D51" s="106">
        <f t="shared" si="29"/>
        <v>1.0833333333333333</v>
      </c>
      <c r="E51" s="76">
        <v>26015.28</v>
      </c>
      <c r="F51" s="76">
        <f t="shared" si="3"/>
        <v>27185.967599999996</v>
      </c>
      <c r="G51" s="76">
        <v>1</v>
      </c>
      <c r="H51" s="76">
        <f t="shared" si="30"/>
        <v>26015.28</v>
      </c>
      <c r="I51" s="76">
        <f t="shared" si="31"/>
        <v>27185.967599999996</v>
      </c>
      <c r="J51" s="76">
        <v>0</v>
      </c>
      <c r="K51" s="76">
        <f t="shared" si="32"/>
        <v>352149.3338999999</v>
      </c>
      <c r="L51" s="105">
        <v>52</v>
      </c>
      <c r="M51" s="105">
        <v>52</v>
      </c>
      <c r="N51" s="76">
        <v>11149.41</v>
      </c>
      <c r="O51" s="76">
        <f t="shared" si="7"/>
        <v>11651.13345</v>
      </c>
      <c r="P51" s="76">
        <v>1</v>
      </c>
      <c r="Q51" s="76">
        <f t="shared" si="33"/>
        <v>11149.41</v>
      </c>
      <c r="R51" s="76">
        <f t="shared" si="34"/>
        <v>11651.13345</v>
      </c>
      <c r="S51" s="76">
        <v>13000</v>
      </c>
      <c r="T51" s="76">
        <f t="shared" si="35"/>
        <v>7257217.653399999</v>
      </c>
      <c r="U51" s="76">
        <f t="shared" si="36"/>
        <v>7609.4</v>
      </c>
      <c r="W51" s="86">
        <v>6864.4</v>
      </c>
      <c r="X51" s="87">
        <f t="shared" si="12"/>
        <v>-745</v>
      </c>
    </row>
    <row r="52" spans="1:24" s="85" customFormat="1" ht="12.75">
      <c r="A52" s="70" t="s">
        <v>53</v>
      </c>
      <c r="B52" s="84">
        <v>57000000</v>
      </c>
      <c r="C52" s="105">
        <v>50</v>
      </c>
      <c r="D52" s="106">
        <f t="shared" si="29"/>
        <v>4.166666666666667</v>
      </c>
      <c r="E52" s="76">
        <v>26015.28</v>
      </c>
      <c r="F52" s="76">
        <f t="shared" si="3"/>
        <v>27185.967599999996</v>
      </c>
      <c r="G52" s="76">
        <v>1.15</v>
      </c>
      <c r="H52" s="76">
        <f t="shared" si="30"/>
        <v>29917.571999999996</v>
      </c>
      <c r="I52" s="76">
        <f t="shared" si="31"/>
        <v>31263.862739999993</v>
      </c>
      <c r="J52" s="76">
        <v>0</v>
      </c>
      <c r="K52" s="76">
        <f t="shared" si="32"/>
        <v>1557583.5922499998</v>
      </c>
      <c r="L52" s="105">
        <v>190</v>
      </c>
      <c r="M52" s="105">
        <v>188</v>
      </c>
      <c r="N52" s="76">
        <v>11149.41</v>
      </c>
      <c r="O52" s="76">
        <f t="shared" si="7"/>
        <v>11651.13345</v>
      </c>
      <c r="P52" s="76">
        <v>1.15</v>
      </c>
      <c r="Q52" s="76">
        <f t="shared" si="33"/>
        <v>12821.821499999998</v>
      </c>
      <c r="R52" s="76">
        <f t="shared" si="34"/>
        <v>13398.803467499998</v>
      </c>
      <c r="S52" s="76">
        <v>16600</v>
      </c>
      <c r="T52" s="76">
        <f t="shared" si="35"/>
        <v>30135828.012789994</v>
      </c>
      <c r="U52" s="76">
        <f t="shared" si="36"/>
        <v>31693.4</v>
      </c>
      <c r="W52" s="86">
        <v>28587</v>
      </c>
      <c r="X52" s="87">
        <f t="shared" si="12"/>
        <v>-3106.4000000000015</v>
      </c>
    </row>
    <row r="53" spans="1:24" s="85" customFormat="1" ht="12.75">
      <c r="A53" s="70" t="s">
        <v>69</v>
      </c>
      <c r="B53" s="84">
        <v>33000000</v>
      </c>
      <c r="C53" s="105">
        <v>22</v>
      </c>
      <c r="D53" s="106">
        <f t="shared" si="29"/>
        <v>1.8333333333333333</v>
      </c>
      <c r="E53" s="76">
        <v>26015.28</v>
      </c>
      <c r="F53" s="76">
        <f t="shared" si="3"/>
        <v>27185.967599999996</v>
      </c>
      <c r="G53" s="76">
        <v>1.1</v>
      </c>
      <c r="H53" s="76">
        <f t="shared" si="30"/>
        <v>28616.808</v>
      </c>
      <c r="I53" s="76">
        <f t="shared" si="31"/>
        <v>29904.564359999997</v>
      </c>
      <c r="J53" s="76">
        <v>0</v>
      </c>
      <c r="K53" s="76">
        <f t="shared" si="32"/>
        <v>655539.52926</v>
      </c>
      <c r="L53" s="105">
        <v>65</v>
      </c>
      <c r="M53" s="105">
        <v>63</v>
      </c>
      <c r="N53" s="76">
        <v>11149.41</v>
      </c>
      <c r="O53" s="76">
        <f t="shared" si="7"/>
        <v>11651.13345</v>
      </c>
      <c r="P53" s="76">
        <v>1.1</v>
      </c>
      <c r="Q53" s="76">
        <f t="shared" si="33"/>
        <v>12264.351</v>
      </c>
      <c r="R53" s="76">
        <f t="shared" si="34"/>
        <v>12816.246795000001</v>
      </c>
      <c r="S53" s="76">
        <v>400</v>
      </c>
      <c r="T53" s="76">
        <f t="shared" si="35"/>
        <v>9654713.141935</v>
      </c>
      <c r="U53" s="76">
        <f t="shared" si="36"/>
        <v>10310.3</v>
      </c>
      <c r="W53" s="86">
        <v>9299.2</v>
      </c>
      <c r="X53" s="87">
        <f t="shared" si="12"/>
        <v>-1011.0999999999985</v>
      </c>
    </row>
    <row r="54" spans="1:24" s="85" customFormat="1" ht="12.75">
      <c r="A54" s="70" t="s">
        <v>77</v>
      </c>
      <c r="B54" s="84">
        <v>22000000</v>
      </c>
      <c r="C54" s="105">
        <v>73</v>
      </c>
      <c r="D54" s="106">
        <f t="shared" si="29"/>
        <v>6.083333333333333</v>
      </c>
      <c r="E54" s="76">
        <v>26015.28</v>
      </c>
      <c r="F54" s="76">
        <f t="shared" si="3"/>
        <v>27185.967599999996</v>
      </c>
      <c r="G54" s="76">
        <v>1</v>
      </c>
      <c r="H54" s="76">
        <f t="shared" si="30"/>
        <v>26015.28</v>
      </c>
      <c r="I54" s="76">
        <f t="shared" si="31"/>
        <v>27185.967599999996</v>
      </c>
      <c r="J54" s="76">
        <v>0</v>
      </c>
      <c r="K54" s="76">
        <f t="shared" si="32"/>
        <v>1977453.9518999998</v>
      </c>
      <c r="L54" s="105">
        <v>100</v>
      </c>
      <c r="M54" s="105">
        <v>101</v>
      </c>
      <c r="N54" s="76">
        <v>11149.41</v>
      </c>
      <c r="O54" s="76">
        <f t="shared" si="7"/>
        <v>11651.13345</v>
      </c>
      <c r="P54" s="76">
        <v>1</v>
      </c>
      <c r="Q54" s="76">
        <f t="shared" si="33"/>
        <v>11149.41</v>
      </c>
      <c r="R54" s="76">
        <f t="shared" si="34"/>
        <v>11651.13345</v>
      </c>
      <c r="S54" s="76">
        <v>2100</v>
      </c>
      <c r="T54" s="76">
        <f t="shared" si="35"/>
        <v>14072599.672949998</v>
      </c>
      <c r="U54" s="76">
        <f t="shared" si="36"/>
        <v>16050.1</v>
      </c>
      <c r="W54" s="86">
        <v>14476.3</v>
      </c>
      <c r="X54" s="87">
        <f t="shared" si="12"/>
        <v>-1573.800000000001</v>
      </c>
    </row>
    <row r="55" spans="1:24" s="85" customFormat="1" ht="12.75">
      <c r="A55" s="70" t="s">
        <v>80</v>
      </c>
      <c r="B55" s="84">
        <v>53000000</v>
      </c>
      <c r="C55" s="105">
        <v>48</v>
      </c>
      <c r="D55" s="106">
        <f t="shared" si="29"/>
        <v>4</v>
      </c>
      <c r="E55" s="76">
        <v>26015.28</v>
      </c>
      <c r="F55" s="76">
        <f t="shared" si="3"/>
        <v>27185.967599999996</v>
      </c>
      <c r="G55" s="76">
        <v>1.15</v>
      </c>
      <c r="H55" s="76">
        <f t="shared" si="30"/>
        <v>29917.571999999996</v>
      </c>
      <c r="I55" s="76">
        <f t="shared" si="31"/>
        <v>31263.862739999993</v>
      </c>
      <c r="J55" s="76">
        <v>25500</v>
      </c>
      <c r="K55" s="76">
        <f t="shared" si="32"/>
        <v>1520780.2485599997</v>
      </c>
      <c r="L55" s="105">
        <v>100</v>
      </c>
      <c r="M55" s="105">
        <v>94</v>
      </c>
      <c r="N55" s="76">
        <v>11149.41</v>
      </c>
      <c r="O55" s="76">
        <f t="shared" si="7"/>
        <v>11651.13345</v>
      </c>
      <c r="P55" s="76">
        <v>1.15</v>
      </c>
      <c r="Q55" s="76">
        <f t="shared" si="33"/>
        <v>12821.821499999998</v>
      </c>
      <c r="R55" s="76">
        <f t="shared" si="34"/>
        <v>13398.803467499998</v>
      </c>
      <c r="S55" s="76">
        <v>215200</v>
      </c>
      <c r="T55" s="76">
        <f t="shared" si="35"/>
        <v>15274814.006394997</v>
      </c>
      <c r="U55" s="76">
        <f t="shared" si="36"/>
        <v>16795.6</v>
      </c>
      <c r="W55" s="86">
        <v>15172.1</v>
      </c>
      <c r="X55" s="87">
        <f t="shared" si="12"/>
        <v>-1623.4999999999982</v>
      </c>
    </row>
    <row r="56" spans="1:24" s="85" customFormat="1" ht="12.75">
      <c r="A56" s="70" t="s">
        <v>82</v>
      </c>
      <c r="B56" s="84">
        <v>56000000</v>
      </c>
      <c r="C56" s="105">
        <v>47</v>
      </c>
      <c r="D56" s="106">
        <f t="shared" si="29"/>
        <v>3.9166666666666665</v>
      </c>
      <c r="E56" s="76">
        <v>26015.28</v>
      </c>
      <c r="F56" s="76">
        <f t="shared" si="3"/>
        <v>27185.967599999996</v>
      </c>
      <c r="G56" s="76">
        <v>1</v>
      </c>
      <c r="H56" s="76">
        <f t="shared" si="30"/>
        <v>26015.28</v>
      </c>
      <c r="I56" s="76">
        <f t="shared" si="31"/>
        <v>27185.967599999996</v>
      </c>
      <c r="J56" s="76">
        <v>0</v>
      </c>
      <c r="K56" s="76">
        <f t="shared" si="32"/>
        <v>1273155.2840999998</v>
      </c>
      <c r="L56" s="105">
        <v>75</v>
      </c>
      <c r="M56" s="105">
        <v>75</v>
      </c>
      <c r="N56" s="76">
        <v>11149.41</v>
      </c>
      <c r="O56" s="76">
        <f t="shared" si="7"/>
        <v>11651.13345</v>
      </c>
      <c r="P56" s="76">
        <v>1</v>
      </c>
      <c r="Q56" s="76">
        <f t="shared" si="33"/>
        <v>11149.41</v>
      </c>
      <c r="R56" s="76">
        <f t="shared" si="34"/>
        <v>11651.13345</v>
      </c>
      <c r="S56" s="76">
        <v>8800</v>
      </c>
      <c r="T56" s="76">
        <f t="shared" si="35"/>
        <v>10457190.84625</v>
      </c>
      <c r="U56" s="76">
        <f t="shared" si="36"/>
        <v>11730.3</v>
      </c>
      <c r="W56" s="86">
        <v>10580.9</v>
      </c>
      <c r="X56" s="87">
        <f t="shared" si="12"/>
        <v>-1149.3999999999996</v>
      </c>
    </row>
    <row r="57" spans="1:69" s="85" customFormat="1" ht="12.75">
      <c r="A57" s="70" t="s">
        <v>86</v>
      </c>
      <c r="B57" s="84">
        <v>36000000</v>
      </c>
      <c r="C57" s="105">
        <v>55</v>
      </c>
      <c r="D57" s="106">
        <f t="shared" si="29"/>
        <v>4.583333333333333</v>
      </c>
      <c r="E57" s="76">
        <v>26015.28</v>
      </c>
      <c r="F57" s="76">
        <f t="shared" si="3"/>
        <v>27185.967599999996</v>
      </c>
      <c r="G57" s="76">
        <v>1</v>
      </c>
      <c r="H57" s="76">
        <f t="shared" si="30"/>
        <v>26015.28</v>
      </c>
      <c r="I57" s="76">
        <f t="shared" si="31"/>
        <v>27185.967599999996</v>
      </c>
      <c r="J57" s="76">
        <v>0</v>
      </c>
      <c r="K57" s="76">
        <f t="shared" si="32"/>
        <v>1489862.5664999997</v>
      </c>
      <c r="L57" s="105">
        <v>115</v>
      </c>
      <c r="M57" s="105">
        <v>115</v>
      </c>
      <c r="N57" s="76">
        <v>11149.41</v>
      </c>
      <c r="O57" s="76">
        <f t="shared" si="7"/>
        <v>11651.13345</v>
      </c>
      <c r="P57" s="76">
        <v>1</v>
      </c>
      <c r="Q57" s="76">
        <f t="shared" si="33"/>
        <v>11149.41</v>
      </c>
      <c r="R57" s="76">
        <f t="shared" si="34"/>
        <v>11651.13345</v>
      </c>
      <c r="S57" s="76">
        <v>17300</v>
      </c>
      <c r="T57" s="76">
        <f t="shared" si="35"/>
        <v>16038165.96425</v>
      </c>
      <c r="U57" s="76">
        <f t="shared" si="36"/>
        <v>17528</v>
      </c>
      <c r="V57" s="88"/>
      <c r="W57" s="89">
        <v>15810.8</v>
      </c>
      <c r="X57" s="87">
        <f t="shared" si="12"/>
        <v>-1717.2000000000007</v>
      </c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</row>
    <row r="58" spans="1:69" s="85" customFormat="1" ht="13.5" customHeight="1">
      <c r="A58" s="70" t="s">
        <v>87</v>
      </c>
      <c r="B58" s="84">
        <v>63000000</v>
      </c>
      <c r="C58" s="105">
        <v>59</v>
      </c>
      <c r="D58" s="106">
        <f t="shared" si="29"/>
        <v>4.916666666666667</v>
      </c>
      <c r="E58" s="76">
        <v>26015.28</v>
      </c>
      <c r="F58" s="76">
        <f t="shared" si="3"/>
        <v>27185.967599999996</v>
      </c>
      <c r="G58" s="76">
        <v>1</v>
      </c>
      <c r="H58" s="76">
        <f t="shared" si="30"/>
        <v>26015.28</v>
      </c>
      <c r="I58" s="76">
        <f t="shared" si="31"/>
        <v>27185.967599999996</v>
      </c>
      <c r="J58" s="76">
        <v>0</v>
      </c>
      <c r="K58" s="76">
        <f t="shared" si="32"/>
        <v>1598216.2077</v>
      </c>
      <c r="L58" s="105">
        <v>112</v>
      </c>
      <c r="M58" s="105">
        <v>101</v>
      </c>
      <c r="N58" s="76">
        <v>11149.41</v>
      </c>
      <c r="O58" s="76">
        <f t="shared" si="7"/>
        <v>11651.13345</v>
      </c>
      <c r="P58" s="76">
        <v>1</v>
      </c>
      <c r="Q58" s="76">
        <f t="shared" si="33"/>
        <v>11149.41</v>
      </c>
      <c r="R58" s="76">
        <f t="shared" si="34"/>
        <v>11651.13345</v>
      </c>
      <c r="S58" s="76">
        <v>11500</v>
      </c>
      <c r="T58" s="76">
        <f t="shared" si="35"/>
        <v>14081999.672949998</v>
      </c>
      <c r="U58" s="76">
        <f t="shared" si="36"/>
        <v>15680.2</v>
      </c>
      <c r="V58" s="88"/>
      <c r="W58" s="89">
        <v>14143.7</v>
      </c>
      <c r="X58" s="87">
        <f t="shared" si="12"/>
        <v>-1536.5</v>
      </c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</row>
    <row r="59" spans="1:69" s="90" customFormat="1" ht="13.5" customHeight="1">
      <c r="A59" s="70" t="s">
        <v>93</v>
      </c>
      <c r="B59" s="84">
        <v>73000000</v>
      </c>
      <c r="C59" s="105">
        <v>23</v>
      </c>
      <c r="D59" s="106">
        <f t="shared" si="29"/>
        <v>1.9166666666666667</v>
      </c>
      <c r="E59" s="76">
        <v>26015.28</v>
      </c>
      <c r="F59" s="76">
        <f t="shared" si="3"/>
        <v>27185.967599999996</v>
      </c>
      <c r="G59" s="76">
        <v>1</v>
      </c>
      <c r="H59" s="76">
        <f t="shared" si="30"/>
        <v>26015.28</v>
      </c>
      <c r="I59" s="76">
        <f t="shared" si="31"/>
        <v>27185.967599999996</v>
      </c>
      <c r="J59" s="76">
        <v>12955.64</v>
      </c>
      <c r="K59" s="76">
        <f t="shared" si="32"/>
        <v>635989.0769</v>
      </c>
      <c r="L59" s="105">
        <v>45</v>
      </c>
      <c r="M59" s="105">
        <v>43</v>
      </c>
      <c r="N59" s="76">
        <v>11149.41</v>
      </c>
      <c r="O59" s="76">
        <f t="shared" si="7"/>
        <v>11651.13345</v>
      </c>
      <c r="P59" s="76">
        <v>1</v>
      </c>
      <c r="Q59" s="76">
        <f t="shared" si="33"/>
        <v>11149.41</v>
      </c>
      <c r="R59" s="76">
        <f t="shared" si="34"/>
        <v>11651.13345</v>
      </c>
      <c r="S59" s="76">
        <v>70500</v>
      </c>
      <c r="T59" s="76">
        <f t="shared" si="35"/>
        <v>6060910.75185</v>
      </c>
      <c r="U59" s="76">
        <f t="shared" si="36"/>
        <v>6696.9</v>
      </c>
      <c r="V59" s="88"/>
      <c r="W59" s="89">
        <v>6048.3</v>
      </c>
      <c r="X59" s="87">
        <f t="shared" si="12"/>
        <v>-648.5999999999995</v>
      </c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</row>
    <row r="60" spans="1:69" s="1" customFormat="1" ht="12.75">
      <c r="A60" s="71" t="s">
        <v>147</v>
      </c>
      <c r="B60" s="36"/>
      <c r="C60" s="48">
        <f>SUM(C61:C66)</f>
        <v>281</v>
      </c>
      <c r="D60" s="107"/>
      <c r="E60" s="76"/>
      <c r="F60" s="76"/>
      <c r="G60" s="49"/>
      <c r="H60" s="50"/>
      <c r="I60" s="50"/>
      <c r="J60" s="49">
        <f>SUM(J61:J66)</f>
        <v>18309.34</v>
      </c>
      <c r="K60" s="49">
        <f>SUM(K61:K66)</f>
        <v>9424218.048468998</v>
      </c>
      <c r="L60" s="48">
        <f>SUM(L61:L66)</f>
        <v>599</v>
      </c>
      <c r="M60" s="48">
        <f>SUM(M61:M66)</f>
        <v>609</v>
      </c>
      <c r="N60" s="76"/>
      <c r="O60" s="76"/>
      <c r="P60" s="49"/>
      <c r="Q60" s="50"/>
      <c r="R60" s="50"/>
      <c r="S60" s="49">
        <f>SUM(S61:S66)</f>
        <v>270500</v>
      </c>
      <c r="T60" s="49">
        <f>SUM(T61:T66)</f>
        <v>102904346.723324</v>
      </c>
      <c r="U60" s="49">
        <f>SUM(U61:U66)</f>
        <v>112328.6</v>
      </c>
      <c r="V60" s="43"/>
      <c r="W60" s="82">
        <v>101341.3</v>
      </c>
      <c r="X60" s="87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69" s="93" customFormat="1" ht="12.75">
      <c r="A61" s="70" t="s">
        <v>71</v>
      </c>
      <c r="B61" s="84">
        <v>37000000</v>
      </c>
      <c r="C61" s="105">
        <v>21</v>
      </c>
      <c r="D61" s="106">
        <f aca="true" t="shared" si="37" ref="D61:D66">SUM(C61/12)</f>
        <v>1.75</v>
      </c>
      <c r="E61" s="76">
        <v>26015.28</v>
      </c>
      <c r="F61" s="76">
        <f t="shared" si="3"/>
        <v>27185.967599999996</v>
      </c>
      <c r="G61" s="76">
        <v>1.15</v>
      </c>
      <c r="H61" s="76">
        <f aca="true" t="shared" si="38" ref="H61:H66">SUM(E61*G61)</f>
        <v>29917.571999999996</v>
      </c>
      <c r="I61" s="76">
        <f aca="true" t="shared" si="39" ref="I61:I66">SUM(F61*G61)</f>
        <v>31263.862739999993</v>
      </c>
      <c r="J61" s="76">
        <v>9684.34</v>
      </c>
      <c r="K61" s="76">
        <f aca="true" t="shared" si="40" ref="K61:K66">SUM((D61*H61))+(D61*I61*11)+J61</f>
        <v>663869.448745</v>
      </c>
      <c r="L61" s="105">
        <v>60</v>
      </c>
      <c r="M61" s="105">
        <v>55</v>
      </c>
      <c r="N61" s="76">
        <v>11149.41</v>
      </c>
      <c r="O61" s="76">
        <f t="shared" si="7"/>
        <v>11651.13345</v>
      </c>
      <c r="P61" s="76">
        <v>1.15</v>
      </c>
      <c r="Q61" s="76">
        <f aca="true" t="shared" si="41" ref="Q61:Q66">SUM(N61*P61)</f>
        <v>12821.821499999998</v>
      </c>
      <c r="R61" s="76">
        <f aca="true" t="shared" si="42" ref="R61:R66">SUM(O61*P61)</f>
        <v>13398.803467499998</v>
      </c>
      <c r="S61" s="76">
        <v>146200</v>
      </c>
      <c r="T61" s="76">
        <f aca="true" t="shared" si="43" ref="T61:T66">M61*Q61+M61*R61*11+S61</f>
        <v>8957676.280337498</v>
      </c>
      <c r="U61" s="76">
        <f aca="true" t="shared" si="44" ref="U61:U66">ROUND(((K61+T61)/1000),1)</f>
        <v>9621.5</v>
      </c>
      <c r="V61" s="91"/>
      <c r="W61" s="92">
        <v>8693.3</v>
      </c>
      <c r="X61" s="87">
        <f t="shared" si="12"/>
        <v>-928.2000000000007</v>
      </c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</row>
    <row r="62" spans="1:69" s="93" customFormat="1" ht="12.75">
      <c r="A62" s="70" t="s">
        <v>109</v>
      </c>
      <c r="B62" s="84">
        <v>65000000</v>
      </c>
      <c r="C62" s="105">
        <v>55</v>
      </c>
      <c r="D62" s="106">
        <f t="shared" si="37"/>
        <v>4.583333333333333</v>
      </c>
      <c r="E62" s="76">
        <v>26015.28</v>
      </c>
      <c r="F62" s="76">
        <f t="shared" si="3"/>
        <v>27185.967599999996</v>
      </c>
      <c r="G62" s="76">
        <v>1.16</v>
      </c>
      <c r="H62" s="76">
        <f t="shared" si="38"/>
        <v>30177.724799999996</v>
      </c>
      <c r="I62" s="76">
        <f t="shared" si="39"/>
        <v>31535.722415999993</v>
      </c>
      <c r="J62" s="76">
        <v>0</v>
      </c>
      <c r="K62" s="76">
        <f t="shared" si="40"/>
        <v>1728240.5771399997</v>
      </c>
      <c r="L62" s="105">
        <v>140</v>
      </c>
      <c r="M62" s="105">
        <v>130</v>
      </c>
      <c r="N62" s="76">
        <v>11149.41</v>
      </c>
      <c r="O62" s="76">
        <f t="shared" si="7"/>
        <v>11651.13345</v>
      </c>
      <c r="P62" s="76">
        <v>1.16</v>
      </c>
      <c r="Q62" s="76">
        <f t="shared" si="41"/>
        <v>12933.315599999998</v>
      </c>
      <c r="R62" s="76">
        <f t="shared" si="42"/>
        <v>13515.314801999999</v>
      </c>
      <c r="S62" s="76">
        <v>26300</v>
      </c>
      <c r="T62" s="76">
        <f t="shared" si="43"/>
        <v>21034531.19486</v>
      </c>
      <c r="U62" s="76">
        <f t="shared" si="44"/>
        <v>22762.8</v>
      </c>
      <c r="V62" s="91"/>
      <c r="W62" s="92">
        <v>20533.1</v>
      </c>
      <c r="X62" s="87">
        <f t="shared" si="12"/>
        <v>-2229.7000000000007</v>
      </c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</row>
    <row r="63" spans="1:69" s="93" customFormat="1" ht="12.75">
      <c r="A63" s="70" t="s">
        <v>111</v>
      </c>
      <c r="B63" s="84">
        <v>71000000</v>
      </c>
      <c r="C63" s="105">
        <v>43</v>
      </c>
      <c r="D63" s="106">
        <f t="shared" si="37"/>
        <v>3.5833333333333335</v>
      </c>
      <c r="E63" s="76">
        <v>26015.28</v>
      </c>
      <c r="F63" s="76">
        <f t="shared" si="3"/>
        <v>27185.967599999996</v>
      </c>
      <c r="G63" s="76">
        <v>1.16</v>
      </c>
      <c r="H63" s="76">
        <f t="shared" si="38"/>
        <v>30177.724799999996</v>
      </c>
      <c r="I63" s="76">
        <f t="shared" si="39"/>
        <v>31535.722415999993</v>
      </c>
      <c r="J63" s="76">
        <v>5025</v>
      </c>
      <c r="K63" s="76">
        <f t="shared" si="40"/>
        <v>1356194.9057639998</v>
      </c>
      <c r="L63" s="105">
        <v>114</v>
      </c>
      <c r="M63" s="105">
        <v>112</v>
      </c>
      <c r="N63" s="76">
        <v>11149.41</v>
      </c>
      <c r="O63" s="76">
        <f t="shared" si="7"/>
        <v>11651.13345</v>
      </c>
      <c r="P63" s="76">
        <v>1.16</v>
      </c>
      <c r="Q63" s="76">
        <f t="shared" si="41"/>
        <v>12933.315599999998</v>
      </c>
      <c r="R63" s="76">
        <f t="shared" si="42"/>
        <v>13515.314801999999</v>
      </c>
      <c r="S63" s="76">
        <v>35400</v>
      </c>
      <c r="T63" s="76">
        <f t="shared" si="43"/>
        <v>18134799.183264</v>
      </c>
      <c r="U63" s="76">
        <f t="shared" si="44"/>
        <v>19491</v>
      </c>
      <c r="V63" s="91"/>
      <c r="W63" s="92">
        <v>17583.6</v>
      </c>
      <c r="X63" s="87">
        <f t="shared" si="12"/>
        <v>-1907.4000000000015</v>
      </c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</row>
    <row r="64" spans="1:24" s="93" customFormat="1" ht="12.75">
      <c r="A64" s="70" t="s">
        <v>113</v>
      </c>
      <c r="B64" s="84">
        <v>75000000</v>
      </c>
      <c r="C64" s="105">
        <v>96</v>
      </c>
      <c r="D64" s="106">
        <f t="shared" si="37"/>
        <v>8</v>
      </c>
      <c r="E64" s="76">
        <v>26015.28</v>
      </c>
      <c r="F64" s="76">
        <f t="shared" si="3"/>
        <v>27185.967599999996</v>
      </c>
      <c r="G64" s="76">
        <v>1.15</v>
      </c>
      <c r="H64" s="76">
        <f t="shared" si="38"/>
        <v>29917.571999999996</v>
      </c>
      <c r="I64" s="76">
        <f t="shared" si="39"/>
        <v>31263.862739999993</v>
      </c>
      <c r="J64" s="76">
        <v>0</v>
      </c>
      <c r="K64" s="76">
        <f t="shared" si="40"/>
        <v>2990560.4971199995</v>
      </c>
      <c r="L64" s="105">
        <v>180</v>
      </c>
      <c r="M64" s="105">
        <v>215</v>
      </c>
      <c r="N64" s="76">
        <v>11149.41</v>
      </c>
      <c r="O64" s="76">
        <f t="shared" si="7"/>
        <v>11651.13345</v>
      </c>
      <c r="P64" s="76">
        <v>1.15</v>
      </c>
      <c r="Q64" s="76">
        <f t="shared" si="41"/>
        <v>12821.821499999998</v>
      </c>
      <c r="R64" s="76">
        <f t="shared" si="42"/>
        <v>13398.803467499998</v>
      </c>
      <c r="S64" s="76">
        <v>24500</v>
      </c>
      <c r="T64" s="76">
        <f t="shared" si="43"/>
        <v>34469361.82313749</v>
      </c>
      <c r="U64" s="76">
        <f t="shared" si="44"/>
        <v>37459.9</v>
      </c>
      <c r="W64" s="94">
        <v>33788.8</v>
      </c>
      <c r="X64" s="87">
        <f t="shared" si="12"/>
        <v>-3671.0999999999985</v>
      </c>
    </row>
    <row r="65" spans="1:24" s="93" customFormat="1" ht="25.5">
      <c r="A65" s="70" t="s">
        <v>130</v>
      </c>
      <c r="B65" s="84">
        <v>71800000</v>
      </c>
      <c r="C65" s="105">
        <v>47</v>
      </c>
      <c r="D65" s="106">
        <f t="shared" si="37"/>
        <v>3.9166666666666665</v>
      </c>
      <c r="E65" s="76">
        <v>26015.28</v>
      </c>
      <c r="F65" s="76">
        <f t="shared" si="3"/>
        <v>27185.967599999996</v>
      </c>
      <c r="G65" s="76">
        <v>1.5</v>
      </c>
      <c r="H65" s="76">
        <f t="shared" si="38"/>
        <v>39022.92</v>
      </c>
      <c r="I65" s="76">
        <f t="shared" si="39"/>
        <v>40778.95139999999</v>
      </c>
      <c r="J65" s="76">
        <v>3600</v>
      </c>
      <c r="K65" s="76">
        <f t="shared" si="40"/>
        <v>1913332.9261499995</v>
      </c>
      <c r="L65" s="105">
        <v>70</v>
      </c>
      <c r="M65" s="105">
        <v>70</v>
      </c>
      <c r="N65" s="76">
        <v>11149.41</v>
      </c>
      <c r="O65" s="76">
        <f t="shared" si="7"/>
        <v>11651.13345</v>
      </c>
      <c r="P65" s="76">
        <v>1.5</v>
      </c>
      <c r="Q65" s="76">
        <f t="shared" si="41"/>
        <v>16724.114999999998</v>
      </c>
      <c r="R65" s="76">
        <f t="shared" si="42"/>
        <v>17476.700174999998</v>
      </c>
      <c r="S65" s="76">
        <v>28100</v>
      </c>
      <c r="T65" s="76">
        <f t="shared" si="43"/>
        <v>14655847.184749998</v>
      </c>
      <c r="U65" s="76">
        <f t="shared" si="44"/>
        <v>16569.2</v>
      </c>
      <c r="W65" s="94">
        <v>14947.4</v>
      </c>
      <c r="X65" s="87">
        <f t="shared" si="12"/>
        <v>-1621.800000000001</v>
      </c>
    </row>
    <row r="66" spans="1:24" s="93" customFormat="1" ht="25.5">
      <c r="A66" s="70" t="s">
        <v>116</v>
      </c>
      <c r="B66" s="84">
        <v>71900000</v>
      </c>
      <c r="C66" s="105">
        <v>19</v>
      </c>
      <c r="D66" s="106">
        <f t="shared" si="37"/>
        <v>1.5833333333333333</v>
      </c>
      <c r="E66" s="76">
        <v>26015.28</v>
      </c>
      <c r="F66" s="76">
        <f t="shared" si="3"/>
        <v>27185.967599999996</v>
      </c>
      <c r="G66" s="76">
        <v>1.5</v>
      </c>
      <c r="H66" s="76">
        <f t="shared" si="38"/>
        <v>39022.92</v>
      </c>
      <c r="I66" s="76">
        <f t="shared" si="39"/>
        <v>40778.95139999999</v>
      </c>
      <c r="J66" s="76"/>
      <c r="K66" s="76">
        <f t="shared" si="40"/>
        <v>772019.6935499999</v>
      </c>
      <c r="L66" s="105">
        <v>35</v>
      </c>
      <c r="M66" s="105">
        <v>27</v>
      </c>
      <c r="N66" s="76">
        <v>11149.41</v>
      </c>
      <c r="O66" s="76">
        <f t="shared" si="7"/>
        <v>11651.13345</v>
      </c>
      <c r="P66" s="76">
        <v>1.5</v>
      </c>
      <c r="Q66" s="76">
        <f t="shared" si="41"/>
        <v>16724.114999999998</v>
      </c>
      <c r="R66" s="76">
        <f t="shared" si="42"/>
        <v>17476.700174999998</v>
      </c>
      <c r="S66" s="76">
        <v>10000</v>
      </c>
      <c r="T66" s="76">
        <f t="shared" si="43"/>
        <v>5652131.056975</v>
      </c>
      <c r="U66" s="76">
        <f t="shared" si="44"/>
        <v>6424.2</v>
      </c>
      <c r="W66" s="94">
        <v>5795.1</v>
      </c>
      <c r="X66" s="87">
        <f t="shared" si="12"/>
        <v>-629.0999999999995</v>
      </c>
    </row>
    <row r="67" spans="1:24" s="1" customFormat="1" ht="12.75">
      <c r="A67" s="71" t="s">
        <v>148</v>
      </c>
      <c r="B67" s="36"/>
      <c r="C67" s="48">
        <f>SUM(C68:C79)</f>
        <v>587</v>
      </c>
      <c r="D67" s="107"/>
      <c r="E67" s="76"/>
      <c r="F67" s="76"/>
      <c r="G67" s="49"/>
      <c r="H67" s="50"/>
      <c r="I67" s="50"/>
      <c r="J67" s="49">
        <f>SUM(J68:J79)</f>
        <v>111926.47</v>
      </c>
      <c r="K67" s="49">
        <f>SUM(K68:K79)</f>
        <v>19997799.355333</v>
      </c>
      <c r="L67" s="48">
        <f>SUM(L68:L79)</f>
        <v>1635</v>
      </c>
      <c r="M67" s="48">
        <f>SUM(M68:M79)</f>
        <v>1587</v>
      </c>
      <c r="N67" s="76"/>
      <c r="O67" s="76"/>
      <c r="P67" s="49"/>
      <c r="Q67" s="50"/>
      <c r="R67" s="50"/>
      <c r="S67" s="49">
        <f>SUM(S68:S79)</f>
        <v>612600</v>
      </c>
      <c r="T67" s="49">
        <f>SUM(T68:T79)</f>
        <v>280849587.446661</v>
      </c>
      <c r="U67" s="49">
        <f>SUM(U68:U79)</f>
        <v>300847.50000000006</v>
      </c>
      <c r="W67" s="83">
        <v>271415.6</v>
      </c>
      <c r="X67" s="87"/>
    </row>
    <row r="68" spans="1:24" s="93" customFormat="1" ht="12.75">
      <c r="A68" s="70" t="s">
        <v>118</v>
      </c>
      <c r="B68" s="84">
        <v>84000000</v>
      </c>
      <c r="C68" s="105">
        <v>18</v>
      </c>
      <c r="D68" s="106">
        <f>SUM(C68/12)</f>
        <v>1.5</v>
      </c>
      <c r="E68" s="76">
        <v>26015.28</v>
      </c>
      <c r="F68" s="76">
        <f t="shared" si="3"/>
        <v>27185.967599999996</v>
      </c>
      <c r="G68" s="76">
        <v>1.4</v>
      </c>
      <c r="H68" s="76">
        <f>SUM(E68*G68)</f>
        <v>36421.39199999999</v>
      </c>
      <c r="I68" s="76">
        <f>SUM(F68*G68)</f>
        <v>38060.35463999999</v>
      </c>
      <c r="J68" s="76">
        <v>0</v>
      </c>
      <c r="K68" s="76">
        <f>SUM((D68*H68))+(D68*I68*11)+J68</f>
        <v>682627.9395599999</v>
      </c>
      <c r="L68" s="105">
        <v>35</v>
      </c>
      <c r="M68" s="105">
        <v>31</v>
      </c>
      <c r="N68" s="76">
        <v>11149.41</v>
      </c>
      <c r="O68" s="76">
        <f t="shared" si="7"/>
        <v>11651.13345</v>
      </c>
      <c r="P68" s="76" t="s">
        <v>131</v>
      </c>
      <c r="Q68" s="76">
        <f aca="true" t="shared" si="45" ref="Q68:Q79">SUM(N68*P68)</f>
        <v>15609.173999999999</v>
      </c>
      <c r="R68" s="76">
        <f aca="true" t="shared" si="46" ref="R68:R79">SUM(O68*P68)</f>
        <v>16311.586829999998</v>
      </c>
      <c r="S68" s="76">
        <v>3700</v>
      </c>
      <c r="T68" s="76">
        <f aca="true" t="shared" si="47" ref="T68:T79">M68*Q68+M68*R68*11+S68</f>
        <v>6049835.50303</v>
      </c>
      <c r="U68" s="76">
        <f aca="true" t="shared" si="48" ref="U68:U79">ROUND(((K68+T68)/1000),1)</f>
        <v>6732.5</v>
      </c>
      <c r="W68" s="94">
        <v>6072.6</v>
      </c>
      <c r="X68" s="87">
        <f t="shared" si="12"/>
        <v>-659.8999999999996</v>
      </c>
    </row>
    <row r="69" spans="1:24" s="93" customFormat="1" ht="12.75">
      <c r="A69" s="70" t="s">
        <v>120</v>
      </c>
      <c r="B69" s="84">
        <v>81000000</v>
      </c>
      <c r="C69" s="105">
        <v>55</v>
      </c>
      <c r="D69" s="106">
        <f>SUM(C69/12)</f>
        <v>4.583333333333333</v>
      </c>
      <c r="E69" s="76">
        <v>26015.28</v>
      </c>
      <c r="F69" s="76">
        <f t="shared" si="3"/>
        <v>27185.967599999996</v>
      </c>
      <c r="G69" s="76">
        <v>1.21</v>
      </c>
      <c r="H69" s="76">
        <f>SUM(E69*G69)</f>
        <v>31478.4888</v>
      </c>
      <c r="I69" s="76">
        <f>SUM(F69*G69)</f>
        <v>32895.020796</v>
      </c>
      <c r="J69" s="76">
        <v>0</v>
      </c>
      <c r="K69" s="76">
        <f>SUM((D69*H69))+(D69*I69*11)+J69</f>
        <v>1802733.7054649997</v>
      </c>
      <c r="L69" s="105">
        <v>120</v>
      </c>
      <c r="M69" s="105">
        <v>114</v>
      </c>
      <c r="N69" s="76">
        <v>11149.41</v>
      </c>
      <c r="O69" s="76">
        <f t="shared" si="7"/>
        <v>11651.13345</v>
      </c>
      <c r="P69" s="76">
        <v>1.21</v>
      </c>
      <c r="Q69" s="76">
        <f t="shared" si="45"/>
        <v>13490.7861</v>
      </c>
      <c r="R69" s="76">
        <f t="shared" si="46"/>
        <v>14097.871474499998</v>
      </c>
      <c r="S69" s="76">
        <v>21200</v>
      </c>
      <c r="T69" s="76">
        <f t="shared" si="47"/>
        <v>19237880.444422998</v>
      </c>
      <c r="U69" s="76">
        <f t="shared" si="48"/>
        <v>21040.6</v>
      </c>
      <c r="W69" s="94">
        <v>18979.3</v>
      </c>
      <c r="X69" s="87">
        <f t="shared" si="12"/>
        <v>-2061.2999999999993</v>
      </c>
    </row>
    <row r="70" spans="1:24" s="93" customFormat="1" ht="12.75">
      <c r="A70" s="70" t="s">
        <v>126</v>
      </c>
      <c r="B70" s="84">
        <v>93000000</v>
      </c>
      <c r="C70" s="105">
        <v>27</v>
      </c>
      <c r="D70" s="106">
        <f>SUM(C70/12)</f>
        <v>2.25</v>
      </c>
      <c r="E70" s="76">
        <v>26015.28</v>
      </c>
      <c r="F70" s="76">
        <f t="shared" si="3"/>
        <v>27185.967599999996</v>
      </c>
      <c r="G70" s="76">
        <v>1.4</v>
      </c>
      <c r="H70" s="76">
        <f>SUM(E70*G70)</f>
        <v>36421.39199999999</v>
      </c>
      <c r="I70" s="76">
        <f>SUM(F70*G70)</f>
        <v>38060.35463999999</v>
      </c>
      <c r="J70" s="76">
        <v>0</v>
      </c>
      <c r="K70" s="76">
        <f>SUM((D70*H70))+(D70*I70*11)+J70</f>
        <v>1023941.9093399997</v>
      </c>
      <c r="L70" s="105">
        <v>270</v>
      </c>
      <c r="M70" s="105">
        <v>260</v>
      </c>
      <c r="N70" s="76">
        <v>11149.41</v>
      </c>
      <c r="O70" s="76">
        <f t="shared" si="7"/>
        <v>11651.13345</v>
      </c>
      <c r="P70" s="76">
        <v>1.4</v>
      </c>
      <c r="Q70" s="76">
        <f t="shared" si="45"/>
        <v>15609.173999999999</v>
      </c>
      <c r="R70" s="76">
        <f t="shared" si="46"/>
        <v>16311.586829999998</v>
      </c>
      <c r="S70" s="76">
        <v>14000</v>
      </c>
      <c r="T70" s="76">
        <f t="shared" si="47"/>
        <v>50723523.5738</v>
      </c>
      <c r="U70" s="76">
        <f t="shared" si="48"/>
        <v>51747.5</v>
      </c>
      <c r="W70" s="94">
        <v>46674.2</v>
      </c>
      <c r="X70" s="87">
        <f t="shared" si="12"/>
        <v>-5073.300000000003</v>
      </c>
    </row>
    <row r="71" spans="1:24" s="93" customFormat="1" ht="12.75">
      <c r="A71" s="70" t="s">
        <v>127</v>
      </c>
      <c r="B71" s="84">
        <v>95000000</v>
      </c>
      <c r="C71" s="105">
        <v>21</v>
      </c>
      <c r="D71" s="106">
        <f>SUM(C71/12)</f>
        <v>1.75</v>
      </c>
      <c r="E71" s="76">
        <v>26015.28</v>
      </c>
      <c r="F71" s="76">
        <f t="shared" si="3"/>
        <v>27185.967599999996</v>
      </c>
      <c r="G71" s="76">
        <v>1.3</v>
      </c>
      <c r="H71" s="76">
        <f>SUM(E71*G71)</f>
        <v>33819.864</v>
      </c>
      <c r="I71" s="76">
        <f>SUM(F71*G71)</f>
        <v>35341.75788</v>
      </c>
      <c r="J71" s="76">
        <v>0</v>
      </c>
      <c r="K71" s="76">
        <f>SUM((D71*H71))+(D71*I71*11)+J71</f>
        <v>739513.60119</v>
      </c>
      <c r="L71" s="105">
        <v>65</v>
      </c>
      <c r="M71" s="105">
        <v>58</v>
      </c>
      <c r="N71" s="76">
        <v>11149.41</v>
      </c>
      <c r="O71" s="76">
        <f t="shared" si="7"/>
        <v>11651.13345</v>
      </c>
      <c r="P71" s="76">
        <v>1.3</v>
      </c>
      <c r="Q71" s="76">
        <f t="shared" si="45"/>
        <v>14494.233</v>
      </c>
      <c r="R71" s="76">
        <f t="shared" si="46"/>
        <v>15146.473485</v>
      </c>
      <c r="S71" s="76">
        <v>17800</v>
      </c>
      <c r="T71" s="76">
        <f t="shared" si="47"/>
        <v>10521915.59743</v>
      </c>
      <c r="U71" s="76">
        <f t="shared" si="48"/>
        <v>11261.4</v>
      </c>
      <c r="W71" s="94">
        <v>10158.8</v>
      </c>
      <c r="X71" s="87">
        <f t="shared" si="12"/>
        <v>-1102.6000000000004</v>
      </c>
    </row>
    <row r="72" spans="1:24" s="93" customFormat="1" ht="12.75">
      <c r="A72" s="70" t="s">
        <v>51</v>
      </c>
      <c r="B72" s="84">
        <v>1000000</v>
      </c>
      <c r="C72" s="105">
        <v>48</v>
      </c>
      <c r="D72" s="106">
        <f>SUM(C72/12)</f>
        <v>4</v>
      </c>
      <c r="E72" s="76">
        <v>26015.28</v>
      </c>
      <c r="F72" s="76">
        <f t="shared" si="3"/>
        <v>27185.967599999996</v>
      </c>
      <c r="G72" s="76">
        <v>1.18</v>
      </c>
      <c r="H72" s="76">
        <f>SUM(E72*G72)</f>
        <v>30698.030399999996</v>
      </c>
      <c r="I72" s="76">
        <f>SUM(F72*G72)</f>
        <v>32079.441767999993</v>
      </c>
      <c r="J72" s="76">
        <v>27359.81</v>
      </c>
      <c r="K72" s="76">
        <f>SUM((D72*H72))+(D72*I72*11)+J72</f>
        <v>1561647.3693919997</v>
      </c>
      <c r="L72" s="105">
        <v>140</v>
      </c>
      <c r="M72" s="105">
        <v>135</v>
      </c>
      <c r="N72" s="76">
        <v>11149.41</v>
      </c>
      <c r="O72" s="76">
        <f t="shared" si="7"/>
        <v>11651.13345</v>
      </c>
      <c r="P72" s="76">
        <v>1.18</v>
      </c>
      <c r="Q72" s="76">
        <f t="shared" si="45"/>
        <v>13156.3038</v>
      </c>
      <c r="R72" s="76">
        <f t="shared" si="46"/>
        <v>13748.337470999999</v>
      </c>
      <c r="S72" s="76">
        <v>17400</v>
      </c>
      <c r="T72" s="76">
        <f t="shared" si="47"/>
        <v>22209782.157434996</v>
      </c>
      <c r="U72" s="76">
        <f t="shared" si="48"/>
        <v>23771.4</v>
      </c>
      <c r="W72" s="94">
        <v>21444.7</v>
      </c>
      <c r="X72" s="87">
        <f t="shared" si="12"/>
        <v>-2326.7000000000007</v>
      </c>
    </row>
    <row r="73" spans="1:24" s="93" customFormat="1" ht="12.75">
      <c r="A73" s="70" t="s">
        <v>128</v>
      </c>
      <c r="B73" s="84">
        <v>76000000</v>
      </c>
      <c r="C73" s="105">
        <v>60</v>
      </c>
      <c r="D73" s="106">
        <f aca="true" t="shared" si="49" ref="D73:D79">SUM(C73/12)</f>
        <v>5</v>
      </c>
      <c r="E73" s="76">
        <v>26015.28</v>
      </c>
      <c r="F73" s="76">
        <f aca="true" t="shared" si="50" ref="F73:F102">SUM(E73*1.045)</f>
        <v>27185.967599999996</v>
      </c>
      <c r="G73" s="76">
        <v>1.24</v>
      </c>
      <c r="H73" s="76">
        <f aca="true" t="shared" si="51" ref="H73:H79">SUM(E73*G73)</f>
        <v>32258.9472</v>
      </c>
      <c r="I73" s="76">
        <f aca="true" t="shared" si="52" ref="I73:I79">SUM(F73*G73)</f>
        <v>33710.599824</v>
      </c>
      <c r="J73" s="76">
        <v>37931</v>
      </c>
      <c r="K73" s="76">
        <f aca="true" t="shared" si="53" ref="K73:K79">SUM((D73*H73))+(D73*I73*11)+J73</f>
        <v>2053308.72632</v>
      </c>
      <c r="L73" s="105">
        <v>145</v>
      </c>
      <c r="M73" s="105">
        <v>138</v>
      </c>
      <c r="N73" s="76">
        <v>11149.41</v>
      </c>
      <c r="O73" s="76">
        <f aca="true" t="shared" si="54" ref="O73:O102">SUM(N73*1.045)</f>
        <v>11651.13345</v>
      </c>
      <c r="P73" s="76">
        <v>1.24</v>
      </c>
      <c r="Q73" s="76">
        <f t="shared" si="45"/>
        <v>13825.268399999999</v>
      </c>
      <c r="R73" s="76">
        <f t="shared" si="46"/>
        <v>14447.405477999999</v>
      </c>
      <c r="S73" s="76">
        <v>394800</v>
      </c>
      <c r="T73" s="76">
        <f t="shared" si="47"/>
        <v>24233848.554803997</v>
      </c>
      <c r="U73" s="76">
        <f t="shared" si="48"/>
        <v>26287.2</v>
      </c>
      <c r="W73" s="94">
        <v>23751.7</v>
      </c>
      <c r="X73" s="87">
        <f t="shared" si="12"/>
        <v>-2535.5</v>
      </c>
    </row>
    <row r="74" spans="1:24" s="93" customFormat="1" ht="12.75">
      <c r="A74" s="70" t="s">
        <v>106</v>
      </c>
      <c r="B74" s="84">
        <v>4000000</v>
      </c>
      <c r="C74" s="105">
        <v>46</v>
      </c>
      <c r="D74" s="106">
        <f t="shared" si="49"/>
        <v>3.8333333333333335</v>
      </c>
      <c r="E74" s="76">
        <v>26015.28</v>
      </c>
      <c r="F74" s="76">
        <f t="shared" si="50"/>
        <v>27185.967599999996</v>
      </c>
      <c r="G74" s="76">
        <v>1.25</v>
      </c>
      <c r="H74" s="76">
        <f t="shared" si="51"/>
        <v>32519.1</v>
      </c>
      <c r="I74" s="76">
        <f t="shared" si="52"/>
        <v>33982.4595</v>
      </c>
      <c r="J74" s="76">
        <v>10000</v>
      </c>
      <c r="K74" s="76">
        <f t="shared" si="53"/>
        <v>1567583.59225</v>
      </c>
      <c r="L74" s="105">
        <v>160</v>
      </c>
      <c r="M74" s="105">
        <v>163</v>
      </c>
      <c r="N74" s="76">
        <v>11149.41</v>
      </c>
      <c r="O74" s="76">
        <f t="shared" si="54"/>
        <v>11651.13345</v>
      </c>
      <c r="P74" s="76">
        <v>1.25</v>
      </c>
      <c r="Q74" s="76">
        <f t="shared" si="45"/>
        <v>13936.7625</v>
      </c>
      <c r="R74" s="76">
        <f t="shared" si="46"/>
        <v>14563.9168125</v>
      </c>
      <c r="S74" s="76">
        <v>7600</v>
      </c>
      <c r="T74" s="76">
        <f t="shared" si="47"/>
        <v>28392395.1323125</v>
      </c>
      <c r="U74" s="76">
        <f t="shared" si="48"/>
        <v>29960</v>
      </c>
      <c r="W74" s="94">
        <v>27023.7</v>
      </c>
      <c r="X74" s="87">
        <f t="shared" si="12"/>
        <v>-2936.2999999999993</v>
      </c>
    </row>
    <row r="75" spans="1:24" s="93" customFormat="1" ht="12.75">
      <c r="A75" s="70" t="s">
        <v>103</v>
      </c>
      <c r="B75" s="84">
        <v>25000000</v>
      </c>
      <c r="C75" s="105">
        <v>99</v>
      </c>
      <c r="D75" s="106">
        <f t="shared" si="49"/>
        <v>8.25</v>
      </c>
      <c r="E75" s="76">
        <v>26015.28</v>
      </c>
      <c r="F75" s="76">
        <f t="shared" si="50"/>
        <v>27185.967599999996</v>
      </c>
      <c r="G75" s="76">
        <v>1.23</v>
      </c>
      <c r="H75" s="76">
        <f t="shared" si="51"/>
        <v>31998.7944</v>
      </c>
      <c r="I75" s="76">
        <f t="shared" si="52"/>
        <v>33438.740148</v>
      </c>
      <c r="J75" s="76">
        <v>26559.06</v>
      </c>
      <c r="K75" s="76">
        <f t="shared" si="53"/>
        <v>3325114.782231</v>
      </c>
      <c r="L75" s="105">
        <v>250</v>
      </c>
      <c r="M75" s="105">
        <v>234</v>
      </c>
      <c r="N75" s="76">
        <v>11149.41</v>
      </c>
      <c r="O75" s="76">
        <f t="shared" si="54"/>
        <v>11651.13345</v>
      </c>
      <c r="P75" s="76">
        <v>1.23</v>
      </c>
      <c r="Q75" s="76">
        <f t="shared" si="45"/>
        <v>13713.7743</v>
      </c>
      <c r="R75" s="76">
        <f t="shared" si="46"/>
        <v>14330.8941435</v>
      </c>
      <c r="S75" s="76">
        <v>75500</v>
      </c>
      <c r="T75" s="76">
        <f t="shared" si="47"/>
        <v>40172244.711569</v>
      </c>
      <c r="U75" s="76">
        <f t="shared" si="48"/>
        <v>43497.4</v>
      </c>
      <c r="W75" s="94">
        <v>39241.8</v>
      </c>
      <c r="X75" s="87">
        <f t="shared" si="12"/>
        <v>-4255.5999999999985</v>
      </c>
    </row>
    <row r="76" spans="1:24" s="93" customFormat="1" ht="12.75">
      <c r="A76" s="70" t="s">
        <v>68</v>
      </c>
      <c r="B76" s="84">
        <v>32000000</v>
      </c>
      <c r="C76" s="105">
        <v>85</v>
      </c>
      <c r="D76" s="106">
        <f t="shared" si="49"/>
        <v>7.083333333333333</v>
      </c>
      <c r="E76" s="76">
        <v>26015.28</v>
      </c>
      <c r="F76" s="76">
        <f t="shared" si="50"/>
        <v>27185.967599999996</v>
      </c>
      <c r="G76" s="76">
        <v>1.3</v>
      </c>
      <c r="H76" s="76">
        <f t="shared" si="51"/>
        <v>33819.864</v>
      </c>
      <c r="I76" s="76">
        <f t="shared" si="52"/>
        <v>35341.75788</v>
      </c>
      <c r="J76" s="76">
        <v>0</v>
      </c>
      <c r="K76" s="76">
        <f t="shared" si="53"/>
        <v>2993269.3381499997</v>
      </c>
      <c r="L76" s="105">
        <v>190</v>
      </c>
      <c r="M76" s="105">
        <v>190</v>
      </c>
      <c r="N76" s="76">
        <v>11149.41</v>
      </c>
      <c r="O76" s="76">
        <f t="shared" si="54"/>
        <v>11651.13345</v>
      </c>
      <c r="P76" s="76">
        <v>1.3</v>
      </c>
      <c r="Q76" s="76">
        <f t="shared" si="45"/>
        <v>14494.233</v>
      </c>
      <c r="R76" s="76">
        <f t="shared" si="46"/>
        <v>15146.473485</v>
      </c>
      <c r="S76" s="76">
        <v>6100</v>
      </c>
      <c r="T76" s="76">
        <f t="shared" si="47"/>
        <v>34416133.85365</v>
      </c>
      <c r="U76" s="76">
        <f t="shared" si="48"/>
        <v>37409.4</v>
      </c>
      <c r="W76" s="94">
        <v>33741.4</v>
      </c>
      <c r="X76" s="87">
        <f t="shared" si="12"/>
        <v>-3668</v>
      </c>
    </row>
    <row r="77" spans="1:24" s="93" customFormat="1" ht="12.75">
      <c r="A77" s="70" t="s">
        <v>108</v>
      </c>
      <c r="B77" s="84">
        <v>50000000</v>
      </c>
      <c r="C77" s="105">
        <v>50</v>
      </c>
      <c r="D77" s="106">
        <f t="shared" si="49"/>
        <v>4.166666666666667</v>
      </c>
      <c r="E77" s="76">
        <v>26015.28</v>
      </c>
      <c r="F77" s="76">
        <f t="shared" si="50"/>
        <v>27185.967599999996</v>
      </c>
      <c r="G77" s="76">
        <v>1.2</v>
      </c>
      <c r="H77" s="76">
        <f t="shared" si="51"/>
        <v>31218.335999999996</v>
      </c>
      <c r="I77" s="76">
        <f t="shared" si="52"/>
        <v>32623.161119999993</v>
      </c>
      <c r="J77" s="76">
        <v>0</v>
      </c>
      <c r="K77" s="76">
        <f t="shared" si="53"/>
        <v>1625304.6179999998</v>
      </c>
      <c r="L77" s="105">
        <v>110</v>
      </c>
      <c r="M77" s="105">
        <v>100</v>
      </c>
      <c r="N77" s="76">
        <v>11149.41</v>
      </c>
      <c r="O77" s="76">
        <f t="shared" si="54"/>
        <v>11651.13345</v>
      </c>
      <c r="P77" s="76">
        <v>1.2</v>
      </c>
      <c r="Q77" s="76">
        <f t="shared" si="45"/>
        <v>13379.292</v>
      </c>
      <c r="R77" s="76">
        <f t="shared" si="46"/>
        <v>13981.360139999999</v>
      </c>
      <c r="S77" s="76">
        <v>10300</v>
      </c>
      <c r="T77" s="76">
        <f t="shared" si="47"/>
        <v>16727725.353999998</v>
      </c>
      <c r="U77" s="76">
        <f t="shared" si="48"/>
        <v>18353</v>
      </c>
      <c r="W77" s="94">
        <v>16554.2</v>
      </c>
      <c r="X77" s="87">
        <f aca="true" t="shared" si="55" ref="X77:X102">W77-U77</f>
        <v>-1798.7999999999993</v>
      </c>
    </row>
    <row r="78" spans="1:24" s="93" customFormat="1" ht="12.75">
      <c r="A78" s="70" t="s">
        <v>79</v>
      </c>
      <c r="B78" s="84">
        <v>52000000</v>
      </c>
      <c r="C78" s="105">
        <v>51</v>
      </c>
      <c r="D78" s="106">
        <f t="shared" si="49"/>
        <v>4.25</v>
      </c>
      <c r="E78" s="76">
        <v>26015.28</v>
      </c>
      <c r="F78" s="76">
        <f t="shared" si="50"/>
        <v>27185.967599999996</v>
      </c>
      <c r="G78" s="76">
        <v>1.15</v>
      </c>
      <c r="H78" s="76">
        <f t="shared" si="51"/>
        <v>29917.571999999996</v>
      </c>
      <c r="I78" s="76">
        <f t="shared" si="52"/>
        <v>31263.862739999993</v>
      </c>
      <c r="J78" s="76">
        <v>0</v>
      </c>
      <c r="K78" s="76">
        <f t="shared" si="53"/>
        <v>1588735.2640949995</v>
      </c>
      <c r="L78" s="105">
        <v>100</v>
      </c>
      <c r="M78" s="105">
        <v>111</v>
      </c>
      <c r="N78" s="76">
        <v>11149.41</v>
      </c>
      <c r="O78" s="76">
        <f t="shared" si="54"/>
        <v>11651.13345</v>
      </c>
      <c r="P78" s="76">
        <v>1.15</v>
      </c>
      <c r="Q78" s="76">
        <f t="shared" si="45"/>
        <v>12821.821499999998</v>
      </c>
      <c r="R78" s="76">
        <f t="shared" si="46"/>
        <v>13398.803467499998</v>
      </c>
      <c r="S78" s="76">
        <v>23000</v>
      </c>
      <c r="T78" s="76">
        <f t="shared" si="47"/>
        <v>17806161.220317498</v>
      </c>
      <c r="U78" s="76">
        <f t="shared" si="48"/>
        <v>19394.9</v>
      </c>
      <c r="W78" s="94">
        <v>17495.2</v>
      </c>
      <c r="X78" s="87">
        <f t="shared" si="55"/>
        <v>-1899.7000000000007</v>
      </c>
    </row>
    <row r="79" spans="1:24" s="93" customFormat="1" ht="12.75">
      <c r="A79" s="70" t="s">
        <v>110</v>
      </c>
      <c r="B79" s="84">
        <v>69000000</v>
      </c>
      <c r="C79" s="105">
        <v>27</v>
      </c>
      <c r="D79" s="106">
        <f t="shared" si="49"/>
        <v>2.25</v>
      </c>
      <c r="E79" s="76">
        <v>26015.28</v>
      </c>
      <c r="F79" s="76">
        <f t="shared" si="50"/>
        <v>27185.967599999996</v>
      </c>
      <c r="G79" s="76">
        <v>1.4</v>
      </c>
      <c r="H79" s="76">
        <f t="shared" si="51"/>
        <v>36421.39199999999</v>
      </c>
      <c r="I79" s="76">
        <f t="shared" si="52"/>
        <v>38060.35463999999</v>
      </c>
      <c r="J79" s="76">
        <v>10076.6</v>
      </c>
      <c r="K79" s="76">
        <f t="shared" si="53"/>
        <v>1034018.5093399996</v>
      </c>
      <c r="L79" s="105">
        <v>50</v>
      </c>
      <c r="M79" s="105">
        <v>53</v>
      </c>
      <c r="N79" s="76">
        <v>11149.41</v>
      </c>
      <c r="O79" s="76">
        <f t="shared" si="54"/>
        <v>11651.13345</v>
      </c>
      <c r="P79" s="76">
        <v>1.4</v>
      </c>
      <c r="Q79" s="76">
        <f t="shared" si="45"/>
        <v>15609.173999999999</v>
      </c>
      <c r="R79" s="76">
        <f t="shared" si="46"/>
        <v>16311.586829999998</v>
      </c>
      <c r="S79" s="76">
        <v>21200</v>
      </c>
      <c r="T79" s="76">
        <f t="shared" si="47"/>
        <v>10358141.343889998</v>
      </c>
      <c r="U79" s="76">
        <f t="shared" si="48"/>
        <v>11392.2</v>
      </c>
      <c r="W79" s="94">
        <v>10278</v>
      </c>
      <c r="X79" s="87">
        <f t="shared" si="55"/>
        <v>-1114.2000000000007</v>
      </c>
    </row>
    <row r="80" spans="1:24" s="93" customFormat="1" ht="25.5">
      <c r="A80" s="71" t="s">
        <v>149</v>
      </c>
      <c r="B80" s="71"/>
      <c r="C80" s="95">
        <f>SUM(C81:C89)</f>
        <v>202</v>
      </c>
      <c r="D80" s="106"/>
      <c r="E80" s="76"/>
      <c r="F80" s="76"/>
      <c r="G80" s="96"/>
      <c r="H80" s="76"/>
      <c r="I80" s="76"/>
      <c r="J80" s="96">
        <f>SUM(J81:J89)</f>
        <v>16575.1</v>
      </c>
      <c r="K80" s="96">
        <f>SUM(K81:K89)</f>
        <v>7422004.707813999</v>
      </c>
      <c r="L80" s="95">
        <f>SUM(L81:L89)</f>
        <v>599</v>
      </c>
      <c r="M80" s="95">
        <f>SUM(M81:M89)</f>
        <v>556</v>
      </c>
      <c r="N80" s="76"/>
      <c r="O80" s="76"/>
      <c r="P80" s="96"/>
      <c r="Q80" s="76"/>
      <c r="R80" s="76"/>
      <c r="S80" s="96">
        <f>SUM(S81:S89)</f>
        <v>168800</v>
      </c>
      <c r="T80" s="96">
        <f>SUM(T81:T89)</f>
        <v>106621185.2979335</v>
      </c>
      <c r="U80" s="96">
        <f>SUM(U81:U89)</f>
        <v>114043.1</v>
      </c>
      <c r="W80" s="94">
        <v>102877.7</v>
      </c>
      <c r="X80" s="87"/>
    </row>
    <row r="81" spans="1:24" s="93" customFormat="1" ht="12.75">
      <c r="A81" s="70" t="s">
        <v>124</v>
      </c>
      <c r="B81" s="84">
        <v>98000000</v>
      </c>
      <c r="C81" s="105">
        <v>59</v>
      </c>
      <c r="D81" s="106">
        <f aca="true" t="shared" si="56" ref="D81:D89">SUM(C81/12)</f>
        <v>4.916666666666667</v>
      </c>
      <c r="E81" s="76">
        <v>26015.28</v>
      </c>
      <c r="F81" s="76">
        <f t="shared" si="50"/>
        <v>27185.967599999996</v>
      </c>
      <c r="G81" s="76">
        <v>1.46</v>
      </c>
      <c r="H81" s="76">
        <f aca="true" t="shared" si="57" ref="H81:H89">SUM(E81*G81)</f>
        <v>37982.3088</v>
      </c>
      <c r="I81" s="76">
        <f aca="true" t="shared" si="58" ref="I81:I89">SUM(F81*G81)</f>
        <v>39691.51269599999</v>
      </c>
      <c r="J81" s="76"/>
      <c r="K81" s="76">
        <f aca="true" t="shared" si="59" ref="K81:K89">SUM((D81*H81))+(D81*I81*11)+J81</f>
        <v>2333395.6632419997</v>
      </c>
      <c r="L81" s="105">
        <v>270</v>
      </c>
      <c r="M81" s="105">
        <v>273</v>
      </c>
      <c r="N81" s="76">
        <v>11149.41</v>
      </c>
      <c r="O81" s="76">
        <f t="shared" si="54"/>
        <v>11651.13345</v>
      </c>
      <c r="P81" s="76">
        <v>1.46</v>
      </c>
      <c r="Q81" s="76">
        <f aca="true" t="shared" si="60" ref="Q81:Q89">SUM(N81*P81)</f>
        <v>16278.1386</v>
      </c>
      <c r="R81" s="76">
        <f aca="true" t="shared" si="61" ref="R81:R89">SUM(O81*P81)</f>
        <v>17010.654837</v>
      </c>
      <c r="S81" s="76">
        <v>25000</v>
      </c>
      <c r="T81" s="76">
        <f aca="true" t="shared" si="62" ref="T81:T89">M81*Q81+M81*R81*11+S81</f>
        <v>55551928.313310996</v>
      </c>
      <c r="U81" s="76">
        <f aca="true" t="shared" si="63" ref="U81:U89">ROUND(((K81+T81)/1000),1)</f>
        <v>57885.3</v>
      </c>
      <c r="W81" s="94">
        <v>52211.2</v>
      </c>
      <c r="X81" s="87">
        <f t="shared" si="55"/>
        <v>-5674.100000000006</v>
      </c>
    </row>
    <row r="82" spans="1:24" s="93" customFormat="1" ht="12.75">
      <c r="A82" s="70" t="s">
        <v>52</v>
      </c>
      <c r="B82" s="84">
        <v>30000000</v>
      </c>
      <c r="C82" s="105">
        <v>10</v>
      </c>
      <c r="D82" s="106">
        <f t="shared" si="56"/>
        <v>0.8333333333333334</v>
      </c>
      <c r="E82" s="76">
        <v>26015.28</v>
      </c>
      <c r="F82" s="76">
        <f t="shared" si="50"/>
        <v>27185.967599999996</v>
      </c>
      <c r="G82" s="76">
        <v>1.6</v>
      </c>
      <c r="H82" s="76">
        <f t="shared" si="57"/>
        <v>41624.448000000004</v>
      </c>
      <c r="I82" s="76">
        <f t="shared" si="58"/>
        <v>43497.54816</v>
      </c>
      <c r="J82" s="76">
        <v>2879</v>
      </c>
      <c r="K82" s="76">
        <f t="shared" si="59"/>
        <v>436293.56480000005</v>
      </c>
      <c r="L82" s="105">
        <v>25</v>
      </c>
      <c r="M82" s="105">
        <v>16</v>
      </c>
      <c r="N82" s="76">
        <v>11149.41</v>
      </c>
      <c r="O82" s="76">
        <f t="shared" si="54"/>
        <v>11651.13345</v>
      </c>
      <c r="P82" s="76">
        <v>1.6</v>
      </c>
      <c r="Q82" s="76">
        <f t="shared" si="60"/>
        <v>17839.056</v>
      </c>
      <c r="R82" s="76">
        <f t="shared" si="61"/>
        <v>18641.81352</v>
      </c>
      <c r="S82" s="76">
        <v>12600</v>
      </c>
      <c r="T82" s="76">
        <f t="shared" si="62"/>
        <v>3578984.07552</v>
      </c>
      <c r="U82" s="76">
        <f t="shared" si="63"/>
        <v>4015.3</v>
      </c>
      <c r="W82" s="94">
        <v>3623</v>
      </c>
      <c r="X82" s="87">
        <f t="shared" si="55"/>
        <v>-392.3000000000002</v>
      </c>
    </row>
    <row r="83" spans="1:24" s="93" customFormat="1" ht="12.75">
      <c r="A83" s="70" t="s">
        <v>54</v>
      </c>
      <c r="B83" s="84">
        <v>5000000</v>
      </c>
      <c r="C83" s="105">
        <v>66</v>
      </c>
      <c r="D83" s="106">
        <f t="shared" si="56"/>
        <v>5.5</v>
      </c>
      <c r="E83" s="76">
        <v>26015.28</v>
      </c>
      <c r="F83" s="76">
        <f t="shared" si="50"/>
        <v>27185.967599999996</v>
      </c>
      <c r="G83" s="76">
        <v>1.21</v>
      </c>
      <c r="H83" s="76">
        <f t="shared" si="57"/>
        <v>31478.4888</v>
      </c>
      <c r="I83" s="76">
        <f t="shared" si="58"/>
        <v>32895.020796</v>
      </c>
      <c r="J83" s="76">
        <v>2288.83</v>
      </c>
      <c r="K83" s="76">
        <f t="shared" si="59"/>
        <v>2165569.2765579997</v>
      </c>
      <c r="L83" s="105">
        <v>108</v>
      </c>
      <c r="M83" s="105">
        <v>99</v>
      </c>
      <c r="N83" s="76">
        <v>11149.41</v>
      </c>
      <c r="O83" s="76">
        <f t="shared" si="54"/>
        <v>11651.13345</v>
      </c>
      <c r="P83" s="76">
        <v>1.21</v>
      </c>
      <c r="Q83" s="76">
        <f t="shared" si="60"/>
        <v>13490.7861</v>
      </c>
      <c r="R83" s="76">
        <f t="shared" si="61"/>
        <v>14097.871474499998</v>
      </c>
      <c r="S83" s="76">
        <v>9000</v>
      </c>
      <c r="T83" s="76">
        <f t="shared" si="62"/>
        <v>16697169.859630497</v>
      </c>
      <c r="U83" s="76">
        <f t="shared" si="63"/>
        <v>18862.7</v>
      </c>
      <c r="W83" s="94">
        <v>17014.1</v>
      </c>
      <c r="X83" s="87">
        <f t="shared" si="55"/>
        <v>-1848.6000000000022</v>
      </c>
    </row>
    <row r="84" spans="1:24" s="93" customFormat="1" ht="12.75">
      <c r="A84" s="70" t="s">
        <v>56</v>
      </c>
      <c r="B84" s="84">
        <v>8000000</v>
      </c>
      <c r="C84" s="105">
        <v>19</v>
      </c>
      <c r="D84" s="106">
        <f t="shared" si="56"/>
        <v>1.5833333333333333</v>
      </c>
      <c r="E84" s="76">
        <v>26015.28</v>
      </c>
      <c r="F84" s="76">
        <f t="shared" si="50"/>
        <v>27185.967599999996</v>
      </c>
      <c r="G84" s="76">
        <v>1.27</v>
      </c>
      <c r="H84" s="76">
        <f t="shared" si="57"/>
        <v>33039.4056</v>
      </c>
      <c r="I84" s="76">
        <f t="shared" si="58"/>
        <v>34526.178852</v>
      </c>
      <c r="J84" s="76">
        <v>5200</v>
      </c>
      <c r="K84" s="76">
        <f t="shared" si="59"/>
        <v>658843.3405389999</v>
      </c>
      <c r="L84" s="105">
        <v>76</v>
      </c>
      <c r="M84" s="105">
        <v>64</v>
      </c>
      <c r="N84" s="76">
        <v>11149.41</v>
      </c>
      <c r="O84" s="76">
        <f t="shared" si="54"/>
        <v>11651.13345</v>
      </c>
      <c r="P84" s="76">
        <v>1.27</v>
      </c>
      <c r="Q84" s="76">
        <f t="shared" si="60"/>
        <v>14159.7507</v>
      </c>
      <c r="R84" s="76">
        <f t="shared" si="61"/>
        <v>14796.9394815</v>
      </c>
      <c r="S84" s="76">
        <v>27000</v>
      </c>
      <c r="T84" s="76">
        <f t="shared" si="62"/>
        <v>11350269.439776</v>
      </c>
      <c r="U84" s="76">
        <f t="shared" si="63"/>
        <v>12009.1</v>
      </c>
      <c r="W84" s="94">
        <v>10834.6</v>
      </c>
      <c r="X84" s="87">
        <f t="shared" si="55"/>
        <v>-1174.5</v>
      </c>
    </row>
    <row r="85" spans="1:24" s="93" customFormat="1" ht="12.75">
      <c r="A85" s="70" t="s">
        <v>57</v>
      </c>
      <c r="B85" s="84">
        <v>10000000</v>
      </c>
      <c r="C85" s="105">
        <v>20</v>
      </c>
      <c r="D85" s="106">
        <f t="shared" si="56"/>
        <v>1.6666666666666667</v>
      </c>
      <c r="E85" s="76">
        <v>26015.28</v>
      </c>
      <c r="F85" s="76">
        <f t="shared" si="50"/>
        <v>27185.967599999996</v>
      </c>
      <c r="G85" s="76">
        <v>1.3</v>
      </c>
      <c r="H85" s="76">
        <f t="shared" si="57"/>
        <v>33819.864</v>
      </c>
      <c r="I85" s="76">
        <f t="shared" si="58"/>
        <v>35341.75788</v>
      </c>
      <c r="J85" s="76">
        <v>460</v>
      </c>
      <c r="K85" s="76">
        <f t="shared" si="59"/>
        <v>704758.6677999999</v>
      </c>
      <c r="L85" s="105">
        <v>65</v>
      </c>
      <c r="M85" s="105">
        <v>60</v>
      </c>
      <c r="N85" s="76">
        <v>11149.41</v>
      </c>
      <c r="O85" s="76">
        <f t="shared" si="54"/>
        <v>11651.13345</v>
      </c>
      <c r="P85" s="76">
        <v>1.3</v>
      </c>
      <c r="Q85" s="76">
        <f t="shared" si="60"/>
        <v>14494.233</v>
      </c>
      <c r="R85" s="76">
        <f t="shared" si="61"/>
        <v>15146.473485</v>
      </c>
      <c r="S85" s="76">
        <v>14700</v>
      </c>
      <c r="T85" s="76">
        <f t="shared" si="62"/>
        <v>10881026.4801</v>
      </c>
      <c r="U85" s="76">
        <f t="shared" si="63"/>
        <v>11585.8</v>
      </c>
      <c r="W85" s="94">
        <v>10451.1</v>
      </c>
      <c r="X85" s="87">
        <f t="shared" si="55"/>
        <v>-1134.699999999999</v>
      </c>
    </row>
    <row r="86" spans="1:24" s="93" customFormat="1" ht="12.75">
      <c r="A86" s="73" t="s">
        <v>75</v>
      </c>
      <c r="B86" s="84">
        <v>44000000</v>
      </c>
      <c r="C86" s="105">
        <v>4</v>
      </c>
      <c r="D86" s="106">
        <f t="shared" si="56"/>
        <v>0.3333333333333333</v>
      </c>
      <c r="E86" s="76">
        <v>26015.28</v>
      </c>
      <c r="F86" s="76">
        <f t="shared" si="50"/>
        <v>27185.967599999996</v>
      </c>
      <c r="G86" s="76">
        <v>1.7</v>
      </c>
      <c r="H86" s="76">
        <f t="shared" si="57"/>
        <v>44225.975999999995</v>
      </c>
      <c r="I86" s="76">
        <f t="shared" si="58"/>
        <v>46216.14491999999</v>
      </c>
      <c r="J86" s="76">
        <v>0</v>
      </c>
      <c r="K86" s="76">
        <f t="shared" si="59"/>
        <v>184201.19003999996</v>
      </c>
      <c r="L86" s="105">
        <v>9</v>
      </c>
      <c r="M86" s="105">
        <v>4</v>
      </c>
      <c r="N86" s="76">
        <v>11149.41</v>
      </c>
      <c r="O86" s="76">
        <f t="shared" si="54"/>
        <v>11651.13345</v>
      </c>
      <c r="P86" s="76">
        <v>1.7</v>
      </c>
      <c r="Q86" s="76">
        <f t="shared" si="60"/>
        <v>18953.997</v>
      </c>
      <c r="R86" s="76">
        <f t="shared" si="61"/>
        <v>19806.926864999998</v>
      </c>
      <c r="S86" s="76">
        <v>20000</v>
      </c>
      <c r="T86" s="76">
        <f t="shared" si="62"/>
        <v>967320.7700599999</v>
      </c>
      <c r="U86" s="76">
        <f t="shared" si="63"/>
        <v>1151.5</v>
      </c>
      <c r="W86" s="94">
        <v>1040.6</v>
      </c>
      <c r="X86" s="87">
        <f t="shared" si="55"/>
        <v>-110.90000000000009</v>
      </c>
    </row>
    <row r="87" spans="1:24" s="93" customFormat="1" ht="12.75">
      <c r="A87" s="70" t="s">
        <v>88</v>
      </c>
      <c r="B87" s="84">
        <v>64000000</v>
      </c>
      <c r="C87" s="105">
        <v>7</v>
      </c>
      <c r="D87" s="106">
        <f t="shared" si="56"/>
        <v>0.5833333333333334</v>
      </c>
      <c r="E87" s="76">
        <v>26015.28</v>
      </c>
      <c r="F87" s="76">
        <f t="shared" si="50"/>
        <v>27185.967599999996</v>
      </c>
      <c r="G87" s="76">
        <v>1.42</v>
      </c>
      <c r="H87" s="76">
        <f t="shared" si="57"/>
        <v>36941.6976</v>
      </c>
      <c r="I87" s="76">
        <f t="shared" si="58"/>
        <v>38604.07399199999</v>
      </c>
      <c r="J87" s="76">
        <v>0</v>
      </c>
      <c r="K87" s="76">
        <f t="shared" si="59"/>
        <v>269258.79838199995</v>
      </c>
      <c r="L87" s="105">
        <v>21</v>
      </c>
      <c r="M87" s="105">
        <v>17</v>
      </c>
      <c r="N87" s="76">
        <v>11149.41</v>
      </c>
      <c r="O87" s="76">
        <f t="shared" si="54"/>
        <v>11651.13345</v>
      </c>
      <c r="P87" s="76">
        <v>1.42</v>
      </c>
      <c r="Q87" s="76">
        <f t="shared" si="60"/>
        <v>15832.162199999999</v>
      </c>
      <c r="R87" s="76">
        <f t="shared" si="61"/>
        <v>16544.609499</v>
      </c>
      <c r="S87" s="76">
        <v>3700</v>
      </c>
      <c r="T87" s="76">
        <f t="shared" si="62"/>
        <v>3366688.7337129996</v>
      </c>
      <c r="U87" s="76">
        <f t="shared" si="63"/>
        <v>3635.9</v>
      </c>
      <c r="W87" s="94">
        <v>3279.7</v>
      </c>
      <c r="X87" s="87">
        <f t="shared" si="55"/>
        <v>-356.2000000000003</v>
      </c>
    </row>
    <row r="88" spans="1:24" s="93" customFormat="1" ht="12.75">
      <c r="A88" s="70" t="s">
        <v>95</v>
      </c>
      <c r="B88" s="84">
        <v>99000000</v>
      </c>
      <c r="C88" s="105">
        <v>13</v>
      </c>
      <c r="D88" s="106">
        <f t="shared" si="56"/>
        <v>1.0833333333333333</v>
      </c>
      <c r="E88" s="76">
        <v>26015.28</v>
      </c>
      <c r="F88" s="76">
        <f t="shared" si="50"/>
        <v>27185.967599999996</v>
      </c>
      <c r="G88" s="76">
        <v>1.27</v>
      </c>
      <c r="H88" s="76">
        <f t="shared" si="57"/>
        <v>33039.4056</v>
      </c>
      <c r="I88" s="76">
        <f t="shared" si="58"/>
        <v>34526.178852</v>
      </c>
      <c r="J88" s="76">
        <v>5027.51</v>
      </c>
      <c r="K88" s="76">
        <f t="shared" si="59"/>
        <v>452257.16405299987</v>
      </c>
      <c r="L88" s="105">
        <v>22</v>
      </c>
      <c r="M88" s="105">
        <v>22</v>
      </c>
      <c r="N88" s="76">
        <v>11149.41</v>
      </c>
      <c r="O88" s="76">
        <f t="shared" si="54"/>
        <v>11651.13345</v>
      </c>
      <c r="P88" s="76">
        <v>1.27</v>
      </c>
      <c r="Q88" s="76">
        <f t="shared" si="60"/>
        <v>14159.7507</v>
      </c>
      <c r="R88" s="76">
        <f t="shared" si="61"/>
        <v>14796.9394815</v>
      </c>
      <c r="S88" s="76">
        <v>43800</v>
      </c>
      <c r="T88" s="76">
        <f t="shared" si="62"/>
        <v>3936173.8699229998</v>
      </c>
      <c r="U88" s="76">
        <f t="shared" si="63"/>
        <v>4388.4</v>
      </c>
      <c r="W88" s="94">
        <v>3962.9</v>
      </c>
      <c r="X88" s="87">
        <f t="shared" si="55"/>
        <v>-425.49999999999955</v>
      </c>
    </row>
    <row r="89" spans="1:24" s="93" customFormat="1" ht="12.75">
      <c r="A89" s="70" t="s">
        <v>115</v>
      </c>
      <c r="B89" s="84">
        <v>77000000</v>
      </c>
      <c r="C89" s="105">
        <v>4</v>
      </c>
      <c r="D89" s="106">
        <f t="shared" si="56"/>
        <v>0.3333333333333333</v>
      </c>
      <c r="E89" s="76">
        <v>26015.28</v>
      </c>
      <c r="F89" s="76">
        <f t="shared" si="50"/>
        <v>27185.967599999996</v>
      </c>
      <c r="G89" s="76">
        <v>2</v>
      </c>
      <c r="H89" s="76">
        <f t="shared" si="57"/>
        <v>52030.56</v>
      </c>
      <c r="I89" s="76">
        <f t="shared" si="58"/>
        <v>54371.93519999999</v>
      </c>
      <c r="J89" s="76">
        <v>719.76</v>
      </c>
      <c r="K89" s="76">
        <f t="shared" si="59"/>
        <v>217427.04239999995</v>
      </c>
      <c r="L89" s="105">
        <v>3</v>
      </c>
      <c r="M89" s="105">
        <v>1</v>
      </c>
      <c r="N89" s="76">
        <v>11149.41</v>
      </c>
      <c r="O89" s="76">
        <f t="shared" si="54"/>
        <v>11651.13345</v>
      </c>
      <c r="P89" s="76">
        <v>2</v>
      </c>
      <c r="Q89" s="76">
        <f t="shared" si="60"/>
        <v>22298.82</v>
      </c>
      <c r="R89" s="76">
        <f t="shared" si="61"/>
        <v>23302.2669</v>
      </c>
      <c r="S89" s="76">
        <v>13000</v>
      </c>
      <c r="T89" s="76">
        <f t="shared" si="62"/>
        <v>291623.7559</v>
      </c>
      <c r="U89" s="76">
        <f t="shared" si="63"/>
        <v>509.1</v>
      </c>
      <c r="W89" s="94">
        <v>460.5</v>
      </c>
      <c r="X89" s="87">
        <f t="shared" si="55"/>
        <v>-48.60000000000002</v>
      </c>
    </row>
    <row r="90" spans="1:24" s="93" customFormat="1" ht="25.5">
      <c r="A90" s="71" t="s">
        <v>150</v>
      </c>
      <c r="B90" s="71"/>
      <c r="C90" s="95">
        <f>SUM(C91:C97)</f>
        <v>126</v>
      </c>
      <c r="D90" s="106"/>
      <c r="E90" s="76"/>
      <c r="F90" s="76"/>
      <c r="G90" s="96"/>
      <c r="H90" s="76"/>
      <c r="I90" s="76"/>
      <c r="J90" s="96">
        <f>SUM(J91:J97)</f>
        <v>29653.559999999998</v>
      </c>
      <c r="K90" s="96">
        <f>SUM(K91:K97)</f>
        <v>3442793.2578</v>
      </c>
      <c r="L90" s="95">
        <f>SUM(L91:L97)</f>
        <v>193</v>
      </c>
      <c r="M90" s="95">
        <f>SUM(M91:M97)</f>
        <v>173</v>
      </c>
      <c r="N90" s="76"/>
      <c r="O90" s="76"/>
      <c r="P90" s="96"/>
      <c r="Q90" s="76"/>
      <c r="R90" s="76"/>
      <c r="S90" s="96">
        <f>SUM(S91:S97)</f>
        <v>56100</v>
      </c>
      <c r="T90" s="96">
        <f>SUM(T91:T97)</f>
        <v>24157054.885350004</v>
      </c>
      <c r="U90" s="96">
        <f>SUM(U91:U97)</f>
        <v>27600</v>
      </c>
      <c r="W90" s="94">
        <v>24901.7</v>
      </c>
      <c r="X90" s="87"/>
    </row>
    <row r="91" spans="1:24" s="93" customFormat="1" ht="12.75">
      <c r="A91" s="70" t="s">
        <v>121</v>
      </c>
      <c r="B91" s="84">
        <v>82000000</v>
      </c>
      <c r="C91" s="105">
        <v>28</v>
      </c>
      <c r="D91" s="106">
        <f aca="true" t="shared" si="64" ref="D91:D97">SUM(C91/12)</f>
        <v>2.3333333333333335</v>
      </c>
      <c r="E91" s="76">
        <v>26015.28</v>
      </c>
      <c r="F91" s="76">
        <f t="shared" si="50"/>
        <v>27185.967599999996</v>
      </c>
      <c r="G91" s="76">
        <v>1</v>
      </c>
      <c r="H91" s="76">
        <f aca="true" t="shared" si="65" ref="H91:H97">SUM(E91*G91)</f>
        <v>26015.28</v>
      </c>
      <c r="I91" s="76">
        <f aca="true" t="shared" si="66" ref="I91:I97">SUM(F91*G91)</f>
        <v>27185.967599999996</v>
      </c>
      <c r="J91" s="76">
        <v>0</v>
      </c>
      <c r="K91" s="76">
        <f aca="true" t="shared" si="67" ref="K91:K97">SUM((D91*H91))+(D91*I91*11)+J91</f>
        <v>758475.4883999999</v>
      </c>
      <c r="L91" s="105">
        <v>60</v>
      </c>
      <c r="M91" s="105">
        <v>50</v>
      </c>
      <c r="N91" s="76">
        <v>11149.41</v>
      </c>
      <c r="O91" s="76">
        <f t="shared" si="54"/>
        <v>11651.13345</v>
      </c>
      <c r="P91" s="76">
        <v>1</v>
      </c>
      <c r="Q91" s="76">
        <f aca="true" t="shared" si="68" ref="Q91:Q97">SUM(N91*P91)</f>
        <v>11149.41</v>
      </c>
      <c r="R91" s="76">
        <f aca="true" t="shared" si="69" ref="R91:R97">SUM(O91*P91)</f>
        <v>11651.13345</v>
      </c>
      <c r="S91" s="76">
        <v>8400</v>
      </c>
      <c r="T91" s="76">
        <f aca="true" t="shared" si="70" ref="T91:T97">M91*Q91+M91*R91*11+S91</f>
        <v>6973993.8975</v>
      </c>
      <c r="U91" s="76">
        <f aca="true" t="shared" si="71" ref="U91:U97">ROUND(((K91+T91)/1000),1)</f>
        <v>7732.5</v>
      </c>
      <c r="W91" s="94">
        <v>6975</v>
      </c>
      <c r="X91" s="87">
        <f t="shared" si="55"/>
        <v>-757.5</v>
      </c>
    </row>
    <row r="92" spans="1:24" s="93" customFormat="1" ht="12.75">
      <c r="A92" s="70" t="s">
        <v>122</v>
      </c>
      <c r="B92" s="84">
        <v>26000000</v>
      </c>
      <c r="C92" s="105">
        <v>8</v>
      </c>
      <c r="D92" s="106">
        <f t="shared" si="64"/>
        <v>0.6666666666666666</v>
      </c>
      <c r="E92" s="76">
        <v>26015.28</v>
      </c>
      <c r="F92" s="76">
        <f t="shared" si="50"/>
        <v>27185.967599999996</v>
      </c>
      <c r="G92" s="76">
        <v>1</v>
      </c>
      <c r="H92" s="76">
        <f t="shared" si="65"/>
        <v>26015.28</v>
      </c>
      <c r="I92" s="76">
        <f t="shared" si="66"/>
        <v>27185.967599999996</v>
      </c>
      <c r="J92" s="76">
        <v>3312.33</v>
      </c>
      <c r="K92" s="76">
        <f t="shared" si="67"/>
        <v>220019.61239999993</v>
      </c>
      <c r="L92" s="105">
        <v>10</v>
      </c>
      <c r="M92" s="105">
        <v>12</v>
      </c>
      <c r="N92" s="76">
        <v>11149.41</v>
      </c>
      <c r="O92" s="76">
        <f t="shared" si="54"/>
        <v>11651.13345</v>
      </c>
      <c r="P92" s="76">
        <v>1</v>
      </c>
      <c r="Q92" s="76">
        <f t="shared" si="68"/>
        <v>11149.41</v>
      </c>
      <c r="R92" s="76">
        <f t="shared" si="69"/>
        <v>11651.13345</v>
      </c>
      <c r="S92" s="76">
        <v>14500</v>
      </c>
      <c r="T92" s="76">
        <f t="shared" si="70"/>
        <v>1686242.5353999997</v>
      </c>
      <c r="U92" s="76">
        <f t="shared" si="71"/>
        <v>1906.3</v>
      </c>
      <c r="W92" s="94">
        <v>1721.1</v>
      </c>
      <c r="X92" s="87">
        <f t="shared" si="55"/>
        <v>-185.20000000000005</v>
      </c>
    </row>
    <row r="93" spans="1:24" s="93" customFormat="1" ht="12.75">
      <c r="A93" s="70" t="s">
        <v>104</v>
      </c>
      <c r="B93" s="84">
        <v>83000000</v>
      </c>
      <c r="C93" s="105">
        <v>5</v>
      </c>
      <c r="D93" s="106">
        <f t="shared" si="64"/>
        <v>0.4166666666666667</v>
      </c>
      <c r="E93" s="76">
        <v>26015.28</v>
      </c>
      <c r="F93" s="76">
        <f t="shared" si="50"/>
        <v>27185.967599999996</v>
      </c>
      <c r="G93" s="76">
        <v>1</v>
      </c>
      <c r="H93" s="76">
        <f t="shared" si="65"/>
        <v>26015.28</v>
      </c>
      <c r="I93" s="76">
        <f t="shared" si="66"/>
        <v>27185.967599999996</v>
      </c>
      <c r="J93" s="76">
        <v>3598.79</v>
      </c>
      <c r="K93" s="76">
        <f t="shared" si="67"/>
        <v>139040.8415</v>
      </c>
      <c r="L93" s="105">
        <v>6</v>
      </c>
      <c r="M93" s="105">
        <v>5</v>
      </c>
      <c r="N93" s="76">
        <v>11149.41</v>
      </c>
      <c r="O93" s="76">
        <f t="shared" si="54"/>
        <v>11651.13345</v>
      </c>
      <c r="P93" s="76">
        <v>1</v>
      </c>
      <c r="Q93" s="76">
        <f t="shared" si="68"/>
        <v>11149.41</v>
      </c>
      <c r="R93" s="76">
        <f t="shared" si="69"/>
        <v>11651.13345</v>
      </c>
      <c r="S93" s="76">
        <v>10000</v>
      </c>
      <c r="T93" s="76">
        <f t="shared" si="70"/>
        <v>706559.3897500001</v>
      </c>
      <c r="U93" s="76">
        <f t="shared" si="71"/>
        <v>845.6</v>
      </c>
      <c r="W93" s="94">
        <v>764</v>
      </c>
      <c r="X93" s="87">
        <f t="shared" si="55"/>
        <v>-81.60000000000002</v>
      </c>
    </row>
    <row r="94" spans="1:24" s="93" customFormat="1" ht="12.75">
      <c r="A94" s="70" t="s">
        <v>44</v>
      </c>
      <c r="B94" s="84">
        <v>91000000</v>
      </c>
      <c r="C94" s="105">
        <v>8</v>
      </c>
      <c r="D94" s="106">
        <f t="shared" si="64"/>
        <v>0.6666666666666666</v>
      </c>
      <c r="E94" s="76">
        <v>26015.28</v>
      </c>
      <c r="F94" s="76">
        <f t="shared" si="50"/>
        <v>27185.967599999996</v>
      </c>
      <c r="G94" s="76">
        <v>1</v>
      </c>
      <c r="H94" s="76">
        <f t="shared" si="65"/>
        <v>26015.28</v>
      </c>
      <c r="I94" s="76">
        <f t="shared" si="66"/>
        <v>27185.967599999996</v>
      </c>
      <c r="J94" s="76">
        <v>0</v>
      </c>
      <c r="K94" s="76">
        <f t="shared" si="67"/>
        <v>216707.28239999994</v>
      </c>
      <c r="L94" s="105">
        <v>7</v>
      </c>
      <c r="M94" s="105">
        <v>4</v>
      </c>
      <c r="N94" s="76">
        <v>11149.41</v>
      </c>
      <c r="O94" s="76">
        <f t="shared" si="54"/>
        <v>11651.13345</v>
      </c>
      <c r="P94" s="76">
        <v>1</v>
      </c>
      <c r="Q94" s="76">
        <f t="shared" si="68"/>
        <v>11149.41</v>
      </c>
      <c r="R94" s="76">
        <f t="shared" si="69"/>
        <v>11651.13345</v>
      </c>
      <c r="S94" s="76">
        <v>18900</v>
      </c>
      <c r="T94" s="76">
        <f t="shared" si="70"/>
        <v>576147.5118</v>
      </c>
      <c r="U94" s="76">
        <f t="shared" si="71"/>
        <v>792.9</v>
      </c>
      <c r="W94" s="94">
        <v>717</v>
      </c>
      <c r="X94" s="87">
        <f t="shared" si="55"/>
        <v>-75.89999999999998</v>
      </c>
    </row>
    <row r="95" spans="1:24" s="93" customFormat="1" ht="25.5">
      <c r="A95" s="70" t="s">
        <v>151</v>
      </c>
      <c r="B95" s="84">
        <v>90000000</v>
      </c>
      <c r="C95" s="105">
        <v>7</v>
      </c>
      <c r="D95" s="106">
        <f t="shared" si="64"/>
        <v>0.5833333333333334</v>
      </c>
      <c r="E95" s="76">
        <v>26015.28</v>
      </c>
      <c r="F95" s="76">
        <f t="shared" si="50"/>
        <v>27185.967599999996</v>
      </c>
      <c r="G95" s="76">
        <v>1</v>
      </c>
      <c r="H95" s="76">
        <f t="shared" si="65"/>
        <v>26015.28</v>
      </c>
      <c r="I95" s="76">
        <f t="shared" si="66"/>
        <v>27185.967599999996</v>
      </c>
      <c r="J95" s="76">
        <v>7836.98</v>
      </c>
      <c r="K95" s="76">
        <f t="shared" si="67"/>
        <v>197455.8521</v>
      </c>
      <c r="L95" s="105">
        <v>19</v>
      </c>
      <c r="M95" s="105">
        <v>17</v>
      </c>
      <c r="N95" s="76">
        <v>11149.41</v>
      </c>
      <c r="O95" s="76">
        <f t="shared" si="54"/>
        <v>11651.13345</v>
      </c>
      <c r="P95" s="76">
        <v>1</v>
      </c>
      <c r="Q95" s="76">
        <f t="shared" si="68"/>
        <v>11149.41</v>
      </c>
      <c r="R95" s="76">
        <f t="shared" si="69"/>
        <v>11651.13345</v>
      </c>
      <c r="S95" s="76">
        <v>0</v>
      </c>
      <c r="T95" s="76">
        <f t="shared" si="70"/>
        <v>2368301.92515</v>
      </c>
      <c r="U95" s="76">
        <f t="shared" si="71"/>
        <v>2565.8</v>
      </c>
      <c r="W95" s="94">
        <v>2314.9</v>
      </c>
      <c r="X95" s="87">
        <f t="shared" si="55"/>
        <v>-250.9000000000001</v>
      </c>
    </row>
    <row r="96" spans="1:24" s="93" customFormat="1" ht="12.75">
      <c r="A96" s="70" t="s">
        <v>114</v>
      </c>
      <c r="B96" s="84">
        <v>96000000</v>
      </c>
      <c r="C96" s="105">
        <v>18</v>
      </c>
      <c r="D96" s="106">
        <f t="shared" si="64"/>
        <v>1.5</v>
      </c>
      <c r="E96" s="76">
        <v>26015.28</v>
      </c>
      <c r="F96" s="76">
        <f t="shared" si="50"/>
        <v>27185.967599999996</v>
      </c>
      <c r="G96" s="76">
        <v>1</v>
      </c>
      <c r="H96" s="76">
        <f t="shared" si="65"/>
        <v>26015.28</v>
      </c>
      <c r="I96" s="76">
        <f t="shared" si="66"/>
        <v>27185.967599999996</v>
      </c>
      <c r="J96" s="76">
        <v>14905.46</v>
      </c>
      <c r="K96" s="76">
        <f t="shared" si="67"/>
        <v>502496.8453999999</v>
      </c>
      <c r="L96" s="105">
        <v>25</v>
      </c>
      <c r="M96" s="105">
        <v>19</v>
      </c>
      <c r="N96" s="76">
        <v>11149.41</v>
      </c>
      <c r="O96" s="76">
        <f t="shared" si="54"/>
        <v>11651.13345</v>
      </c>
      <c r="P96" s="76">
        <v>1</v>
      </c>
      <c r="Q96" s="76">
        <f t="shared" si="68"/>
        <v>11149.41</v>
      </c>
      <c r="R96" s="76">
        <f t="shared" si="69"/>
        <v>11651.13345</v>
      </c>
      <c r="S96" s="76">
        <v>1000</v>
      </c>
      <c r="T96" s="76">
        <f t="shared" si="70"/>
        <v>2647925.6810500002</v>
      </c>
      <c r="U96" s="76">
        <f t="shared" si="71"/>
        <v>3150.4</v>
      </c>
      <c r="W96" s="94">
        <v>2843</v>
      </c>
      <c r="X96" s="87">
        <f t="shared" si="55"/>
        <v>-307.4000000000001</v>
      </c>
    </row>
    <row r="97" spans="1:24" s="93" customFormat="1" ht="12.75">
      <c r="A97" s="70" t="s">
        <v>55</v>
      </c>
      <c r="B97" s="84">
        <v>7000000</v>
      </c>
      <c r="C97" s="105">
        <v>52</v>
      </c>
      <c r="D97" s="106">
        <f t="shared" si="64"/>
        <v>4.333333333333333</v>
      </c>
      <c r="E97" s="76">
        <v>26015.28</v>
      </c>
      <c r="F97" s="76">
        <f t="shared" si="50"/>
        <v>27185.967599999996</v>
      </c>
      <c r="G97" s="76">
        <v>1</v>
      </c>
      <c r="H97" s="76">
        <f t="shared" si="65"/>
        <v>26015.28</v>
      </c>
      <c r="I97" s="76">
        <f t="shared" si="66"/>
        <v>27185.967599999996</v>
      </c>
      <c r="J97" s="76">
        <v>0</v>
      </c>
      <c r="K97" s="76">
        <f t="shared" si="67"/>
        <v>1408597.3355999996</v>
      </c>
      <c r="L97" s="105">
        <v>66</v>
      </c>
      <c r="M97" s="105">
        <v>66</v>
      </c>
      <c r="N97" s="76">
        <v>11149.41</v>
      </c>
      <c r="O97" s="76">
        <f t="shared" si="54"/>
        <v>11651.13345</v>
      </c>
      <c r="P97" s="76">
        <v>1</v>
      </c>
      <c r="Q97" s="76">
        <f t="shared" si="68"/>
        <v>11149.41</v>
      </c>
      <c r="R97" s="76">
        <f t="shared" si="69"/>
        <v>11651.13345</v>
      </c>
      <c r="S97" s="76">
        <v>3300</v>
      </c>
      <c r="T97" s="76">
        <f t="shared" si="70"/>
        <v>9197883.9447</v>
      </c>
      <c r="U97" s="76">
        <f t="shared" si="71"/>
        <v>10606.5</v>
      </c>
      <c r="W97" s="94">
        <v>9566.7</v>
      </c>
      <c r="X97" s="87">
        <f t="shared" si="55"/>
        <v>-1039.7999999999993</v>
      </c>
    </row>
    <row r="98" spans="1:24" s="93" customFormat="1" ht="12.75">
      <c r="A98" s="74" t="s">
        <v>152</v>
      </c>
      <c r="B98" s="74"/>
      <c r="C98" s="95">
        <f>SUM(C99:C100)</f>
        <v>24</v>
      </c>
      <c r="D98" s="106">
        <f>SUM(C98/12)</f>
        <v>2</v>
      </c>
      <c r="E98" s="76"/>
      <c r="F98" s="76"/>
      <c r="G98" s="96"/>
      <c r="H98" s="76"/>
      <c r="I98" s="76"/>
      <c r="J98" s="96">
        <f>SUM(J99:J100)</f>
        <v>16554</v>
      </c>
      <c r="K98" s="96">
        <f>SUM(K99:K100)</f>
        <v>666675.8471999998</v>
      </c>
      <c r="L98" s="95">
        <f>SUM(L99:L100)</f>
        <v>35</v>
      </c>
      <c r="M98" s="95">
        <f>SUM(M99:M100)</f>
        <v>34</v>
      </c>
      <c r="N98" s="76"/>
      <c r="O98" s="76"/>
      <c r="P98" s="96"/>
      <c r="Q98" s="76"/>
      <c r="R98" s="76">
        <f>SUM(O98*P98)</f>
        <v>0</v>
      </c>
      <c r="S98" s="96">
        <f>SUM(S99:S100)</f>
        <v>19900</v>
      </c>
      <c r="T98" s="96">
        <f>SUM(T99:T100)</f>
        <v>4756503.850299999</v>
      </c>
      <c r="U98" s="96">
        <f>SUM(U99:U100)</f>
        <v>5423.200000000001</v>
      </c>
      <c r="W98" s="94">
        <v>4895</v>
      </c>
      <c r="X98" s="87"/>
    </row>
    <row r="99" spans="1:24" s="93" customFormat="1" ht="12.75">
      <c r="A99" s="75" t="s">
        <v>153</v>
      </c>
      <c r="B99" s="84">
        <v>35000000</v>
      </c>
      <c r="C99" s="77">
        <v>16</v>
      </c>
      <c r="D99" s="106">
        <f>SUM(C99/12)</f>
        <v>1.3333333333333333</v>
      </c>
      <c r="E99" s="76">
        <v>26015.28</v>
      </c>
      <c r="F99" s="76">
        <f t="shared" si="50"/>
        <v>27185.967599999996</v>
      </c>
      <c r="G99" s="76">
        <v>1</v>
      </c>
      <c r="H99" s="76">
        <f>SUM(E99*G99)</f>
        <v>26015.28</v>
      </c>
      <c r="I99" s="76">
        <f>SUM(F99*G99)</f>
        <v>27185.967599999996</v>
      </c>
      <c r="J99" s="76">
        <v>0</v>
      </c>
      <c r="K99" s="76">
        <f>SUM((D99*H99))+(D99*I99*11)+J99</f>
        <v>433414.5647999999</v>
      </c>
      <c r="L99" s="105">
        <v>14</v>
      </c>
      <c r="M99" s="105">
        <v>13</v>
      </c>
      <c r="N99" s="76">
        <v>11149.41</v>
      </c>
      <c r="O99" s="76">
        <f t="shared" si="54"/>
        <v>11651.13345</v>
      </c>
      <c r="P99" s="76">
        <v>1</v>
      </c>
      <c r="Q99" s="76">
        <f>SUM(N99*P99)</f>
        <v>11149.41</v>
      </c>
      <c r="R99" s="76">
        <f>SUM(O99*P99)</f>
        <v>11651.13345</v>
      </c>
      <c r="S99" s="76">
        <v>12900</v>
      </c>
      <c r="T99" s="76">
        <f>M99*Q99+M99*R99*11+S99</f>
        <v>1823954.4133499998</v>
      </c>
      <c r="U99" s="76">
        <f>ROUND(((K99+T99)/1000),1)</f>
        <v>2257.4</v>
      </c>
      <c r="W99" s="94">
        <v>2037.3</v>
      </c>
      <c r="X99" s="87">
        <f t="shared" si="55"/>
        <v>-220.10000000000014</v>
      </c>
    </row>
    <row r="100" spans="1:24" s="93" customFormat="1" ht="12.75">
      <c r="A100" s="75" t="s">
        <v>47</v>
      </c>
      <c r="B100" s="84">
        <v>67000000</v>
      </c>
      <c r="C100" s="77">
        <v>8</v>
      </c>
      <c r="D100" s="106">
        <f>SUM(C100/12)</f>
        <v>0.6666666666666666</v>
      </c>
      <c r="E100" s="76">
        <v>26015.28</v>
      </c>
      <c r="F100" s="76">
        <f t="shared" si="50"/>
        <v>27185.967599999996</v>
      </c>
      <c r="G100" s="76">
        <v>1</v>
      </c>
      <c r="H100" s="76">
        <f>SUM(E100*G100)</f>
        <v>26015.28</v>
      </c>
      <c r="I100" s="76">
        <f>SUM(F100*G100)</f>
        <v>27185.967599999996</v>
      </c>
      <c r="J100" s="76">
        <v>16554</v>
      </c>
      <c r="K100" s="76">
        <f>SUM((D100*H100))+(D100*I100*11)+J100</f>
        <v>233261.28239999994</v>
      </c>
      <c r="L100" s="77">
        <v>21</v>
      </c>
      <c r="M100" s="77">
        <v>21</v>
      </c>
      <c r="N100" s="76">
        <v>11149.41</v>
      </c>
      <c r="O100" s="76">
        <f t="shared" si="54"/>
        <v>11651.13345</v>
      </c>
      <c r="P100" s="76">
        <v>1</v>
      </c>
      <c r="Q100" s="76">
        <f>SUM(N100*P100)</f>
        <v>11149.41</v>
      </c>
      <c r="R100" s="76">
        <f>SUM(O100*P100)</f>
        <v>11651.13345</v>
      </c>
      <c r="S100" s="76">
        <v>7000</v>
      </c>
      <c r="T100" s="76">
        <f>M100*Q100+M100*R100*11+S100</f>
        <v>2932549.4369499995</v>
      </c>
      <c r="U100" s="76">
        <f>ROUND(((K100+T100)/1000),1)</f>
        <v>3165.8</v>
      </c>
      <c r="W100" s="94">
        <v>2857.7</v>
      </c>
      <c r="X100" s="87">
        <f t="shared" si="55"/>
        <v>-308.10000000000036</v>
      </c>
    </row>
    <row r="101" spans="1:24" s="1" customFormat="1" ht="12.75">
      <c r="A101" s="71"/>
      <c r="B101" s="35"/>
      <c r="C101" s="48">
        <f>C102</f>
        <v>2</v>
      </c>
      <c r="D101" s="107"/>
      <c r="E101" s="76"/>
      <c r="F101" s="76"/>
      <c r="G101" s="49"/>
      <c r="H101" s="50"/>
      <c r="I101" s="50"/>
      <c r="J101" s="49">
        <f>J102</f>
        <v>5100</v>
      </c>
      <c r="K101" s="49">
        <f>SUM(K102)</f>
        <v>80947.54883999997</v>
      </c>
      <c r="L101" s="48">
        <f>L102</f>
        <v>1</v>
      </c>
      <c r="M101" s="48">
        <f>M102</f>
        <v>0</v>
      </c>
      <c r="N101" s="76"/>
      <c r="O101" s="76"/>
      <c r="P101" s="49"/>
      <c r="Q101" s="50"/>
      <c r="R101" s="50"/>
      <c r="S101" s="49">
        <f>S102</f>
        <v>0</v>
      </c>
      <c r="T101" s="49">
        <f>SUM(T102)</f>
        <v>0</v>
      </c>
      <c r="U101" s="49">
        <f>SUM(U102)</f>
        <v>80.9</v>
      </c>
      <c r="W101" s="83">
        <v>73.47</v>
      </c>
      <c r="X101" s="87"/>
    </row>
    <row r="102" spans="1:24" s="1" customFormat="1" ht="12.75">
      <c r="A102" s="70" t="s">
        <v>154</v>
      </c>
      <c r="B102" s="35"/>
      <c r="C102" s="77">
        <v>2</v>
      </c>
      <c r="D102" s="106">
        <f>SUM(C102/12)</f>
        <v>0.16666666666666666</v>
      </c>
      <c r="E102" s="76">
        <v>26015.28</v>
      </c>
      <c r="F102" s="76">
        <f t="shared" si="50"/>
        <v>27185.967599999996</v>
      </c>
      <c r="G102" s="76">
        <v>1.4</v>
      </c>
      <c r="H102" s="76">
        <f>SUM(E102*G102)</f>
        <v>36421.39199999999</v>
      </c>
      <c r="I102" s="76">
        <f>SUM(F102*G102)</f>
        <v>38060.35463999999</v>
      </c>
      <c r="J102" s="76">
        <v>5100</v>
      </c>
      <c r="K102" s="76">
        <f>SUM((D102*H102))+(D102*I102*11)+J102</f>
        <v>80947.54883999997</v>
      </c>
      <c r="L102" s="77">
        <v>1</v>
      </c>
      <c r="M102" s="77">
        <v>0</v>
      </c>
      <c r="N102" s="76">
        <v>11149.41</v>
      </c>
      <c r="O102" s="76">
        <f t="shared" si="54"/>
        <v>11651.13345</v>
      </c>
      <c r="P102" s="76">
        <v>1.4</v>
      </c>
      <c r="Q102" s="76">
        <f>SUM(N102*P102)</f>
        <v>15609.173999999999</v>
      </c>
      <c r="R102" s="76">
        <f>SUM(O102*P102)</f>
        <v>16311.586829999998</v>
      </c>
      <c r="S102" s="76">
        <v>0</v>
      </c>
      <c r="T102" s="76">
        <f>M102*Q102+M102*R102*11+S102</f>
        <v>0</v>
      </c>
      <c r="U102" s="76">
        <f>ROUND(((K102+T102)/1000),1)</f>
        <v>80.9</v>
      </c>
      <c r="W102" s="83">
        <v>73.47</v>
      </c>
      <c r="X102" s="87">
        <f t="shared" si="55"/>
        <v>-7.430000000000007</v>
      </c>
    </row>
    <row r="103" spans="1:21" s="21" customFormat="1" ht="15">
      <c r="A103" s="70" t="s">
        <v>155</v>
      </c>
      <c r="B103" s="38"/>
      <c r="C103" s="40"/>
      <c r="D103" s="40"/>
      <c r="E103" s="41"/>
      <c r="F103" s="41"/>
      <c r="G103" s="41"/>
      <c r="H103" s="41"/>
      <c r="I103" s="41"/>
      <c r="J103" s="41"/>
      <c r="K103" s="41"/>
      <c r="L103" s="40"/>
      <c r="M103" s="40"/>
      <c r="N103" s="40"/>
      <c r="O103" s="41"/>
      <c r="P103" s="42"/>
      <c r="Q103" s="42"/>
      <c r="R103" s="42"/>
      <c r="S103" s="42"/>
      <c r="T103" s="42"/>
      <c r="U103" s="39">
        <v>58009</v>
      </c>
    </row>
    <row r="104" spans="1:2" s="21" customFormat="1" ht="12.75">
      <c r="A104" s="37"/>
      <c r="B104" s="24"/>
    </row>
  </sheetData>
  <sheetProtection/>
  <mergeCells count="13">
    <mergeCell ref="J3:J4"/>
    <mergeCell ref="A3:A4"/>
    <mergeCell ref="B3:B4"/>
    <mergeCell ref="C3:C4"/>
    <mergeCell ref="D3:D4"/>
    <mergeCell ref="E3:I3"/>
    <mergeCell ref="U3:U4"/>
    <mergeCell ref="K3:K4"/>
    <mergeCell ref="L3:L4"/>
    <mergeCell ref="M3:M4"/>
    <mergeCell ref="N3:R3"/>
    <mergeCell ref="S3:S4"/>
    <mergeCell ref="T3:T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105"/>
  <sheetViews>
    <sheetView zoomScalePageLayoutView="0" workbookViewId="0" topLeftCell="A1">
      <selection activeCell="V5" sqref="V5"/>
    </sheetView>
  </sheetViews>
  <sheetFormatPr defaultColWidth="9.00390625" defaultRowHeight="12.75"/>
  <cols>
    <col min="1" max="1" width="28.625" style="0" customWidth="1"/>
    <col min="2" max="2" width="8.25390625" style="0" customWidth="1"/>
    <col min="3" max="3" width="7.875" style="0" customWidth="1"/>
    <col min="4" max="4" width="7.625" style="0" customWidth="1"/>
    <col min="5" max="5" width="8.75390625" style="0" customWidth="1"/>
    <col min="6" max="6" width="8.375" style="0" customWidth="1"/>
    <col min="7" max="7" width="6.625" style="0" customWidth="1"/>
    <col min="8" max="8" width="11.25390625" style="0" customWidth="1"/>
    <col min="9" max="9" width="9.75390625" style="0" customWidth="1"/>
    <col min="10" max="10" width="10.125" style="0" customWidth="1"/>
    <col min="11" max="11" width="13.625" style="0" customWidth="1"/>
    <col min="12" max="12" width="7.75390625" style="0" customWidth="1"/>
    <col min="13" max="13" width="8.625" style="0" customWidth="1"/>
    <col min="14" max="14" width="9.00390625" style="0" customWidth="1"/>
    <col min="15" max="15" width="9.75390625" style="0" customWidth="1"/>
    <col min="16" max="16" width="6.125" style="0" customWidth="1"/>
    <col min="17" max="17" width="10.75390625" style="0" customWidth="1"/>
    <col min="18" max="18" width="11.00390625" style="0" customWidth="1"/>
    <col min="19" max="19" width="11.25390625" style="0" customWidth="1"/>
    <col min="20" max="20" width="18.25390625" style="0" customWidth="1"/>
    <col min="21" max="21" width="15.375" style="0" customWidth="1"/>
    <col min="23" max="23" width="18.375" style="0" hidden="1" customWidth="1"/>
    <col min="24" max="24" width="11.125" style="0" hidden="1" customWidth="1"/>
  </cols>
  <sheetData>
    <row r="1" spans="8:15" ht="12.75">
      <c r="H1" s="69"/>
      <c r="I1" s="69"/>
      <c r="J1" s="69"/>
      <c r="K1" s="69"/>
      <c r="L1" s="69"/>
      <c r="M1" s="69"/>
      <c r="N1" s="69"/>
      <c r="O1" s="69"/>
    </row>
    <row r="2" spans="1:14" ht="15">
      <c r="A2" s="8"/>
      <c r="B2" s="97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3" s="14" customFormat="1" ht="12.75">
      <c r="A3" s="14" t="s">
        <v>210</v>
      </c>
      <c r="G3" s="15"/>
      <c r="H3" s="16"/>
      <c r="I3" s="16"/>
      <c r="J3" s="16"/>
      <c r="K3" s="16"/>
      <c r="L3" s="17"/>
      <c r="M3" s="18"/>
    </row>
    <row r="4" spans="1:21" s="10" customFormat="1" ht="12.75">
      <c r="A4" s="138" t="s">
        <v>212</v>
      </c>
      <c r="B4" s="138" t="s">
        <v>24</v>
      </c>
      <c r="C4" s="124" t="s">
        <v>136</v>
      </c>
      <c r="D4" s="124" t="s">
        <v>132</v>
      </c>
      <c r="E4" s="124" t="s">
        <v>133</v>
      </c>
      <c r="F4" s="124"/>
      <c r="G4" s="124"/>
      <c r="H4" s="124"/>
      <c r="I4" s="124"/>
      <c r="J4" s="124" t="s">
        <v>137</v>
      </c>
      <c r="K4" s="124" t="s">
        <v>98</v>
      </c>
      <c r="L4" s="124" t="s">
        <v>138</v>
      </c>
      <c r="M4" s="124" t="s">
        <v>99</v>
      </c>
      <c r="N4" s="124" t="s">
        <v>100</v>
      </c>
      <c r="O4" s="124"/>
      <c r="P4" s="124"/>
      <c r="Q4" s="124"/>
      <c r="R4" s="124"/>
      <c r="S4" s="124" t="s">
        <v>170</v>
      </c>
      <c r="T4" s="124" t="s">
        <v>101</v>
      </c>
      <c r="U4" s="124" t="s">
        <v>211</v>
      </c>
    </row>
    <row r="5" spans="1:21" s="10" customFormat="1" ht="146.25" customHeight="1">
      <c r="A5" s="138"/>
      <c r="B5" s="138"/>
      <c r="C5" s="124"/>
      <c r="D5" s="124"/>
      <c r="E5" s="104" t="s">
        <v>191</v>
      </c>
      <c r="F5" s="104" t="s">
        <v>189</v>
      </c>
      <c r="G5" s="104" t="s">
        <v>135</v>
      </c>
      <c r="H5" s="104" t="s">
        <v>192</v>
      </c>
      <c r="I5" s="104" t="s">
        <v>190</v>
      </c>
      <c r="J5" s="124"/>
      <c r="K5" s="124"/>
      <c r="L5" s="124"/>
      <c r="M5" s="124"/>
      <c r="N5" s="104" t="s">
        <v>193</v>
      </c>
      <c r="O5" s="104" t="s">
        <v>194</v>
      </c>
      <c r="P5" s="104" t="s">
        <v>139</v>
      </c>
      <c r="Q5" s="104" t="s">
        <v>195</v>
      </c>
      <c r="R5" s="104" t="s">
        <v>196</v>
      </c>
      <c r="S5" s="124"/>
      <c r="T5" s="124"/>
      <c r="U5" s="124"/>
    </row>
    <row r="6" spans="1:23" s="2" customFormat="1" ht="12">
      <c r="A6" s="33">
        <v>1</v>
      </c>
      <c r="B6" s="33">
        <v>2</v>
      </c>
      <c r="C6" s="33">
        <v>3</v>
      </c>
      <c r="D6" s="33">
        <v>4</v>
      </c>
      <c r="E6" s="25">
        <v>5</v>
      </c>
      <c r="F6" s="25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25">
        <v>15</v>
      </c>
      <c r="P6" s="25">
        <v>16</v>
      </c>
      <c r="Q6" s="25">
        <v>17</v>
      </c>
      <c r="R6" s="25">
        <v>18</v>
      </c>
      <c r="S6" s="25">
        <v>19</v>
      </c>
      <c r="T6" s="25">
        <v>20</v>
      </c>
      <c r="U6" s="25">
        <v>21</v>
      </c>
      <c r="W6" s="81">
        <v>1082850.4</v>
      </c>
    </row>
    <row r="7" spans="1:23" s="2" customFormat="1" ht="12.75">
      <c r="A7" s="36" t="s">
        <v>156</v>
      </c>
      <c r="B7" s="33"/>
      <c r="C7" s="48">
        <f aca="true" t="shared" si="0" ref="C7:M7">C8+C27+C39+C46+C61+C68+C81+C91+C102+C104+C99</f>
        <v>2954</v>
      </c>
      <c r="D7" s="48"/>
      <c r="E7" s="49"/>
      <c r="F7" s="49"/>
      <c r="G7" s="49"/>
      <c r="H7" s="49"/>
      <c r="I7" s="49"/>
      <c r="J7" s="49">
        <f t="shared" si="0"/>
        <v>359390.37999999995</v>
      </c>
      <c r="K7" s="49">
        <f t="shared" si="0"/>
        <v>93996452.8551499</v>
      </c>
      <c r="L7" s="48">
        <f t="shared" si="0"/>
        <v>6844</v>
      </c>
      <c r="M7" s="48">
        <f t="shared" si="0"/>
        <v>6585</v>
      </c>
      <c r="N7" s="48"/>
      <c r="O7" s="49"/>
      <c r="P7" s="49"/>
      <c r="Q7" s="49"/>
      <c r="R7" s="49"/>
      <c r="S7" s="49">
        <f>S8+S27+S39+S46+S61+S68+S81+S91+S102+S104+S99</f>
        <v>3162924.08</v>
      </c>
      <c r="T7" s="49">
        <f>T8+T27+T39+T46+T61+T68+T81+T91+T102+T104+T99</f>
        <v>1092263095.3689222</v>
      </c>
      <c r="U7" s="49">
        <f>U8+U27+U39+U46+U61+U68+U81+U91+U102+U99+U104</f>
        <v>1246275.5</v>
      </c>
      <c r="W7" s="81">
        <v>54000</v>
      </c>
    </row>
    <row r="8" spans="1:23" s="2" customFormat="1" ht="25.5">
      <c r="A8" s="36" t="s">
        <v>141</v>
      </c>
      <c r="B8" s="26"/>
      <c r="C8" s="48">
        <f aca="true" t="shared" si="1" ref="C8:M8">SUM(C9:C26)</f>
        <v>520</v>
      </c>
      <c r="D8" s="48"/>
      <c r="E8" s="49"/>
      <c r="F8" s="49"/>
      <c r="G8" s="49"/>
      <c r="H8" s="49"/>
      <c r="I8" s="49"/>
      <c r="J8" s="49">
        <f t="shared" si="1"/>
        <v>30450.309999999998</v>
      </c>
      <c r="K8" s="49">
        <f t="shared" si="1"/>
        <v>14685500.537999999</v>
      </c>
      <c r="L8" s="48">
        <f t="shared" si="1"/>
        <v>1190</v>
      </c>
      <c r="M8" s="48">
        <f t="shared" si="1"/>
        <v>1137</v>
      </c>
      <c r="N8" s="48"/>
      <c r="O8" s="49"/>
      <c r="P8" s="49"/>
      <c r="Q8" s="49"/>
      <c r="R8" s="49"/>
      <c r="S8" s="49">
        <f>SUM(S9:S26)</f>
        <v>335412.74</v>
      </c>
      <c r="T8" s="49">
        <f>SUM(T9:T26)</f>
        <v>165132257.7764</v>
      </c>
      <c r="U8" s="49">
        <f>SUM(U9:U26)</f>
        <v>179817.59999999998</v>
      </c>
      <c r="W8" s="81">
        <v>155934.7</v>
      </c>
    </row>
    <row r="9" spans="1:23" s="85" customFormat="1" ht="12.75">
      <c r="A9" s="70" t="s">
        <v>59</v>
      </c>
      <c r="B9" s="84">
        <v>14000000</v>
      </c>
      <c r="C9" s="105">
        <v>62</v>
      </c>
      <c r="D9" s="106">
        <f>SUM(C9/12)</f>
        <v>5.166666666666667</v>
      </c>
      <c r="E9" s="76">
        <v>27185.97</v>
      </c>
      <c r="F9" s="76">
        <f>SUM(E9*1.04)</f>
        <v>28273.4088</v>
      </c>
      <c r="G9" s="76">
        <v>1</v>
      </c>
      <c r="H9" s="76">
        <f>SUM(E9*G9)</f>
        <v>27185.97</v>
      </c>
      <c r="I9" s="76">
        <f>SUM(F9*G9)</f>
        <v>28273.4088</v>
      </c>
      <c r="J9" s="76">
        <v>20790.32</v>
      </c>
      <c r="K9" s="76">
        <f>SUM((D9*H9))+(D9*I9*11)+J9</f>
        <v>1768123.2318</v>
      </c>
      <c r="L9" s="105">
        <v>65</v>
      </c>
      <c r="M9" s="105">
        <v>62</v>
      </c>
      <c r="N9" s="76">
        <v>11651.13</v>
      </c>
      <c r="O9" s="76">
        <f>SUM(N9*1.04)</f>
        <v>12117.1752</v>
      </c>
      <c r="P9" s="76">
        <v>1</v>
      </c>
      <c r="Q9" s="76">
        <f>SUM(N9*P9)</f>
        <v>11651.13</v>
      </c>
      <c r="R9" s="76">
        <f>SUM(O9*P9)</f>
        <v>12117.1752</v>
      </c>
      <c r="S9" s="76">
        <v>111010.51</v>
      </c>
      <c r="T9" s="76">
        <f>M9*Q9+M9*R9*11+S9</f>
        <v>9097294.0564</v>
      </c>
      <c r="U9" s="76">
        <f>ROUND(((K9+T9)/1000),1)</f>
        <v>10865.4</v>
      </c>
      <c r="W9" s="86">
        <v>9436.9</v>
      </c>
    </row>
    <row r="10" spans="1:24" s="85" customFormat="1" ht="12.75">
      <c r="A10" s="70" t="s">
        <v>60</v>
      </c>
      <c r="B10" s="84">
        <v>15000000</v>
      </c>
      <c r="C10" s="105">
        <v>27</v>
      </c>
      <c r="D10" s="106">
        <f aca="true" t="shared" si="2" ref="D10:D26">SUM(C10/12)</f>
        <v>2.25</v>
      </c>
      <c r="E10" s="76">
        <v>27185.97</v>
      </c>
      <c r="F10" s="76">
        <f aca="true" t="shared" si="3" ref="F10:F73">SUM(E10*1.04)</f>
        <v>28273.4088</v>
      </c>
      <c r="G10" s="76">
        <v>1</v>
      </c>
      <c r="H10" s="76">
        <f aca="true" t="shared" si="4" ref="H10:H26">SUM(E10*G10)</f>
        <v>27185.97</v>
      </c>
      <c r="I10" s="76">
        <f aca="true" t="shared" si="5" ref="I10:I26">SUM(F10*G10)</f>
        <v>28273.4088</v>
      </c>
      <c r="J10" s="76">
        <v>0</v>
      </c>
      <c r="K10" s="76">
        <f aca="true" t="shared" si="6" ref="K10:K26">SUM((D10*H10))+(D10*I10*11)+J10</f>
        <v>760935.3003</v>
      </c>
      <c r="L10" s="105">
        <v>60</v>
      </c>
      <c r="M10" s="105">
        <v>52</v>
      </c>
      <c r="N10" s="76">
        <v>11651.13</v>
      </c>
      <c r="O10" s="76">
        <f aca="true" t="shared" si="7" ref="O10:O73">SUM(N10*1.04)</f>
        <v>12117.1752</v>
      </c>
      <c r="P10" s="76">
        <v>1</v>
      </c>
      <c r="Q10" s="76">
        <f aca="true" t="shared" si="8" ref="Q10:Q26">SUM(N10*P10)</f>
        <v>11651.13</v>
      </c>
      <c r="R10" s="76">
        <f aca="true" t="shared" si="9" ref="R10:R26">SUM(O10*P10)</f>
        <v>12117.1752</v>
      </c>
      <c r="S10" s="76">
        <v>11660</v>
      </c>
      <c r="T10" s="76">
        <f aca="true" t="shared" si="10" ref="T10:T26">M10*Q10+M10*R10*11+S10</f>
        <v>7548542.9744</v>
      </c>
      <c r="U10" s="76">
        <f aca="true" t="shared" si="11" ref="U10:U26">ROUND(((K10+T10)/1000),1)</f>
        <v>8309.5</v>
      </c>
      <c r="W10" s="86">
        <v>7205.1</v>
      </c>
      <c r="X10" s="87">
        <f>W10-U10</f>
        <v>-1104.3999999999996</v>
      </c>
    </row>
    <row r="11" spans="1:24" s="85" customFormat="1" ht="12.75">
      <c r="A11" s="70" t="s">
        <v>61</v>
      </c>
      <c r="B11" s="84">
        <v>17000000</v>
      </c>
      <c r="C11" s="105">
        <v>27</v>
      </c>
      <c r="D11" s="106">
        <f t="shared" si="2"/>
        <v>2.25</v>
      </c>
      <c r="E11" s="76">
        <v>27185.97</v>
      </c>
      <c r="F11" s="76">
        <f t="shared" si="3"/>
        <v>28273.4088</v>
      </c>
      <c r="G11" s="76">
        <v>1</v>
      </c>
      <c r="H11" s="76">
        <f t="shared" si="4"/>
        <v>27185.97</v>
      </c>
      <c r="I11" s="76">
        <f t="shared" si="5"/>
        <v>28273.4088</v>
      </c>
      <c r="J11" s="76">
        <v>0</v>
      </c>
      <c r="K11" s="76">
        <f t="shared" si="6"/>
        <v>760935.3003</v>
      </c>
      <c r="L11" s="105">
        <v>62</v>
      </c>
      <c r="M11" s="105">
        <v>58</v>
      </c>
      <c r="N11" s="76">
        <v>11651.13</v>
      </c>
      <c r="O11" s="76">
        <f t="shared" si="7"/>
        <v>12117.1752</v>
      </c>
      <c r="P11" s="76">
        <v>1</v>
      </c>
      <c r="Q11" s="76">
        <f t="shared" si="8"/>
        <v>11651.13</v>
      </c>
      <c r="R11" s="76">
        <f t="shared" si="9"/>
        <v>12117.1752</v>
      </c>
      <c r="S11" s="76">
        <v>9888</v>
      </c>
      <c r="T11" s="76">
        <f>M11*Q11+M11*R11*11+S11</f>
        <v>8416411.317599999</v>
      </c>
      <c r="U11" s="76">
        <f t="shared" si="11"/>
        <v>9177.3</v>
      </c>
      <c r="W11" s="86">
        <v>7957.3</v>
      </c>
      <c r="X11" s="87">
        <f>W11-U11</f>
        <v>-1219.999999999999</v>
      </c>
    </row>
    <row r="12" spans="1:24" s="85" customFormat="1" ht="12.75">
      <c r="A12" s="70" t="s">
        <v>64</v>
      </c>
      <c r="B12" s="84">
        <v>20000000</v>
      </c>
      <c r="C12" s="105">
        <v>68</v>
      </c>
      <c r="D12" s="106">
        <f t="shared" si="2"/>
        <v>5.666666666666667</v>
      </c>
      <c r="E12" s="76">
        <v>27185.97</v>
      </c>
      <c r="F12" s="76">
        <f t="shared" si="3"/>
        <v>28273.4088</v>
      </c>
      <c r="G12" s="76">
        <v>1</v>
      </c>
      <c r="H12" s="76">
        <f t="shared" si="4"/>
        <v>27185.97</v>
      </c>
      <c r="I12" s="76">
        <f t="shared" si="5"/>
        <v>28273.4088</v>
      </c>
      <c r="J12" s="76">
        <v>607</v>
      </c>
      <c r="K12" s="76">
        <f t="shared" si="6"/>
        <v>1917036.6452000001</v>
      </c>
      <c r="L12" s="105">
        <v>89</v>
      </c>
      <c r="M12" s="105">
        <v>102</v>
      </c>
      <c r="N12" s="76">
        <v>11651.13</v>
      </c>
      <c r="O12" s="76">
        <f t="shared" si="7"/>
        <v>12117.1752</v>
      </c>
      <c r="P12" s="76">
        <v>1</v>
      </c>
      <c r="Q12" s="76">
        <f t="shared" si="8"/>
        <v>11651.13</v>
      </c>
      <c r="R12" s="76">
        <f t="shared" si="9"/>
        <v>12117.1752</v>
      </c>
      <c r="S12" s="76">
        <v>6100</v>
      </c>
      <c r="T12" s="76">
        <f t="shared" si="10"/>
        <v>14789985.834399998</v>
      </c>
      <c r="U12" s="76">
        <f t="shared" si="11"/>
        <v>16707</v>
      </c>
      <c r="W12" s="86">
        <v>14484.4</v>
      </c>
      <c r="X12" s="87">
        <f>W12-U12</f>
        <v>-2222.6000000000004</v>
      </c>
    </row>
    <row r="13" spans="1:24" s="85" customFormat="1" ht="12.75">
      <c r="A13" s="70" t="s">
        <v>65</v>
      </c>
      <c r="B13" s="84">
        <v>24000000</v>
      </c>
      <c r="C13" s="105">
        <v>16</v>
      </c>
      <c r="D13" s="106">
        <f t="shared" si="2"/>
        <v>1.3333333333333333</v>
      </c>
      <c r="E13" s="76">
        <v>27185.97</v>
      </c>
      <c r="F13" s="76">
        <f t="shared" si="3"/>
        <v>28273.4088</v>
      </c>
      <c r="G13" s="76">
        <v>1</v>
      </c>
      <c r="H13" s="76">
        <f t="shared" si="4"/>
        <v>27185.97</v>
      </c>
      <c r="I13" s="76">
        <f t="shared" si="5"/>
        <v>28273.4088</v>
      </c>
      <c r="J13" s="76">
        <v>0</v>
      </c>
      <c r="K13" s="76">
        <f t="shared" si="6"/>
        <v>450924.62240000005</v>
      </c>
      <c r="L13" s="105">
        <v>65</v>
      </c>
      <c r="M13" s="105">
        <v>55</v>
      </c>
      <c r="N13" s="76">
        <v>11651.13</v>
      </c>
      <c r="O13" s="76">
        <f t="shared" si="7"/>
        <v>12117.1752</v>
      </c>
      <c r="P13" s="76">
        <v>1</v>
      </c>
      <c r="Q13" s="76">
        <f t="shared" si="8"/>
        <v>11651.13</v>
      </c>
      <c r="R13" s="76">
        <f t="shared" si="9"/>
        <v>12117.1752</v>
      </c>
      <c r="S13" s="76">
        <v>15800</v>
      </c>
      <c r="T13" s="76">
        <f t="shared" si="10"/>
        <v>7987503.146</v>
      </c>
      <c r="U13" s="76">
        <f t="shared" si="11"/>
        <v>8438.4</v>
      </c>
      <c r="W13" s="86">
        <v>7317.5</v>
      </c>
      <c r="X13" s="87">
        <f>W13-U13</f>
        <v>-1120.8999999999996</v>
      </c>
    </row>
    <row r="14" spans="1:24" s="85" customFormat="1" ht="12.75">
      <c r="A14" s="70" t="s">
        <v>67</v>
      </c>
      <c r="B14" s="84">
        <v>29000000</v>
      </c>
      <c r="C14" s="105">
        <v>14</v>
      </c>
      <c r="D14" s="106">
        <f t="shared" si="2"/>
        <v>1.1666666666666667</v>
      </c>
      <c r="E14" s="76">
        <v>27185.97</v>
      </c>
      <c r="F14" s="76">
        <f t="shared" si="3"/>
        <v>28273.4088</v>
      </c>
      <c r="G14" s="76">
        <v>1</v>
      </c>
      <c r="H14" s="76">
        <f t="shared" si="4"/>
        <v>27185.97</v>
      </c>
      <c r="I14" s="76">
        <f t="shared" si="5"/>
        <v>28273.4088</v>
      </c>
      <c r="J14" s="76">
        <v>0</v>
      </c>
      <c r="K14" s="76">
        <f t="shared" si="6"/>
        <v>394559.0446000001</v>
      </c>
      <c r="L14" s="105">
        <v>35</v>
      </c>
      <c r="M14" s="105">
        <v>32</v>
      </c>
      <c r="N14" s="76">
        <v>11651.13</v>
      </c>
      <c r="O14" s="76">
        <f t="shared" si="7"/>
        <v>12117.1752</v>
      </c>
      <c r="P14" s="76">
        <v>1</v>
      </c>
      <c r="Q14" s="76">
        <f t="shared" si="8"/>
        <v>11651.13</v>
      </c>
      <c r="R14" s="76">
        <f t="shared" si="9"/>
        <v>12117.1752</v>
      </c>
      <c r="S14" s="76">
        <v>2700</v>
      </c>
      <c r="T14" s="76">
        <f t="shared" si="10"/>
        <v>4640781.8304</v>
      </c>
      <c r="U14" s="76">
        <f t="shared" si="11"/>
        <v>5035.3</v>
      </c>
      <c r="W14" s="86">
        <v>4365.6</v>
      </c>
      <c r="X14" s="87">
        <f aca="true" t="shared" si="12" ref="X14:X77">W14-U14</f>
        <v>-669.6999999999998</v>
      </c>
    </row>
    <row r="15" spans="1:24" s="85" customFormat="1" ht="12.75">
      <c r="A15" s="70" t="s">
        <v>70</v>
      </c>
      <c r="B15" s="84">
        <v>34000000</v>
      </c>
      <c r="C15" s="105">
        <v>6</v>
      </c>
      <c r="D15" s="106">
        <f t="shared" si="2"/>
        <v>0.5</v>
      </c>
      <c r="E15" s="76">
        <v>27185.97</v>
      </c>
      <c r="F15" s="76">
        <f t="shared" si="3"/>
        <v>28273.4088</v>
      </c>
      <c r="G15" s="76">
        <v>1</v>
      </c>
      <c r="H15" s="76">
        <f t="shared" si="4"/>
        <v>27185.97</v>
      </c>
      <c r="I15" s="76">
        <f t="shared" si="5"/>
        <v>28273.4088</v>
      </c>
      <c r="J15" s="76">
        <v>2000</v>
      </c>
      <c r="K15" s="76">
        <f t="shared" si="6"/>
        <v>171096.73340000003</v>
      </c>
      <c r="L15" s="105">
        <v>37</v>
      </c>
      <c r="M15" s="105">
        <v>34</v>
      </c>
      <c r="N15" s="76">
        <v>11651.13</v>
      </c>
      <c r="O15" s="76">
        <f t="shared" si="7"/>
        <v>12117.1752</v>
      </c>
      <c r="P15" s="76">
        <v>1</v>
      </c>
      <c r="Q15" s="76">
        <f t="shared" si="8"/>
        <v>11651.13</v>
      </c>
      <c r="R15" s="76">
        <f t="shared" si="9"/>
        <v>12117.1752</v>
      </c>
      <c r="S15" s="76">
        <v>14400</v>
      </c>
      <c r="T15" s="76">
        <f t="shared" si="10"/>
        <v>4942361.9448</v>
      </c>
      <c r="U15" s="76">
        <f t="shared" si="11"/>
        <v>5113.5</v>
      </c>
      <c r="W15" s="86">
        <v>4435.1</v>
      </c>
      <c r="X15" s="87">
        <f t="shared" si="12"/>
        <v>-678.3999999999996</v>
      </c>
    </row>
    <row r="16" spans="1:24" s="85" customFormat="1" ht="12.75">
      <c r="A16" s="70" t="s">
        <v>72</v>
      </c>
      <c r="B16" s="84">
        <v>38000000</v>
      </c>
      <c r="C16" s="105">
        <v>35</v>
      </c>
      <c r="D16" s="106">
        <f t="shared" si="2"/>
        <v>2.9166666666666665</v>
      </c>
      <c r="E16" s="76">
        <v>27185.97</v>
      </c>
      <c r="F16" s="76">
        <f t="shared" si="3"/>
        <v>28273.4088</v>
      </c>
      <c r="G16" s="76">
        <v>1</v>
      </c>
      <c r="H16" s="76">
        <f t="shared" si="4"/>
        <v>27185.97</v>
      </c>
      <c r="I16" s="76">
        <f t="shared" si="5"/>
        <v>28273.4088</v>
      </c>
      <c r="J16" s="76">
        <v>3000</v>
      </c>
      <c r="K16" s="76">
        <f t="shared" si="6"/>
        <v>989397.6115</v>
      </c>
      <c r="L16" s="105">
        <v>93</v>
      </c>
      <c r="M16" s="105">
        <v>89</v>
      </c>
      <c r="N16" s="76">
        <v>11651.13</v>
      </c>
      <c r="O16" s="76">
        <f t="shared" si="7"/>
        <v>12117.1752</v>
      </c>
      <c r="P16" s="76">
        <v>1</v>
      </c>
      <c r="Q16" s="76">
        <f t="shared" si="8"/>
        <v>11651.13</v>
      </c>
      <c r="R16" s="76">
        <f t="shared" si="9"/>
        <v>12117.1752</v>
      </c>
      <c r="S16" s="76">
        <v>29300</v>
      </c>
      <c r="T16" s="76">
        <f t="shared" si="10"/>
        <v>12928965.0908</v>
      </c>
      <c r="U16" s="76">
        <f t="shared" si="11"/>
        <v>13918.4</v>
      </c>
      <c r="W16" s="86">
        <v>12070.3</v>
      </c>
      <c r="X16" s="87">
        <f t="shared" si="12"/>
        <v>-1848.1000000000004</v>
      </c>
    </row>
    <row r="17" spans="1:24" s="85" customFormat="1" ht="12.75">
      <c r="A17" s="70" t="s">
        <v>74</v>
      </c>
      <c r="B17" s="84">
        <v>42000000</v>
      </c>
      <c r="C17" s="105">
        <v>52</v>
      </c>
      <c r="D17" s="106">
        <f t="shared" si="2"/>
        <v>4.333333333333333</v>
      </c>
      <c r="E17" s="76">
        <v>27185.97</v>
      </c>
      <c r="F17" s="76">
        <f t="shared" si="3"/>
        <v>28273.4088</v>
      </c>
      <c r="G17" s="76">
        <v>1</v>
      </c>
      <c r="H17" s="76">
        <f t="shared" si="4"/>
        <v>27185.97</v>
      </c>
      <c r="I17" s="76">
        <f t="shared" si="5"/>
        <v>28273.4088</v>
      </c>
      <c r="J17" s="76">
        <v>0</v>
      </c>
      <c r="K17" s="76">
        <f t="shared" si="6"/>
        <v>1465505.0228</v>
      </c>
      <c r="L17" s="105">
        <v>80</v>
      </c>
      <c r="M17" s="105">
        <v>75</v>
      </c>
      <c r="N17" s="76">
        <v>11651.13</v>
      </c>
      <c r="O17" s="76">
        <f t="shared" si="7"/>
        <v>12117.1752</v>
      </c>
      <c r="P17" s="76">
        <v>1</v>
      </c>
      <c r="Q17" s="76">
        <f t="shared" si="8"/>
        <v>11651.13</v>
      </c>
      <c r="R17" s="76">
        <f t="shared" si="9"/>
        <v>12117.1752</v>
      </c>
      <c r="S17" s="76">
        <v>8800</v>
      </c>
      <c r="T17" s="76">
        <f t="shared" si="10"/>
        <v>10879304.290000001</v>
      </c>
      <c r="U17" s="76">
        <f t="shared" si="11"/>
        <v>12344.8</v>
      </c>
      <c r="W17" s="86">
        <v>10703</v>
      </c>
      <c r="X17" s="87">
        <f t="shared" si="12"/>
        <v>-1641.7999999999993</v>
      </c>
    </row>
    <row r="18" spans="1:24" s="85" customFormat="1" ht="12.75">
      <c r="A18" s="70" t="s">
        <v>107</v>
      </c>
      <c r="B18" s="84">
        <v>46000000</v>
      </c>
      <c r="C18" s="105">
        <v>21</v>
      </c>
      <c r="D18" s="106">
        <f t="shared" si="2"/>
        <v>1.75</v>
      </c>
      <c r="E18" s="76">
        <v>27185.97</v>
      </c>
      <c r="F18" s="76">
        <f t="shared" si="3"/>
        <v>28273.4088</v>
      </c>
      <c r="G18" s="76">
        <v>1</v>
      </c>
      <c r="H18" s="76">
        <f t="shared" si="4"/>
        <v>27185.97</v>
      </c>
      <c r="I18" s="76">
        <f t="shared" si="5"/>
        <v>28273.4088</v>
      </c>
      <c r="J18" s="76"/>
      <c r="K18" s="76">
        <f t="shared" si="6"/>
        <v>591838.5669</v>
      </c>
      <c r="L18" s="105">
        <v>141</v>
      </c>
      <c r="M18" s="105">
        <v>142</v>
      </c>
      <c r="N18" s="76">
        <v>11651.13</v>
      </c>
      <c r="O18" s="76">
        <f t="shared" si="7"/>
        <v>12117.1752</v>
      </c>
      <c r="P18" s="76">
        <v>1</v>
      </c>
      <c r="Q18" s="76">
        <f t="shared" si="8"/>
        <v>11651.13</v>
      </c>
      <c r="R18" s="76">
        <f t="shared" si="9"/>
        <v>12117.1752</v>
      </c>
      <c r="S18" s="76">
        <v>23400</v>
      </c>
      <c r="T18" s="76">
        <f t="shared" si="10"/>
        <v>20604888.1224</v>
      </c>
      <c r="U18" s="76">
        <f t="shared" si="11"/>
        <v>21196.7</v>
      </c>
      <c r="W18" s="86">
        <v>18378.8</v>
      </c>
      <c r="X18" s="87">
        <f t="shared" si="12"/>
        <v>-2817.9000000000015</v>
      </c>
    </row>
    <row r="19" spans="1:24" s="85" customFormat="1" ht="12.75">
      <c r="A19" s="70" t="s">
        <v>81</v>
      </c>
      <c r="B19" s="84">
        <v>54000000</v>
      </c>
      <c r="C19" s="105">
        <v>31</v>
      </c>
      <c r="D19" s="106">
        <f t="shared" si="2"/>
        <v>2.5833333333333335</v>
      </c>
      <c r="E19" s="76">
        <v>27185.97</v>
      </c>
      <c r="F19" s="76">
        <f t="shared" si="3"/>
        <v>28273.4088</v>
      </c>
      <c r="G19" s="76">
        <v>1</v>
      </c>
      <c r="H19" s="76">
        <f t="shared" si="4"/>
        <v>27185.97</v>
      </c>
      <c r="I19" s="76">
        <f t="shared" si="5"/>
        <v>28273.4088</v>
      </c>
      <c r="J19" s="76">
        <v>0</v>
      </c>
      <c r="K19" s="76">
        <f t="shared" si="6"/>
        <v>873666.4559</v>
      </c>
      <c r="L19" s="105">
        <v>33</v>
      </c>
      <c r="M19" s="105">
        <v>31</v>
      </c>
      <c r="N19" s="76">
        <v>11651.13</v>
      </c>
      <c r="O19" s="76">
        <f t="shared" si="7"/>
        <v>12117.1752</v>
      </c>
      <c r="P19" s="76">
        <v>1</v>
      </c>
      <c r="Q19" s="76">
        <f t="shared" si="8"/>
        <v>11651.13</v>
      </c>
      <c r="R19" s="76">
        <f t="shared" si="9"/>
        <v>12117.1752</v>
      </c>
      <c r="S19" s="76">
        <v>8000</v>
      </c>
      <c r="T19" s="76">
        <f t="shared" si="10"/>
        <v>4501141.7732</v>
      </c>
      <c r="U19" s="76">
        <f t="shared" si="11"/>
        <v>5374.8</v>
      </c>
      <c r="W19" s="86">
        <v>4660.5</v>
      </c>
      <c r="X19" s="87">
        <f t="shared" si="12"/>
        <v>-714.3000000000002</v>
      </c>
    </row>
    <row r="20" spans="1:24" s="85" customFormat="1" ht="12.75">
      <c r="A20" s="70" t="s">
        <v>85</v>
      </c>
      <c r="B20" s="84">
        <v>61000000</v>
      </c>
      <c r="C20" s="105">
        <v>30</v>
      </c>
      <c r="D20" s="106">
        <f t="shared" si="2"/>
        <v>2.5</v>
      </c>
      <c r="E20" s="76">
        <v>27185.97</v>
      </c>
      <c r="F20" s="76">
        <f t="shared" si="3"/>
        <v>28273.4088</v>
      </c>
      <c r="G20" s="76">
        <v>1</v>
      </c>
      <c r="H20" s="76">
        <f t="shared" si="4"/>
        <v>27185.97</v>
      </c>
      <c r="I20" s="76">
        <f t="shared" si="5"/>
        <v>28273.4088</v>
      </c>
      <c r="J20" s="76">
        <v>2123.35</v>
      </c>
      <c r="K20" s="76">
        <f t="shared" si="6"/>
        <v>847607.017</v>
      </c>
      <c r="L20" s="105">
        <v>54</v>
      </c>
      <c r="M20" s="105">
        <v>53</v>
      </c>
      <c r="N20" s="76">
        <v>11651.13</v>
      </c>
      <c r="O20" s="76">
        <f t="shared" si="7"/>
        <v>12117.1752</v>
      </c>
      <c r="P20" s="76">
        <v>1</v>
      </c>
      <c r="Q20" s="76">
        <f t="shared" si="8"/>
        <v>11651.13</v>
      </c>
      <c r="R20" s="76">
        <f t="shared" si="9"/>
        <v>12117.1752</v>
      </c>
      <c r="S20" s="76">
        <v>20100</v>
      </c>
      <c r="T20" s="76">
        <f t="shared" si="10"/>
        <v>7701923.031599999</v>
      </c>
      <c r="U20" s="76">
        <f t="shared" si="11"/>
        <v>8549.5</v>
      </c>
      <c r="W20" s="86">
        <v>7414.6</v>
      </c>
      <c r="X20" s="87">
        <f t="shared" si="12"/>
        <v>-1134.8999999999996</v>
      </c>
    </row>
    <row r="21" spans="1:24" s="85" customFormat="1" ht="12.75">
      <c r="A21" s="70" t="s">
        <v>89</v>
      </c>
      <c r="B21" s="84">
        <v>66000000</v>
      </c>
      <c r="C21" s="105">
        <v>13</v>
      </c>
      <c r="D21" s="106">
        <f t="shared" si="2"/>
        <v>1.0833333333333333</v>
      </c>
      <c r="E21" s="76">
        <v>27185.97</v>
      </c>
      <c r="F21" s="76">
        <f t="shared" si="3"/>
        <v>28273.4088</v>
      </c>
      <c r="G21" s="76">
        <v>1</v>
      </c>
      <c r="H21" s="76">
        <f t="shared" si="4"/>
        <v>27185.97</v>
      </c>
      <c r="I21" s="76">
        <f t="shared" si="5"/>
        <v>28273.4088</v>
      </c>
      <c r="J21" s="76">
        <v>850</v>
      </c>
      <c r="K21" s="76">
        <f t="shared" si="6"/>
        <v>367226.2557</v>
      </c>
      <c r="L21" s="105">
        <v>25</v>
      </c>
      <c r="M21" s="105">
        <v>18</v>
      </c>
      <c r="N21" s="76">
        <v>11651.13</v>
      </c>
      <c r="O21" s="76">
        <f t="shared" si="7"/>
        <v>12117.1752</v>
      </c>
      <c r="P21" s="76">
        <v>1</v>
      </c>
      <c r="Q21" s="76">
        <f t="shared" si="8"/>
        <v>11651.13</v>
      </c>
      <c r="R21" s="76">
        <f t="shared" si="9"/>
        <v>12117.1752</v>
      </c>
      <c r="S21" s="76">
        <v>15100</v>
      </c>
      <c r="T21" s="76">
        <f t="shared" si="10"/>
        <v>2624021.0295999995</v>
      </c>
      <c r="U21" s="76">
        <f t="shared" si="11"/>
        <v>2991.2</v>
      </c>
      <c r="W21" s="86">
        <v>2595.3</v>
      </c>
      <c r="X21" s="87">
        <f t="shared" si="12"/>
        <v>-395.89999999999964</v>
      </c>
    </row>
    <row r="22" spans="1:24" s="85" customFormat="1" ht="12.75">
      <c r="A22" s="70" t="s">
        <v>90</v>
      </c>
      <c r="B22" s="84">
        <v>68000000</v>
      </c>
      <c r="C22" s="105">
        <v>15</v>
      </c>
      <c r="D22" s="106">
        <f t="shared" si="2"/>
        <v>1.25</v>
      </c>
      <c r="E22" s="76">
        <v>27185.97</v>
      </c>
      <c r="F22" s="76">
        <f t="shared" si="3"/>
        <v>28273.4088</v>
      </c>
      <c r="G22" s="76">
        <v>1</v>
      </c>
      <c r="H22" s="76">
        <f t="shared" si="4"/>
        <v>27185.97</v>
      </c>
      <c r="I22" s="76">
        <f t="shared" si="5"/>
        <v>28273.4088</v>
      </c>
      <c r="J22" s="76">
        <v>0</v>
      </c>
      <c r="K22" s="76">
        <f t="shared" si="6"/>
        <v>422741.8335</v>
      </c>
      <c r="L22" s="105">
        <v>65</v>
      </c>
      <c r="M22" s="105">
        <v>57</v>
      </c>
      <c r="N22" s="76">
        <v>11651.13</v>
      </c>
      <c r="O22" s="76">
        <f t="shared" si="7"/>
        <v>12117.1752</v>
      </c>
      <c r="P22" s="76">
        <v>1</v>
      </c>
      <c r="Q22" s="76">
        <f t="shared" si="8"/>
        <v>11651.13</v>
      </c>
      <c r="R22" s="76">
        <f t="shared" si="9"/>
        <v>12117.1752</v>
      </c>
      <c r="S22" s="76">
        <v>13200</v>
      </c>
      <c r="T22" s="76">
        <f t="shared" si="10"/>
        <v>8274783.260399999</v>
      </c>
      <c r="U22" s="76">
        <f t="shared" si="11"/>
        <v>8697.5</v>
      </c>
      <c r="W22" s="86">
        <v>7541.7</v>
      </c>
      <c r="X22" s="87">
        <f t="shared" si="12"/>
        <v>-1155.8000000000002</v>
      </c>
    </row>
    <row r="23" spans="1:24" s="85" customFormat="1" ht="12.75">
      <c r="A23" s="70" t="s">
        <v>91</v>
      </c>
      <c r="B23" s="84">
        <v>28000000</v>
      </c>
      <c r="C23" s="105">
        <v>16</v>
      </c>
      <c r="D23" s="106">
        <f t="shared" si="2"/>
        <v>1.3333333333333333</v>
      </c>
      <c r="E23" s="76">
        <v>27185.97</v>
      </c>
      <c r="F23" s="76">
        <f t="shared" si="3"/>
        <v>28273.4088</v>
      </c>
      <c r="G23" s="76">
        <v>1</v>
      </c>
      <c r="H23" s="76">
        <f t="shared" si="4"/>
        <v>27185.97</v>
      </c>
      <c r="I23" s="76">
        <f t="shared" si="5"/>
        <v>28273.4088</v>
      </c>
      <c r="J23" s="76">
        <v>359.88</v>
      </c>
      <c r="K23" s="76">
        <f t="shared" si="6"/>
        <v>451284.50240000006</v>
      </c>
      <c r="L23" s="105">
        <v>65</v>
      </c>
      <c r="M23" s="105">
        <v>55</v>
      </c>
      <c r="N23" s="76">
        <v>11651.13</v>
      </c>
      <c r="O23" s="76">
        <f t="shared" si="7"/>
        <v>12117.1752</v>
      </c>
      <c r="P23" s="76">
        <v>1</v>
      </c>
      <c r="Q23" s="76">
        <f t="shared" si="8"/>
        <v>11651.13</v>
      </c>
      <c r="R23" s="76">
        <f t="shared" si="9"/>
        <v>12117.1752</v>
      </c>
      <c r="S23" s="76">
        <v>8354.23</v>
      </c>
      <c r="T23" s="76">
        <f t="shared" si="10"/>
        <v>7980057.376</v>
      </c>
      <c r="U23" s="76">
        <f t="shared" si="11"/>
        <v>8431.3</v>
      </c>
      <c r="W23" s="86">
        <v>7310.4</v>
      </c>
      <c r="X23" s="87">
        <f t="shared" si="12"/>
        <v>-1120.8999999999996</v>
      </c>
    </row>
    <row r="24" spans="1:24" s="85" customFormat="1" ht="12.75">
      <c r="A24" s="70" t="s">
        <v>92</v>
      </c>
      <c r="B24" s="84">
        <v>70000000</v>
      </c>
      <c r="C24" s="105">
        <v>11</v>
      </c>
      <c r="D24" s="106">
        <f t="shared" si="2"/>
        <v>0.9166666666666666</v>
      </c>
      <c r="E24" s="76">
        <v>27185.97</v>
      </c>
      <c r="F24" s="76">
        <f t="shared" si="3"/>
        <v>28273.4088</v>
      </c>
      <c r="G24" s="76">
        <v>1</v>
      </c>
      <c r="H24" s="76">
        <f t="shared" si="4"/>
        <v>27185.97</v>
      </c>
      <c r="I24" s="76">
        <f t="shared" si="5"/>
        <v>28273.4088</v>
      </c>
      <c r="J24" s="76">
        <v>0</v>
      </c>
      <c r="K24" s="76">
        <f t="shared" si="6"/>
        <v>310010.67789999995</v>
      </c>
      <c r="L24" s="105">
        <v>36</v>
      </c>
      <c r="M24" s="105">
        <v>36</v>
      </c>
      <c r="N24" s="76">
        <v>11651.13</v>
      </c>
      <c r="O24" s="76">
        <f t="shared" si="7"/>
        <v>12117.1752</v>
      </c>
      <c r="P24" s="76">
        <v>1</v>
      </c>
      <c r="Q24" s="76">
        <f t="shared" si="8"/>
        <v>11651.13</v>
      </c>
      <c r="R24" s="76">
        <f t="shared" si="9"/>
        <v>12117.1752</v>
      </c>
      <c r="S24" s="76">
        <v>1700</v>
      </c>
      <c r="T24" s="76">
        <f t="shared" si="10"/>
        <v>5219542.059199999</v>
      </c>
      <c r="U24" s="76">
        <f t="shared" si="11"/>
        <v>5529.6</v>
      </c>
      <c r="W24" s="86">
        <v>4793.9</v>
      </c>
      <c r="X24" s="87">
        <f t="shared" si="12"/>
        <v>-735.7000000000007</v>
      </c>
    </row>
    <row r="25" spans="1:24" s="85" customFormat="1" ht="12.75">
      <c r="A25" s="70" t="s">
        <v>94</v>
      </c>
      <c r="B25" s="84">
        <v>78000000</v>
      </c>
      <c r="C25" s="105">
        <v>8</v>
      </c>
      <c r="D25" s="106">
        <f t="shared" si="2"/>
        <v>0.6666666666666666</v>
      </c>
      <c r="E25" s="76">
        <v>27185.97</v>
      </c>
      <c r="F25" s="76">
        <f t="shared" si="3"/>
        <v>28273.4088</v>
      </c>
      <c r="G25" s="76">
        <v>1</v>
      </c>
      <c r="H25" s="76">
        <f t="shared" si="4"/>
        <v>27185.97</v>
      </c>
      <c r="I25" s="76">
        <f t="shared" si="5"/>
        <v>28273.4088</v>
      </c>
      <c r="J25" s="76">
        <v>719.76</v>
      </c>
      <c r="K25" s="76">
        <f t="shared" si="6"/>
        <v>226182.07120000003</v>
      </c>
      <c r="L25" s="105">
        <v>45</v>
      </c>
      <c r="M25" s="105">
        <v>45</v>
      </c>
      <c r="N25" s="76">
        <v>11651.13</v>
      </c>
      <c r="O25" s="76">
        <f t="shared" si="7"/>
        <v>12117.1752</v>
      </c>
      <c r="P25" s="76">
        <v>1</v>
      </c>
      <c r="Q25" s="76">
        <f t="shared" si="8"/>
        <v>11651.13</v>
      </c>
      <c r="R25" s="76">
        <f t="shared" si="9"/>
        <v>12117.1752</v>
      </c>
      <c r="S25" s="76">
        <v>6800</v>
      </c>
      <c r="T25" s="76">
        <f t="shared" si="10"/>
        <v>6529102.573999999</v>
      </c>
      <c r="U25" s="76">
        <f t="shared" si="11"/>
        <v>6755.3</v>
      </c>
      <c r="W25" s="86">
        <v>5857.2</v>
      </c>
      <c r="X25" s="87">
        <f t="shared" si="12"/>
        <v>-898.1000000000004</v>
      </c>
    </row>
    <row r="26" spans="1:24" s="85" customFormat="1" ht="12.75">
      <c r="A26" s="70" t="s">
        <v>142</v>
      </c>
      <c r="B26" s="84">
        <v>45000000</v>
      </c>
      <c r="C26" s="105">
        <v>68</v>
      </c>
      <c r="D26" s="106">
        <f t="shared" si="2"/>
        <v>5.666666666666667</v>
      </c>
      <c r="E26" s="76">
        <v>27185.97</v>
      </c>
      <c r="F26" s="76">
        <f t="shared" si="3"/>
        <v>28273.4088</v>
      </c>
      <c r="G26" s="76">
        <v>1</v>
      </c>
      <c r="H26" s="76">
        <f t="shared" si="4"/>
        <v>27185.97</v>
      </c>
      <c r="I26" s="76">
        <f t="shared" si="5"/>
        <v>28273.4088</v>
      </c>
      <c r="J26" s="76">
        <v>0</v>
      </c>
      <c r="K26" s="76">
        <f t="shared" si="6"/>
        <v>1916429.6452000001</v>
      </c>
      <c r="L26" s="105">
        <v>140</v>
      </c>
      <c r="M26" s="105">
        <v>141</v>
      </c>
      <c r="N26" s="76">
        <v>11651.13</v>
      </c>
      <c r="O26" s="76">
        <f t="shared" si="7"/>
        <v>12117.1752</v>
      </c>
      <c r="P26" s="76">
        <v>1</v>
      </c>
      <c r="Q26" s="76">
        <f t="shared" si="8"/>
        <v>11651.13</v>
      </c>
      <c r="R26" s="76">
        <f t="shared" si="9"/>
        <v>12117.1752</v>
      </c>
      <c r="S26" s="76">
        <v>29100</v>
      </c>
      <c r="T26" s="76">
        <f t="shared" si="10"/>
        <v>20465648.065199997</v>
      </c>
      <c r="U26" s="76">
        <f t="shared" si="11"/>
        <v>22382.1</v>
      </c>
      <c r="W26" s="86">
        <v>19407.1</v>
      </c>
      <c r="X26" s="87">
        <f t="shared" si="12"/>
        <v>-2975</v>
      </c>
    </row>
    <row r="27" spans="1:24" s="2" customFormat="1" ht="25.5">
      <c r="A27" s="71" t="s">
        <v>143</v>
      </c>
      <c r="B27" s="36"/>
      <c r="C27" s="48">
        <f>SUM(C28:C38)</f>
        <v>208</v>
      </c>
      <c r="D27" s="107"/>
      <c r="E27" s="76"/>
      <c r="F27" s="76"/>
      <c r="G27" s="49"/>
      <c r="H27" s="50"/>
      <c r="I27" s="50"/>
      <c r="J27" s="49">
        <f>SUM(J28:J38)</f>
        <v>31192.13</v>
      </c>
      <c r="K27" s="49">
        <f>SUM(K28:K38)</f>
        <v>6770006.966667901</v>
      </c>
      <c r="L27" s="48">
        <f>SUM(L28:L38)</f>
        <v>478</v>
      </c>
      <c r="M27" s="48">
        <f>SUM(M28:M38)</f>
        <v>449</v>
      </c>
      <c r="N27" s="76"/>
      <c r="O27" s="76"/>
      <c r="P27" s="49"/>
      <c r="Q27" s="50"/>
      <c r="R27" s="50"/>
      <c r="S27" s="49">
        <f>SUM(S28:S38)</f>
        <v>493002</v>
      </c>
      <c r="T27" s="49">
        <f>SUM(T28:T38)</f>
        <v>75015671.69006638</v>
      </c>
      <c r="U27" s="49">
        <f>SUM(U28:U38)</f>
        <v>81785.8</v>
      </c>
      <c r="W27" s="81">
        <v>70970.7</v>
      </c>
      <c r="X27" s="87"/>
    </row>
    <row r="28" spans="1:24" s="85" customFormat="1" ht="12.75">
      <c r="A28" s="70" t="s">
        <v>45</v>
      </c>
      <c r="B28" s="84">
        <v>86000000</v>
      </c>
      <c r="C28" s="105">
        <v>17</v>
      </c>
      <c r="D28" s="106">
        <f aca="true" t="shared" si="13" ref="D28:D38">SUM(C28/12)</f>
        <v>1.4166666666666667</v>
      </c>
      <c r="E28" s="76">
        <v>27185.97</v>
      </c>
      <c r="F28" s="76">
        <f t="shared" si="3"/>
        <v>28273.4088</v>
      </c>
      <c r="G28" s="76">
        <v>1.208</v>
      </c>
      <c r="H28" s="76">
        <f aca="true" t="shared" si="14" ref="H28:H38">SUM(E28*G28)</f>
        <v>32840.65176</v>
      </c>
      <c r="I28" s="76">
        <f aca="true" t="shared" si="15" ref="I28:I38">SUM(F28*G28)</f>
        <v>34154.2778304</v>
      </c>
      <c r="J28" s="76">
        <v>0</v>
      </c>
      <c r="K28" s="76">
        <f aca="true" t="shared" si="16" ref="K28:K38">SUM((D28*H28))+(D28*I28*11)+J28</f>
        <v>578761.7528504</v>
      </c>
      <c r="L28" s="105">
        <v>39</v>
      </c>
      <c r="M28" s="105">
        <v>39</v>
      </c>
      <c r="N28" s="76">
        <v>11651.13</v>
      </c>
      <c r="O28" s="76">
        <f t="shared" si="7"/>
        <v>12117.1752</v>
      </c>
      <c r="P28" s="76">
        <v>1.208</v>
      </c>
      <c r="Q28" s="76">
        <f aca="true" t="shared" si="17" ref="Q28:Q38">SUM(N28*P28)</f>
        <v>14074.56504</v>
      </c>
      <c r="R28" s="76">
        <f aca="true" t="shared" si="18" ref="R28:R38">SUM(O28*P28)</f>
        <v>14637.547641599998</v>
      </c>
      <c r="S28" s="76">
        <v>2402</v>
      </c>
      <c r="T28" s="76">
        <f aca="true" t="shared" si="19" ref="T28:T38">M28*Q28+M28*R28*11+S28</f>
        <v>6830817.974806399</v>
      </c>
      <c r="U28" s="76">
        <f aca="true" t="shared" si="20" ref="U28:U38">ROUND(((K28+T28)/1000),1)</f>
        <v>7409.6</v>
      </c>
      <c r="W28" s="86">
        <v>6423.8</v>
      </c>
      <c r="X28" s="87">
        <f t="shared" si="12"/>
        <v>-985.8000000000002</v>
      </c>
    </row>
    <row r="29" spans="1:24" s="85" customFormat="1" ht="12.75">
      <c r="A29" s="70" t="s">
        <v>46</v>
      </c>
      <c r="B29" s="84">
        <v>87000000</v>
      </c>
      <c r="C29" s="105">
        <v>20</v>
      </c>
      <c r="D29" s="106">
        <f t="shared" si="13"/>
        <v>1.6666666666666667</v>
      </c>
      <c r="E29" s="76">
        <v>27185.97</v>
      </c>
      <c r="F29" s="76">
        <f t="shared" si="3"/>
        <v>28273.4088</v>
      </c>
      <c r="G29" s="76">
        <v>1.3</v>
      </c>
      <c r="H29" s="76">
        <f t="shared" si="14"/>
        <v>35341.761000000006</v>
      </c>
      <c r="I29" s="76">
        <f t="shared" si="15"/>
        <v>36755.43144</v>
      </c>
      <c r="J29" s="76">
        <v>23392.13</v>
      </c>
      <c r="K29" s="76">
        <f t="shared" si="16"/>
        <v>756144.6414000001</v>
      </c>
      <c r="L29" s="105">
        <v>48</v>
      </c>
      <c r="M29" s="105">
        <v>46</v>
      </c>
      <c r="N29" s="76">
        <v>11651.13</v>
      </c>
      <c r="O29" s="76">
        <f t="shared" si="7"/>
        <v>12117.1752</v>
      </c>
      <c r="P29" s="76">
        <v>1.3</v>
      </c>
      <c r="Q29" s="76">
        <f t="shared" si="17"/>
        <v>15146.469</v>
      </c>
      <c r="R29" s="76">
        <f t="shared" si="18"/>
        <v>15752.32776</v>
      </c>
      <c r="S29" s="76">
        <v>294900</v>
      </c>
      <c r="T29" s="76">
        <f t="shared" si="19"/>
        <v>8962315.420559999</v>
      </c>
      <c r="U29" s="76">
        <f t="shared" si="20"/>
        <v>9718.5</v>
      </c>
      <c r="W29" s="86">
        <v>8467.4</v>
      </c>
      <c r="X29" s="87">
        <f t="shared" si="12"/>
        <v>-1251.1000000000004</v>
      </c>
    </row>
    <row r="30" spans="1:24" s="85" customFormat="1" ht="12.75">
      <c r="A30" s="70" t="s">
        <v>58</v>
      </c>
      <c r="B30" s="84">
        <v>11000000</v>
      </c>
      <c r="C30" s="105">
        <v>29</v>
      </c>
      <c r="D30" s="106">
        <f t="shared" si="13"/>
        <v>2.4166666666666665</v>
      </c>
      <c r="E30" s="76">
        <v>27185.97</v>
      </c>
      <c r="F30" s="76">
        <f t="shared" si="3"/>
        <v>28273.4088</v>
      </c>
      <c r="G30" s="76">
        <v>1.275</v>
      </c>
      <c r="H30" s="76">
        <f t="shared" si="14"/>
        <v>34662.11175</v>
      </c>
      <c r="I30" s="76">
        <f t="shared" si="15"/>
        <v>36048.59622</v>
      </c>
      <c r="J30" s="76">
        <v>4800</v>
      </c>
      <c r="K30" s="76">
        <f t="shared" si="16"/>
        <v>1046858.6195775</v>
      </c>
      <c r="L30" s="105">
        <v>60</v>
      </c>
      <c r="M30" s="105">
        <v>54</v>
      </c>
      <c r="N30" s="76">
        <v>11651.13</v>
      </c>
      <c r="O30" s="76">
        <f t="shared" si="7"/>
        <v>12117.1752</v>
      </c>
      <c r="P30" s="76">
        <v>1.275</v>
      </c>
      <c r="Q30" s="76">
        <f t="shared" si="17"/>
        <v>14855.190749999998</v>
      </c>
      <c r="R30" s="76">
        <f t="shared" si="18"/>
        <v>15449.398379999999</v>
      </c>
      <c r="S30" s="76">
        <v>35000</v>
      </c>
      <c r="T30" s="76">
        <f t="shared" si="19"/>
        <v>10014122.938219998</v>
      </c>
      <c r="U30" s="76">
        <f t="shared" si="20"/>
        <v>11061</v>
      </c>
      <c r="W30" s="86">
        <v>9594.2</v>
      </c>
      <c r="X30" s="87">
        <f t="shared" si="12"/>
        <v>-1466.7999999999993</v>
      </c>
    </row>
    <row r="31" spans="1:24" s="85" customFormat="1" ht="12.75">
      <c r="A31" s="70" t="s">
        <v>63</v>
      </c>
      <c r="B31" s="84">
        <v>19000000</v>
      </c>
      <c r="C31" s="105">
        <v>27</v>
      </c>
      <c r="D31" s="106">
        <f t="shared" si="13"/>
        <v>2.25</v>
      </c>
      <c r="E31" s="76">
        <v>27185.97</v>
      </c>
      <c r="F31" s="76">
        <f t="shared" si="3"/>
        <v>28273.4088</v>
      </c>
      <c r="G31" s="76">
        <v>1.2</v>
      </c>
      <c r="H31" s="76">
        <f t="shared" si="14"/>
        <v>32623.164</v>
      </c>
      <c r="I31" s="76">
        <f t="shared" si="15"/>
        <v>33928.09056</v>
      </c>
      <c r="J31" s="76">
        <v>3000</v>
      </c>
      <c r="K31" s="76">
        <f t="shared" si="16"/>
        <v>916122.3603599998</v>
      </c>
      <c r="L31" s="105">
        <v>60</v>
      </c>
      <c r="M31" s="105">
        <v>60</v>
      </c>
      <c r="N31" s="76">
        <v>11651.13</v>
      </c>
      <c r="O31" s="76">
        <f t="shared" si="7"/>
        <v>12117.1752</v>
      </c>
      <c r="P31" s="76">
        <v>1.2</v>
      </c>
      <c r="Q31" s="76">
        <f t="shared" si="17"/>
        <v>13981.355999999998</v>
      </c>
      <c r="R31" s="76">
        <f t="shared" si="18"/>
        <v>14540.61024</v>
      </c>
      <c r="S31" s="76">
        <v>27500</v>
      </c>
      <c r="T31" s="76">
        <f t="shared" si="19"/>
        <v>10463184.118399998</v>
      </c>
      <c r="U31" s="76">
        <f t="shared" si="20"/>
        <v>11379.3</v>
      </c>
      <c r="W31" s="86">
        <v>9868.9</v>
      </c>
      <c r="X31" s="87">
        <f t="shared" si="12"/>
        <v>-1510.3999999999996</v>
      </c>
    </row>
    <row r="32" spans="1:24" s="85" customFormat="1" ht="12.75">
      <c r="A32" s="70" t="s">
        <v>66</v>
      </c>
      <c r="B32" s="84">
        <v>27000000</v>
      </c>
      <c r="C32" s="105">
        <v>25</v>
      </c>
      <c r="D32" s="106">
        <f t="shared" si="13"/>
        <v>2.0833333333333335</v>
      </c>
      <c r="E32" s="76">
        <v>27185.97</v>
      </c>
      <c r="F32" s="76">
        <f t="shared" si="3"/>
        <v>28273.4088</v>
      </c>
      <c r="G32" s="76">
        <v>1</v>
      </c>
      <c r="H32" s="76">
        <f t="shared" si="14"/>
        <v>27185.97</v>
      </c>
      <c r="I32" s="76">
        <f t="shared" si="15"/>
        <v>28273.4088</v>
      </c>
      <c r="J32" s="76">
        <v>0</v>
      </c>
      <c r="K32" s="76">
        <f t="shared" si="16"/>
        <v>704569.7225</v>
      </c>
      <c r="L32" s="105">
        <v>50</v>
      </c>
      <c r="M32" s="105">
        <v>50</v>
      </c>
      <c r="N32" s="76">
        <v>11651.13</v>
      </c>
      <c r="O32" s="76">
        <f t="shared" si="7"/>
        <v>12117.1752</v>
      </c>
      <c r="P32" s="76">
        <v>1</v>
      </c>
      <c r="Q32" s="76">
        <f t="shared" si="17"/>
        <v>11651.13</v>
      </c>
      <c r="R32" s="76">
        <f t="shared" si="18"/>
        <v>12117.1752</v>
      </c>
      <c r="S32" s="76">
        <v>13200</v>
      </c>
      <c r="T32" s="76">
        <f t="shared" si="19"/>
        <v>7260202.86</v>
      </c>
      <c r="U32" s="76">
        <f t="shared" si="20"/>
        <v>7964.8</v>
      </c>
      <c r="W32" s="86">
        <v>6906.5</v>
      </c>
      <c r="X32" s="87">
        <f t="shared" si="12"/>
        <v>-1058.3000000000002</v>
      </c>
    </row>
    <row r="33" spans="1:24" s="85" customFormat="1" ht="12.75">
      <c r="A33" s="70" t="s">
        <v>73</v>
      </c>
      <c r="B33" s="84">
        <v>41000000</v>
      </c>
      <c r="C33" s="105">
        <v>20</v>
      </c>
      <c r="D33" s="106">
        <f t="shared" si="13"/>
        <v>1.6666666666666667</v>
      </c>
      <c r="E33" s="76">
        <v>27185.97</v>
      </c>
      <c r="F33" s="76">
        <f t="shared" si="3"/>
        <v>28273.4088</v>
      </c>
      <c r="G33" s="76">
        <v>1</v>
      </c>
      <c r="H33" s="76">
        <f t="shared" si="14"/>
        <v>27185.97</v>
      </c>
      <c r="I33" s="76">
        <f t="shared" si="15"/>
        <v>28273.4088</v>
      </c>
      <c r="J33" s="76">
        <v>0</v>
      </c>
      <c r="K33" s="76">
        <f t="shared" si="16"/>
        <v>563655.778</v>
      </c>
      <c r="L33" s="105">
        <v>50</v>
      </c>
      <c r="M33" s="105">
        <v>54</v>
      </c>
      <c r="N33" s="76">
        <v>11651.13</v>
      </c>
      <c r="O33" s="76">
        <f t="shared" si="7"/>
        <v>12117.1752</v>
      </c>
      <c r="P33" s="76">
        <v>1</v>
      </c>
      <c r="Q33" s="76">
        <f t="shared" si="17"/>
        <v>11651.13</v>
      </c>
      <c r="R33" s="76">
        <f t="shared" si="18"/>
        <v>12117.1752</v>
      </c>
      <c r="S33" s="76">
        <v>17400</v>
      </c>
      <c r="T33" s="76">
        <f t="shared" si="19"/>
        <v>7844163.0888</v>
      </c>
      <c r="U33" s="76">
        <f t="shared" si="20"/>
        <v>8407.8</v>
      </c>
      <c r="W33" s="86">
        <v>7291.1</v>
      </c>
      <c r="X33" s="87">
        <f t="shared" si="12"/>
        <v>-1116.699999999999</v>
      </c>
    </row>
    <row r="34" spans="1:24" s="85" customFormat="1" ht="12.75">
      <c r="A34" s="70" t="s">
        <v>76</v>
      </c>
      <c r="B34" s="84">
        <v>47000000</v>
      </c>
      <c r="C34" s="105">
        <v>13</v>
      </c>
      <c r="D34" s="106">
        <f t="shared" si="13"/>
        <v>1.0833333333333333</v>
      </c>
      <c r="E34" s="76">
        <v>27185.97</v>
      </c>
      <c r="F34" s="76">
        <f t="shared" si="3"/>
        <v>28273.4088</v>
      </c>
      <c r="G34" s="76">
        <v>1.4</v>
      </c>
      <c r="H34" s="76">
        <f t="shared" si="14"/>
        <v>38060.358</v>
      </c>
      <c r="I34" s="76">
        <f t="shared" si="15"/>
        <v>39582.77232</v>
      </c>
      <c r="J34" s="76">
        <v>0</v>
      </c>
      <c r="K34" s="76">
        <f t="shared" si="16"/>
        <v>512926.7579799999</v>
      </c>
      <c r="L34" s="105">
        <v>41</v>
      </c>
      <c r="M34" s="105">
        <v>36</v>
      </c>
      <c r="N34" s="76">
        <v>11651.13</v>
      </c>
      <c r="O34" s="76">
        <f t="shared" si="7"/>
        <v>12117.1752</v>
      </c>
      <c r="P34" s="76">
        <v>1.4</v>
      </c>
      <c r="Q34" s="76">
        <f t="shared" si="17"/>
        <v>16311.581999999999</v>
      </c>
      <c r="R34" s="76">
        <f t="shared" si="18"/>
        <v>16964.04528</v>
      </c>
      <c r="S34" s="76">
        <v>24700</v>
      </c>
      <c r="T34" s="76">
        <f t="shared" si="19"/>
        <v>7329678.882879999</v>
      </c>
      <c r="U34" s="76">
        <f t="shared" si="20"/>
        <v>7842.6</v>
      </c>
      <c r="W34" s="86">
        <v>6802.1</v>
      </c>
      <c r="X34" s="87">
        <f t="shared" si="12"/>
        <v>-1040.5</v>
      </c>
    </row>
    <row r="35" spans="1:24" s="85" customFormat="1" ht="12.75">
      <c r="A35" s="70" t="s">
        <v>78</v>
      </c>
      <c r="B35" s="84">
        <v>49000000</v>
      </c>
      <c r="C35" s="105">
        <v>16</v>
      </c>
      <c r="D35" s="106">
        <f t="shared" si="13"/>
        <v>1.3333333333333333</v>
      </c>
      <c r="E35" s="76">
        <v>27185.97</v>
      </c>
      <c r="F35" s="76">
        <f t="shared" si="3"/>
        <v>28273.4088</v>
      </c>
      <c r="G35" s="76">
        <v>1</v>
      </c>
      <c r="H35" s="76">
        <f t="shared" si="14"/>
        <v>27185.97</v>
      </c>
      <c r="I35" s="76">
        <f t="shared" si="15"/>
        <v>28273.4088</v>
      </c>
      <c r="J35" s="76">
        <v>0</v>
      </c>
      <c r="K35" s="76">
        <f t="shared" si="16"/>
        <v>450924.62240000005</v>
      </c>
      <c r="L35" s="105">
        <v>31</v>
      </c>
      <c r="M35" s="105">
        <v>29</v>
      </c>
      <c r="N35" s="76">
        <v>11651.13</v>
      </c>
      <c r="O35" s="76">
        <f t="shared" si="7"/>
        <v>12117.1752</v>
      </c>
      <c r="P35" s="76">
        <v>1</v>
      </c>
      <c r="Q35" s="76">
        <f t="shared" si="17"/>
        <v>11651.13</v>
      </c>
      <c r="R35" s="76">
        <f t="shared" si="18"/>
        <v>12117.1752</v>
      </c>
      <c r="S35" s="76">
        <v>1500</v>
      </c>
      <c r="T35" s="76">
        <f t="shared" si="19"/>
        <v>4204761.658799999</v>
      </c>
      <c r="U35" s="76">
        <f t="shared" si="20"/>
        <v>4655.7</v>
      </c>
      <c r="W35" s="86">
        <v>4036.3</v>
      </c>
      <c r="X35" s="87">
        <f t="shared" si="12"/>
        <v>-619.3999999999996</v>
      </c>
    </row>
    <row r="36" spans="1:24" s="85" customFormat="1" ht="12.75">
      <c r="A36" s="70" t="s">
        <v>83</v>
      </c>
      <c r="B36" s="84">
        <v>58000000</v>
      </c>
      <c r="C36" s="105">
        <v>12</v>
      </c>
      <c r="D36" s="106">
        <f t="shared" si="13"/>
        <v>1</v>
      </c>
      <c r="E36" s="76">
        <v>27185.97</v>
      </c>
      <c r="F36" s="76">
        <f t="shared" si="3"/>
        <v>28273.4088</v>
      </c>
      <c r="G36" s="76">
        <v>1</v>
      </c>
      <c r="H36" s="76">
        <f t="shared" si="14"/>
        <v>27185.97</v>
      </c>
      <c r="I36" s="76">
        <f t="shared" si="15"/>
        <v>28273.4088</v>
      </c>
      <c r="J36" s="76"/>
      <c r="K36" s="76">
        <f t="shared" si="16"/>
        <v>338193.46680000005</v>
      </c>
      <c r="L36" s="105">
        <v>25</v>
      </c>
      <c r="M36" s="105">
        <v>20</v>
      </c>
      <c r="N36" s="76">
        <v>11651.13</v>
      </c>
      <c r="O36" s="76">
        <f t="shared" si="7"/>
        <v>12117.1752</v>
      </c>
      <c r="P36" s="76">
        <v>1</v>
      </c>
      <c r="Q36" s="76">
        <f t="shared" si="17"/>
        <v>11651.13</v>
      </c>
      <c r="R36" s="76">
        <f t="shared" si="18"/>
        <v>12117.1752</v>
      </c>
      <c r="S36" s="76">
        <v>11600</v>
      </c>
      <c r="T36" s="76">
        <f t="shared" si="19"/>
        <v>2910401.144</v>
      </c>
      <c r="U36" s="76">
        <f t="shared" si="20"/>
        <v>3248.6</v>
      </c>
      <c r="W36" s="86">
        <v>2817.8</v>
      </c>
      <c r="X36" s="87">
        <f t="shared" si="12"/>
        <v>-430.7999999999997</v>
      </c>
    </row>
    <row r="37" spans="1:24" s="85" customFormat="1" ht="12.75">
      <c r="A37" s="70" t="s">
        <v>144</v>
      </c>
      <c r="B37" s="84">
        <v>40000000</v>
      </c>
      <c r="C37" s="105">
        <v>23</v>
      </c>
      <c r="D37" s="106">
        <f t="shared" si="13"/>
        <v>1.9166666666666667</v>
      </c>
      <c r="E37" s="76">
        <v>27185.97</v>
      </c>
      <c r="F37" s="76">
        <f t="shared" si="3"/>
        <v>28273.4088</v>
      </c>
      <c r="G37" s="76">
        <v>1</v>
      </c>
      <c r="H37" s="76">
        <f t="shared" si="14"/>
        <v>27185.97</v>
      </c>
      <c r="I37" s="76">
        <f t="shared" si="15"/>
        <v>28273.4088</v>
      </c>
      <c r="J37" s="76"/>
      <c r="K37" s="76">
        <f t="shared" si="16"/>
        <v>648204.1447000001</v>
      </c>
      <c r="L37" s="105">
        <v>68</v>
      </c>
      <c r="M37" s="105">
        <v>57</v>
      </c>
      <c r="N37" s="76">
        <v>11651.13</v>
      </c>
      <c r="O37" s="76">
        <f t="shared" si="7"/>
        <v>12117.1752</v>
      </c>
      <c r="P37" s="76">
        <v>1</v>
      </c>
      <c r="Q37" s="76">
        <f t="shared" si="17"/>
        <v>11651.13</v>
      </c>
      <c r="R37" s="76">
        <f t="shared" si="18"/>
        <v>12117.1752</v>
      </c>
      <c r="S37" s="76">
        <v>61700</v>
      </c>
      <c r="T37" s="76">
        <f t="shared" si="19"/>
        <v>8323283.260399999</v>
      </c>
      <c r="U37" s="76">
        <f t="shared" si="20"/>
        <v>8971.5</v>
      </c>
      <c r="W37" s="86">
        <v>7785.7</v>
      </c>
      <c r="X37" s="87">
        <f t="shared" si="12"/>
        <v>-1185.8000000000002</v>
      </c>
    </row>
    <row r="38" spans="1:24" s="85" customFormat="1" ht="12.75">
      <c r="A38" s="70" t="s">
        <v>129</v>
      </c>
      <c r="B38" s="84">
        <v>11800000</v>
      </c>
      <c r="C38" s="105">
        <v>6</v>
      </c>
      <c r="D38" s="106">
        <f t="shared" si="13"/>
        <v>0.5</v>
      </c>
      <c r="E38" s="76">
        <v>27185.97</v>
      </c>
      <c r="F38" s="76">
        <f t="shared" si="3"/>
        <v>28273.4088</v>
      </c>
      <c r="G38" s="76">
        <v>1.5</v>
      </c>
      <c r="H38" s="76">
        <f t="shared" si="14"/>
        <v>40778.955</v>
      </c>
      <c r="I38" s="76">
        <f t="shared" si="15"/>
        <v>42410.1132</v>
      </c>
      <c r="J38" s="76"/>
      <c r="K38" s="76">
        <f t="shared" si="16"/>
        <v>253645.1001</v>
      </c>
      <c r="L38" s="105">
        <v>6</v>
      </c>
      <c r="M38" s="105">
        <v>4</v>
      </c>
      <c r="N38" s="76">
        <v>11651.13</v>
      </c>
      <c r="O38" s="76">
        <f t="shared" si="7"/>
        <v>12117.1752</v>
      </c>
      <c r="P38" s="76">
        <v>1.5</v>
      </c>
      <c r="Q38" s="76">
        <f t="shared" si="17"/>
        <v>17476.695</v>
      </c>
      <c r="R38" s="76">
        <f t="shared" si="18"/>
        <v>18175.7628</v>
      </c>
      <c r="S38" s="76">
        <v>3100</v>
      </c>
      <c r="T38" s="76">
        <f t="shared" si="19"/>
        <v>872740.3432</v>
      </c>
      <c r="U38" s="76">
        <f t="shared" si="20"/>
        <v>1126.4</v>
      </c>
      <c r="W38" s="86">
        <v>976.9</v>
      </c>
      <c r="X38" s="87">
        <f t="shared" si="12"/>
        <v>-149.5000000000001</v>
      </c>
    </row>
    <row r="39" spans="1:24" s="2" customFormat="1" ht="12.75">
      <c r="A39" s="71" t="s">
        <v>145</v>
      </c>
      <c r="B39" s="36"/>
      <c r="C39" s="108">
        <f>SUM(C40:C45)</f>
        <v>320</v>
      </c>
      <c r="D39" s="107"/>
      <c r="E39" s="76"/>
      <c r="F39" s="76"/>
      <c r="G39" s="49"/>
      <c r="H39" s="50"/>
      <c r="I39" s="50"/>
      <c r="J39" s="49">
        <f>SUM(J40:J45)</f>
        <v>52537.93</v>
      </c>
      <c r="K39" s="49">
        <f>SUM(K40:K45)</f>
        <v>9299592.795979</v>
      </c>
      <c r="L39" s="48">
        <f>SUM(L40:L45)</f>
        <v>671</v>
      </c>
      <c r="M39" s="48">
        <f>SUM(M40:M45)</f>
        <v>645</v>
      </c>
      <c r="N39" s="76"/>
      <c r="O39" s="76"/>
      <c r="P39" s="49"/>
      <c r="Q39" s="50"/>
      <c r="R39" s="50"/>
      <c r="S39" s="49">
        <f>SUM(S40:S45)</f>
        <v>525109.3400000001</v>
      </c>
      <c r="T39" s="49">
        <f>SUM(T40:T45)</f>
        <v>95084002.65727998</v>
      </c>
      <c r="U39" s="49">
        <f>SUM(U40:U45)</f>
        <v>104383.6</v>
      </c>
      <c r="W39" s="81">
        <v>90568.1</v>
      </c>
      <c r="X39" s="87"/>
    </row>
    <row r="40" spans="1:24" s="85" customFormat="1" ht="12.75">
      <c r="A40" s="70" t="s">
        <v>117</v>
      </c>
      <c r="B40" s="84">
        <v>79000000</v>
      </c>
      <c r="C40" s="105">
        <v>6</v>
      </c>
      <c r="D40" s="106">
        <f aca="true" t="shared" si="21" ref="D40:D45">SUM(C40/12)</f>
        <v>0.5</v>
      </c>
      <c r="E40" s="76">
        <v>27185.97</v>
      </c>
      <c r="F40" s="76">
        <f t="shared" si="3"/>
        <v>28273.4088</v>
      </c>
      <c r="G40" s="76">
        <v>1</v>
      </c>
      <c r="H40" s="76">
        <f aca="true" t="shared" si="22" ref="H40:H45">SUM(E40*G40)</f>
        <v>27185.97</v>
      </c>
      <c r="I40" s="76">
        <f aca="true" t="shared" si="23" ref="I40:I45">SUM(F40*G40)</f>
        <v>28273.4088</v>
      </c>
      <c r="J40" s="76">
        <v>331.09</v>
      </c>
      <c r="K40" s="76">
        <f aca="true" t="shared" si="24" ref="K40:K45">SUM((D40*H40))+(D40*I40*11)+J40</f>
        <v>169427.82340000002</v>
      </c>
      <c r="L40" s="105">
        <v>15</v>
      </c>
      <c r="M40" s="105">
        <v>10</v>
      </c>
      <c r="N40" s="76">
        <v>11651.13</v>
      </c>
      <c r="O40" s="76">
        <f t="shared" si="7"/>
        <v>12117.1752</v>
      </c>
      <c r="P40" s="76">
        <v>1</v>
      </c>
      <c r="Q40" s="76">
        <f aca="true" t="shared" si="25" ref="Q40:Q45">SUM(N40*P40)</f>
        <v>11651.13</v>
      </c>
      <c r="R40" s="76">
        <f aca="true" t="shared" si="26" ref="R40:R45">SUM(O40*P40)</f>
        <v>12117.1752</v>
      </c>
      <c r="S40" s="76">
        <v>1700</v>
      </c>
      <c r="T40" s="76">
        <f aca="true" t="shared" si="27" ref="T40:T45">M40*Q40+M40*R40*11+S40</f>
        <v>1451100.572</v>
      </c>
      <c r="U40" s="76">
        <f aca="true" t="shared" si="28" ref="U40:U45">ROUND(((K40+T40)/1000),1)</f>
        <v>1620.5</v>
      </c>
      <c r="W40" s="86">
        <v>1405.1</v>
      </c>
      <c r="X40" s="87">
        <f t="shared" si="12"/>
        <v>-215.4000000000001</v>
      </c>
    </row>
    <row r="41" spans="1:24" s="85" customFormat="1" ht="12.75">
      <c r="A41" s="70" t="s">
        <v>123</v>
      </c>
      <c r="B41" s="84">
        <v>85000000</v>
      </c>
      <c r="C41" s="105">
        <v>38</v>
      </c>
      <c r="D41" s="106">
        <f t="shared" si="21"/>
        <v>3.1666666666666665</v>
      </c>
      <c r="E41" s="76">
        <v>27185.97</v>
      </c>
      <c r="F41" s="76">
        <f t="shared" si="3"/>
        <v>28273.4088</v>
      </c>
      <c r="G41" s="76">
        <v>1.2</v>
      </c>
      <c r="H41" s="76">
        <f t="shared" si="22"/>
        <v>32623.164</v>
      </c>
      <c r="I41" s="76">
        <f t="shared" si="23"/>
        <v>33928.09056</v>
      </c>
      <c r="J41" s="76">
        <v>5000</v>
      </c>
      <c r="K41" s="76">
        <f t="shared" si="24"/>
        <v>1290135.1738399998</v>
      </c>
      <c r="L41" s="105">
        <v>39</v>
      </c>
      <c r="M41" s="105">
        <v>27</v>
      </c>
      <c r="N41" s="76">
        <v>11651.13</v>
      </c>
      <c r="O41" s="76">
        <f t="shared" si="7"/>
        <v>12117.1752</v>
      </c>
      <c r="P41" s="76">
        <v>1.2</v>
      </c>
      <c r="Q41" s="76">
        <f t="shared" si="25"/>
        <v>13981.355999999998</v>
      </c>
      <c r="R41" s="76">
        <f t="shared" si="26"/>
        <v>14540.61024</v>
      </c>
      <c r="S41" s="76">
        <v>23300</v>
      </c>
      <c r="T41" s="76">
        <f t="shared" si="27"/>
        <v>4719357.853279999</v>
      </c>
      <c r="U41" s="76">
        <f t="shared" si="28"/>
        <v>6009.5</v>
      </c>
      <c r="W41" s="86">
        <v>5213.5</v>
      </c>
      <c r="X41" s="87">
        <f t="shared" si="12"/>
        <v>-796</v>
      </c>
    </row>
    <row r="42" spans="1:24" s="85" customFormat="1" ht="12.75">
      <c r="A42" s="70" t="s">
        <v>105</v>
      </c>
      <c r="B42" s="84">
        <v>3000000</v>
      </c>
      <c r="C42" s="105">
        <v>129</v>
      </c>
      <c r="D42" s="106">
        <f t="shared" si="21"/>
        <v>10.75</v>
      </c>
      <c r="E42" s="76">
        <v>27185.97</v>
      </c>
      <c r="F42" s="76">
        <f t="shared" si="3"/>
        <v>28273.4088</v>
      </c>
      <c r="G42" s="76">
        <v>1</v>
      </c>
      <c r="H42" s="76">
        <f t="shared" si="22"/>
        <v>27185.97</v>
      </c>
      <c r="I42" s="76">
        <f t="shared" si="23"/>
        <v>28273.4088</v>
      </c>
      <c r="J42" s="76">
        <v>20000</v>
      </c>
      <c r="K42" s="76">
        <f t="shared" si="24"/>
        <v>3655579.7681</v>
      </c>
      <c r="L42" s="105">
        <v>217</v>
      </c>
      <c r="M42" s="105">
        <v>225</v>
      </c>
      <c r="N42" s="76">
        <v>11651.13</v>
      </c>
      <c r="O42" s="76">
        <f t="shared" si="7"/>
        <v>12117.1752</v>
      </c>
      <c r="P42" s="76">
        <v>1</v>
      </c>
      <c r="Q42" s="76">
        <f t="shared" si="25"/>
        <v>11651.13</v>
      </c>
      <c r="R42" s="76">
        <f t="shared" si="26"/>
        <v>12117.1752</v>
      </c>
      <c r="S42" s="76">
        <v>128600</v>
      </c>
      <c r="T42" s="76">
        <f t="shared" si="27"/>
        <v>32740112.869999997</v>
      </c>
      <c r="U42" s="76">
        <f t="shared" si="28"/>
        <v>36395.7</v>
      </c>
      <c r="W42" s="86">
        <v>31571.6</v>
      </c>
      <c r="X42" s="87">
        <f t="shared" si="12"/>
        <v>-4824.0999999999985</v>
      </c>
    </row>
    <row r="43" spans="1:24" s="85" customFormat="1" ht="12.75">
      <c r="A43" s="70" t="s">
        <v>102</v>
      </c>
      <c r="B43" s="84">
        <v>12000000</v>
      </c>
      <c r="C43" s="105">
        <v>29</v>
      </c>
      <c r="D43" s="106">
        <f t="shared" si="21"/>
        <v>2.4166666666666665</v>
      </c>
      <c r="E43" s="76">
        <v>27185.97</v>
      </c>
      <c r="F43" s="76">
        <f t="shared" si="3"/>
        <v>28273.4088</v>
      </c>
      <c r="G43" s="76">
        <v>1</v>
      </c>
      <c r="H43" s="76">
        <f t="shared" si="22"/>
        <v>27185.97</v>
      </c>
      <c r="I43" s="76">
        <f t="shared" si="23"/>
        <v>28273.4088</v>
      </c>
      <c r="J43" s="76">
        <v>0</v>
      </c>
      <c r="K43" s="76">
        <f t="shared" si="24"/>
        <v>817300.8781</v>
      </c>
      <c r="L43" s="105">
        <v>60</v>
      </c>
      <c r="M43" s="105">
        <v>50</v>
      </c>
      <c r="N43" s="76">
        <v>11651.13</v>
      </c>
      <c r="O43" s="76">
        <f t="shared" si="7"/>
        <v>12117.1752</v>
      </c>
      <c r="P43" s="76">
        <v>1</v>
      </c>
      <c r="Q43" s="76">
        <f t="shared" si="25"/>
        <v>11651.13</v>
      </c>
      <c r="R43" s="76">
        <f t="shared" si="26"/>
        <v>12117.1752</v>
      </c>
      <c r="S43" s="76">
        <v>5000</v>
      </c>
      <c r="T43" s="76">
        <f t="shared" si="27"/>
        <v>7252002.86</v>
      </c>
      <c r="U43" s="76">
        <f t="shared" si="28"/>
        <v>8069.3</v>
      </c>
      <c r="W43" s="86">
        <v>6996</v>
      </c>
      <c r="X43" s="87">
        <f t="shared" si="12"/>
        <v>-1073.3000000000002</v>
      </c>
    </row>
    <row r="44" spans="1:24" s="85" customFormat="1" ht="12.75">
      <c r="A44" s="70" t="s">
        <v>62</v>
      </c>
      <c r="B44" s="84">
        <v>18000000</v>
      </c>
      <c r="C44" s="105">
        <v>67</v>
      </c>
      <c r="D44" s="106">
        <f t="shared" si="21"/>
        <v>5.583333333333333</v>
      </c>
      <c r="E44" s="76">
        <v>27185.97</v>
      </c>
      <c r="F44" s="76">
        <f t="shared" si="3"/>
        <v>28273.4088</v>
      </c>
      <c r="G44" s="76">
        <v>1</v>
      </c>
      <c r="H44" s="76">
        <f t="shared" si="22"/>
        <v>27185.97</v>
      </c>
      <c r="I44" s="76">
        <f t="shared" si="23"/>
        <v>28273.4088</v>
      </c>
      <c r="J44" s="76">
        <v>0</v>
      </c>
      <c r="K44" s="76">
        <f t="shared" si="24"/>
        <v>1888246.8563</v>
      </c>
      <c r="L44" s="105">
        <v>140</v>
      </c>
      <c r="M44" s="105">
        <v>133</v>
      </c>
      <c r="N44" s="76">
        <v>11651.13</v>
      </c>
      <c r="O44" s="76">
        <f t="shared" si="7"/>
        <v>12117.1752</v>
      </c>
      <c r="P44" s="76">
        <v>1</v>
      </c>
      <c r="Q44" s="76">
        <f t="shared" si="25"/>
        <v>11651.13</v>
      </c>
      <c r="R44" s="76">
        <f t="shared" si="26"/>
        <v>12117.1752</v>
      </c>
      <c r="S44" s="76">
        <v>9500</v>
      </c>
      <c r="T44" s="76">
        <f t="shared" si="27"/>
        <v>19286527.607599996</v>
      </c>
      <c r="U44" s="76">
        <f t="shared" si="28"/>
        <v>21174.8</v>
      </c>
      <c r="W44" s="86">
        <v>18357.9</v>
      </c>
      <c r="X44" s="87">
        <f t="shared" si="12"/>
        <v>-2816.899999999998</v>
      </c>
    </row>
    <row r="45" spans="1:24" s="85" customFormat="1" ht="12.75">
      <c r="A45" s="70" t="s">
        <v>84</v>
      </c>
      <c r="B45" s="84">
        <v>60000000</v>
      </c>
      <c r="C45" s="105">
        <v>51</v>
      </c>
      <c r="D45" s="106">
        <f t="shared" si="21"/>
        <v>4.25</v>
      </c>
      <c r="E45" s="76">
        <v>27185.97</v>
      </c>
      <c r="F45" s="76">
        <f t="shared" si="3"/>
        <v>28273.4088</v>
      </c>
      <c r="G45" s="76">
        <v>1.01</v>
      </c>
      <c r="H45" s="76">
        <f t="shared" si="22"/>
        <v>27457.829700000002</v>
      </c>
      <c r="I45" s="76">
        <f t="shared" si="23"/>
        <v>28556.142888000002</v>
      </c>
      <c r="J45" s="76">
        <v>27206.84</v>
      </c>
      <c r="K45" s="76">
        <f t="shared" si="24"/>
        <v>1478902.296239</v>
      </c>
      <c r="L45" s="105">
        <v>200</v>
      </c>
      <c r="M45" s="105">
        <v>200</v>
      </c>
      <c r="N45" s="76">
        <v>11651.13</v>
      </c>
      <c r="O45" s="76">
        <f t="shared" si="7"/>
        <v>12117.1752</v>
      </c>
      <c r="P45" s="76">
        <v>1.01</v>
      </c>
      <c r="Q45" s="76">
        <f t="shared" si="25"/>
        <v>11767.6413</v>
      </c>
      <c r="R45" s="76">
        <f t="shared" si="26"/>
        <v>12238.346952</v>
      </c>
      <c r="S45" s="76">
        <v>357009.34</v>
      </c>
      <c r="T45" s="76">
        <f t="shared" si="27"/>
        <v>29634900.894399997</v>
      </c>
      <c r="U45" s="76">
        <f t="shared" si="28"/>
        <v>31113.8</v>
      </c>
      <c r="W45" s="86">
        <v>27024</v>
      </c>
      <c r="X45" s="87">
        <f t="shared" si="12"/>
        <v>-4089.7999999999993</v>
      </c>
    </row>
    <row r="46" spans="1:24" s="2" customFormat="1" ht="25.5">
      <c r="A46" s="71" t="s">
        <v>146</v>
      </c>
      <c r="B46" s="36"/>
      <c r="C46" s="48">
        <f>SUM(C47:C60)</f>
        <v>684</v>
      </c>
      <c r="D46" s="107"/>
      <c r="E46" s="76"/>
      <c r="F46" s="76"/>
      <c r="G46" s="49"/>
      <c r="H46" s="50"/>
      <c r="I46" s="50"/>
      <c r="J46" s="49">
        <f>SUM(J47:J60)</f>
        <v>47091.54</v>
      </c>
      <c r="K46" s="49">
        <f>SUM(K47:K60)</f>
        <v>20557116.161974996</v>
      </c>
      <c r="L46" s="48">
        <f>SUM(L47:L60)</f>
        <v>1443</v>
      </c>
      <c r="M46" s="48">
        <f>SUM(M47:M60)</f>
        <v>1395</v>
      </c>
      <c r="N46" s="76"/>
      <c r="O46" s="76"/>
      <c r="P46" s="49"/>
      <c r="Q46" s="50"/>
      <c r="R46" s="50"/>
      <c r="S46" s="49">
        <f>SUM(S47:S60)</f>
        <v>681500</v>
      </c>
      <c r="T46" s="49">
        <f>SUM(T47:T60)</f>
        <v>216808866.29378</v>
      </c>
      <c r="U46" s="49">
        <f>SUM(U47:U60)</f>
        <v>237366.19999999998</v>
      </c>
      <c r="W46" s="81">
        <v>205872.09999999998</v>
      </c>
      <c r="X46" s="87"/>
    </row>
    <row r="47" spans="1:24" s="85" customFormat="1" ht="12.75">
      <c r="A47" s="70" t="s">
        <v>119</v>
      </c>
      <c r="B47" s="84">
        <v>80000000</v>
      </c>
      <c r="C47" s="105">
        <v>102</v>
      </c>
      <c r="D47" s="106">
        <f aca="true" t="shared" si="29" ref="D47:D60">SUM(C47/12)</f>
        <v>8.5</v>
      </c>
      <c r="E47" s="76">
        <v>27185.97</v>
      </c>
      <c r="F47" s="76">
        <f t="shared" si="3"/>
        <v>28273.4088</v>
      </c>
      <c r="G47" s="76">
        <v>1.15</v>
      </c>
      <c r="H47" s="76">
        <f aca="true" t="shared" si="30" ref="H47:H60">SUM(E47*G47)</f>
        <v>31263.8655</v>
      </c>
      <c r="I47" s="76">
        <f aca="true" t="shared" si="31" ref="I47:I60">SUM(F47*G47)</f>
        <v>32514.42012</v>
      </c>
      <c r="J47" s="76">
        <v>358.68</v>
      </c>
      <c r="K47" s="76">
        <f aca="true" t="shared" si="32" ref="K47:K60">SUM((D47*H47))+(D47*I47*11)+J47</f>
        <v>3306199.8179699997</v>
      </c>
      <c r="L47" s="105">
        <v>225</v>
      </c>
      <c r="M47" s="105">
        <v>217</v>
      </c>
      <c r="N47" s="76">
        <v>11651.13</v>
      </c>
      <c r="O47" s="76">
        <f t="shared" si="7"/>
        <v>12117.1752</v>
      </c>
      <c r="P47" s="76">
        <v>1.15</v>
      </c>
      <c r="Q47" s="76">
        <f aca="true" t="shared" si="33" ref="Q47:Q60">SUM(N47*P47)</f>
        <v>13398.799499999997</v>
      </c>
      <c r="R47" s="76">
        <f aca="true" t="shared" si="34" ref="R47:R60">SUM(O47*P47)</f>
        <v>13934.751479999999</v>
      </c>
      <c r="S47" s="76">
        <v>264800</v>
      </c>
      <c r="T47" s="76">
        <f aca="true" t="shared" si="35" ref="T47:T60">M47*Q47+M47*R47*11+S47</f>
        <v>36434591.27426</v>
      </c>
      <c r="U47" s="76">
        <f aca="true" t="shared" si="36" ref="U47:U60">ROUND(((K47+T47)/1000),1)</f>
        <v>39740.8</v>
      </c>
      <c r="W47" s="86">
        <v>34487</v>
      </c>
      <c r="X47" s="87">
        <f t="shared" si="12"/>
        <v>-5253.800000000003</v>
      </c>
    </row>
    <row r="48" spans="1:24" s="85" customFormat="1" ht="12.75">
      <c r="A48" s="70" t="s">
        <v>48</v>
      </c>
      <c r="B48" s="84">
        <v>88000000</v>
      </c>
      <c r="C48" s="105">
        <v>32</v>
      </c>
      <c r="D48" s="106">
        <f t="shared" si="29"/>
        <v>2.6666666666666665</v>
      </c>
      <c r="E48" s="76">
        <v>27185.97</v>
      </c>
      <c r="F48" s="76">
        <f t="shared" si="3"/>
        <v>28273.4088</v>
      </c>
      <c r="G48" s="76">
        <v>1</v>
      </c>
      <c r="H48" s="76">
        <f t="shared" si="30"/>
        <v>27185.97</v>
      </c>
      <c r="I48" s="76">
        <f t="shared" si="31"/>
        <v>28273.4088</v>
      </c>
      <c r="J48" s="76">
        <v>0</v>
      </c>
      <c r="K48" s="76">
        <f t="shared" si="32"/>
        <v>901849.2448000001</v>
      </c>
      <c r="L48" s="105">
        <v>80</v>
      </c>
      <c r="M48" s="105">
        <v>68</v>
      </c>
      <c r="N48" s="76">
        <v>11651.13</v>
      </c>
      <c r="O48" s="76">
        <f t="shared" si="7"/>
        <v>12117.1752</v>
      </c>
      <c r="P48" s="76">
        <v>1</v>
      </c>
      <c r="Q48" s="76">
        <f t="shared" si="33"/>
        <v>11651.13</v>
      </c>
      <c r="R48" s="76">
        <f t="shared" si="34"/>
        <v>12117.1752</v>
      </c>
      <c r="S48" s="76">
        <v>23600</v>
      </c>
      <c r="T48" s="76">
        <f t="shared" si="35"/>
        <v>9879523.8896</v>
      </c>
      <c r="U48" s="76">
        <f t="shared" si="36"/>
        <v>10781.4</v>
      </c>
      <c r="W48" s="86">
        <v>9349.6</v>
      </c>
      <c r="X48" s="87">
        <f t="shared" si="12"/>
        <v>-1431.7999999999993</v>
      </c>
    </row>
    <row r="49" spans="1:24" s="85" customFormat="1" ht="12.75">
      <c r="A49" s="70" t="s">
        <v>49</v>
      </c>
      <c r="B49" s="84">
        <v>89000000</v>
      </c>
      <c r="C49" s="105">
        <v>18</v>
      </c>
      <c r="D49" s="106">
        <f t="shared" si="29"/>
        <v>1.5</v>
      </c>
      <c r="E49" s="76">
        <v>27185.97</v>
      </c>
      <c r="F49" s="76">
        <f t="shared" si="3"/>
        <v>28273.4088</v>
      </c>
      <c r="G49" s="76">
        <v>1</v>
      </c>
      <c r="H49" s="76">
        <f t="shared" si="30"/>
        <v>27185.97</v>
      </c>
      <c r="I49" s="76">
        <f t="shared" si="31"/>
        <v>28273.4088</v>
      </c>
      <c r="J49" s="76"/>
      <c r="K49" s="76">
        <f t="shared" si="32"/>
        <v>507290.2002</v>
      </c>
      <c r="L49" s="105">
        <v>64</v>
      </c>
      <c r="M49" s="105">
        <v>58</v>
      </c>
      <c r="N49" s="76">
        <v>11651.13</v>
      </c>
      <c r="O49" s="76">
        <f t="shared" si="7"/>
        <v>12117.1752</v>
      </c>
      <c r="P49" s="76">
        <v>1</v>
      </c>
      <c r="Q49" s="76">
        <f t="shared" si="33"/>
        <v>11651.13</v>
      </c>
      <c r="R49" s="76">
        <f t="shared" si="34"/>
        <v>12117.1752</v>
      </c>
      <c r="S49" s="76">
        <v>18400</v>
      </c>
      <c r="T49" s="76">
        <f t="shared" si="35"/>
        <v>8424923.317599999</v>
      </c>
      <c r="U49" s="76">
        <f t="shared" si="36"/>
        <v>8932.2</v>
      </c>
      <c r="W49" s="86">
        <v>7745.9</v>
      </c>
      <c r="X49" s="87">
        <f t="shared" si="12"/>
        <v>-1186.300000000001</v>
      </c>
    </row>
    <row r="50" spans="1:24" s="85" customFormat="1" ht="25.5">
      <c r="A50" s="70" t="s">
        <v>125</v>
      </c>
      <c r="B50" s="84">
        <v>92000000</v>
      </c>
      <c r="C50" s="105">
        <v>65</v>
      </c>
      <c r="D50" s="106">
        <f t="shared" si="29"/>
        <v>5.416666666666667</v>
      </c>
      <c r="E50" s="76">
        <v>27185.97</v>
      </c>
      <c r="F50" s="76">
        <f t="shared" si="3"/>
        <v>28273.4088</v>
      </c>
      <c r="G50" s="76">
        <v>1</v>
      </c>
      <c r="H50" s="76">
        <f t="shared" si="30"/>
        <v>27185.97</v>
      </c>
      <c r="I50" s="76">
        <f t="shared" si="31"/>
        <v>28273.4088</v>
      </c>
      <c r="J50" s="76"/>
      <c r="K50" s="76">
        <f t="shared" si="32"/>
        <v>1831881.2785000005</v>
      </c>
      <c r="L50" s="105">
        <v>120</v>
      </c>
      <c r="M50" s="105">
        <v>120</v>
      </c>
      <c r="N50" s="76">
        <v>11651.13</v>
      </c>
      <c r="O50" s="76">
        <f t="shared" si="7"/>
        <v>12117.1752</v>
      </c>
      <c r="P50" s="76">
        <v>1</v>
      </c>
      <c r="Q50" s="76">
        <f t="shared" si="33"/>
        <v>11651.13</v>
      </c>
      <c r="R50" s="76">
        <f t="shared" si="34"/>
        <v>12117.1752</v>
      </c>
      <c r="S50" s="76">
        <v>14400</v>
      </c>
      <c r="T50" s="76">
        <f t="shared" si="35"/>
        <v>17407206.864</v>
      </c>
      <c r="U50" s="76">
        <f t="shared" si="36"/>
        <v>19239.1</v>
      </c>
      <c r="W50" s="86">
        <v>16680.5</v>
      </c>
      <c r="X50" s="87">
        <f t="shared" si="12"/>
        <v>-2558.5999999999985</v>
      </c>
    </row>
    <row r="51" spans="1:24" s="85" customFormat="1" ht="12.75">
      <c r="A51" s="70" t="s">
        <v>112</v>
      </c>
      <c r="B51" s="84">
        <v>94000000</v>
      </c>
      <c r="C51" s="105">
        <v>77</v>
      </c>
      <c r="D51" s="106">
        <f t="shared" si="29"/>
        <v>6.416666666666667</v>
      </c>
      <c r="E51" s="76">
        <v>27185.97</v>
      </c>
      <c r="F51" s="76">
        <f t="shared" si="3"/>
        <v>28273.4088</v>
      </c>
      <c r="G51" s="76">
        <v>1.15</v>
      </c>
      <c r="H51" s="76">
        <f t="shared" si="30"/>
        <v>31263.8655</v>
      </c>
      <c r="I51" s="76">
        <f t="shared" si="31"/>
        <v>32514.42012</v>
      </c>
      <c r="J51" s="76">
        <v>8277.22</v>
      </c>
      <c r="K51" s="76">
        <f t="shared" si="32"/>
        <v>2503863.177095</v>
      </c>
      <c r="L51" s="105">
        <v>100</v>
      </c>
      <c r="M51" s="105">
        <v>100</v>
      </c>
      <c r="N51" s="76">
        <v>11651.13</v>
      </c>
      <c r="O51" s="76">
        <f t="shared" si="7"/>
        <v>12117.1752</v>
      </c>
      <c r="P51" s="76">
        <v>1.15</v>
      </c>
      <c r="Q51" s="76">
        <f t="shared" si="33"/>
        <v>13398.799499999997</v>
      </c>
      <c r="R51" s="76">
        <f t="shared" si="34"/>
        <v>13934.751479999999</v>
      </c>
      <c r="S51" s="76">
        <v>4900</v>
      </c>
      <c r="T51" s="76">
        <f t="shared" si="35"/>
        <v>16673006.577999998</v>
      </c>
      <c r="U51" s="76">
        <f t="shared" si="36"/>
        <v>19176.9</v>
      </c>
      <c r="W51" s="86">
        <v>16626.4</v>
      </c>
      <c r="X51" s="87">
        <f t="shared" si="12"/>
        <v>-2550.5</v>
      </c>
    </row>
    <row r="52" spans="1:24" s="85" customFormat="1" ht="12.75">
      <c r="A52" s="70" t="s">
        <v>50</v>
      </c>
      <c r="B52" s="84">
        <v>97000000</v>
      </c>
      <c r="C52" s="105">
        <v>13</v>
      </c>
      <c r="D52" s="106">
        <f t="shared" si="29"/>
        <v>1.0833333333333333</v>
      </c>
      <c r="E52" s="76">
        <v>27185.97</v>
      </c>
      <c r="F52" s="76">
        <f t="shared" si="3"/>
        <v>28273.4088</v>
      </c>
      <c r="G52" s="76">
        <v>1</v>
      </c>
      <c r="H52" s="76">
        <f t="shared" si="30"/>
        <v>27185.97</v>
      </c>
      <c r="I52" s="76">
        <f t="shared" si="31"/>
        <v>28273.4088</v>
      </c>
      <c r="J52" s="76">
        <v>0</v>
      </c>
      <c r="K52" s="76">
        <f t="shared" si="32"/>
        <v>366376.2557</v>
      </c>
      <c r="L52" s="105">
        <v>52</v>
      </c>
      <c r="M52" s="105">
        <v>52</v>
      </c>
      <c r="N52" s="76">
        <v>11651.13</v>
      </c>
      <c r="O52" s="76">
        <f t="shared" si="7"/>
        <v>12117.1752</v>
      </c>
      <c r="P52" s="76">
        <v>1</v>
      </c>
      <c r="Q52" s="76">
        <f t="shared" si="33"/>
        <v>11651.13</v>
      </c>
      <c r="R52" s="76">
        <f t="shared" si="34"/>
        <v>12117.1752</v>
      </c>
      <c r="S52" s="76">
        <v>13000</v>
      </c>
      <c r="T52" s="76">
        <f t="shared" si="35"/>
        <v>7549882.9744</v>
      </c>
      <c r="U52" s="76">
        <f t="shared" si="36"/>
        <v>7916.3</v>
      </c>
      <c r="W52" s="86">
        <v>6864.4</v>
      </c>
      <c r="X52" s="87">
        <f t="shared" si="12"/>
        <v>-1051.9000000000005</v>
      </c>
    </row>
    <row r="53" spans="1:24" s="85" customFormat="1" ht="12.75">
      <c r="A53" s="70" t="s">
        <v>53</v>
      </c>
      <c r="B53" s="84">
        <v>57000000</v>
      </c>
      <c r="C53" s="105">
        <v>50</v>
      </c>
      <c r="D53" s="106">
        <f t="shared" si="29"/>
        <v>4.166666666666667</v>
      </c>
      <c r="E53" s="76">
        <v>27185.97</v>
      </c>
      <c r="F53" s="76">
        <f t="shared" si="3"/>
        <v>28273.4088</v>
      </c>
      <c r="G53" s="76">
        <v>1.15</v>
      </c>
      <c r="H53" s="76">
        <f t="shared" si="30"/>
        <v>31263.8655</v>
      </c>
      <c r="I53" s="76">
        <f t="shared" si="31"/>
        <v>32514.42012</v>
      </c>
      <c r="J53" s="76">
        <v>0</v>
      </c>
      <c r="K53" s="76">
        <f t="shared" si="32"/>
        <v>1620510.36175</v>
      </c>
      <c r="L53" s="105">
        <v>190</v>
      </c>
      <c r="M53" s="105">
        <v>188</v>
      </c>
      <c r="N53" s="76">
        <v>11651.13</v>
      </c>
      <c r="O53" s="76">
        <f t="shared" si="7"/>
        <v>12117.1752</v>
      </c>
      <c r="P53" s="76">
        <v>1.15</v>
      </c>
      <c r="Q53" s="76">
        <f t="shared" si="33"/>
        <v>13398.799499999997</v>
      </c>
      <c r="R53" s="76">
        <f t="shared" si="34"/>
        <v>13934.751479999999</v>
      </c>
      <c r="S53" s="76">
        <v>16600</v>
      </c>
      <c r="T53" s="76">
        <f t="shared" si="35"/>
        <v>31352640.366639998</v>
      </c>
      <c r="U53" s="76">
        <f t="shared" si="36"/>
        <v>32973.2</v>
      </c>
      <c r="W53" s="86">
        <v>28587</v>
      </c>
      <c r="X53" s="87">
        <f t="shared" si="12"/>
        <v>-4386.199999999997</v>
      </c>
    </row>
    <row r="54" spans="1:24" s="85" customFormat="1" ht="12.75">
      <c r="A54" s="70" t="s">
        <v>69</v>
      </c>
      <c r="B54" s="84">
        <v>33000000</v>
      </c>
      <c r="C54" s="105">
        <v>22</v>
      </c>
      <c r="D54" s="106">
        <f t="shared" si="29"/>
        <v>1.8333333333333333</v>
      </c>
      <c r="E54" s="76">
        <v>27185.97</v>
      </c>
      <c r="F54" s="76">
        <f t="shared" si="3"/>
        <v>28273.4088</v>
      </c>
      <c r="G54" s="76">
        <v>1.1</v>
      </c>
      <c r="H54" s="76">
        <f t="shared" si="30"/>
        <v>29904.567000000003</v>
      </c>
      <c r="I54" s="76">
        <f t="shared" si="31"/>
        <v>31100.749680000004</v>
      </c>
      <c r="J54" s="76">
        <v>0</v>
      </c>
      <c r="K54" s="76">
        <f t="shared" si="32"/>
        <v>682023.49138</v>
      </c>
      <c r="L54" s="105">
        <v>65</v>
      </c>
      <c r="M54" s="105">
        <v>63</v>
      </c>
      <c r="N54" s="76">
        <v>11651.13</v>
      </c>
      <c r="O54" s="76">
        <f t="shared" si="7"/>
        <v>12117.1752</v>
      </c>
      <c r="P54" s="76">
        <v>1.1</v>
      </c>
      <c r="Q54" s="76">
        <f t="shared" si="33"/>
        <v>12816.243</v>
      </c>
      <c r="R54" s="76">
        <f t="shared" si="34"/>
        <v>13328.89272</v>
      </c>
      <c r="S54" s="76">
        <v>400</v>
      </c>
      <c r="T54" s="76">
        <f t="shared" si="35"/>
        <v>10044745.96396</v>
      </c>
      <c r="U54" s="76">
        <f t="shared" si="36"/>
        <v>10726.8</v>
      </c>
      <c r="W54" s="86">
        <v>9299.2</v>
      </c>
      <c r="X54" s="87">
        <f t="shared" si="12"/>
        <v>-1427.5999999999985</v>
      </c>
    </row>
    <row r="55" spans="1:24" s="85" customFormat="1" ht="12.75">
      <c r="A55" s="70" t="s">
        <v>77</v>
      </c>
      <c r="B55" s="84">
        <v>22000000</v>
      </c>
      <c r="C55" s="105">
        <v>73</v>
      </c>
      <c r="D55" s="106">
        <f t="shared" si="29"/>
        <v>6.083333333333333</v>
      </c>
      <c r="E55" s="76">
        <v>27185.97</v>
      </c>
      <c r="F55" s="76">
        <f t="shared" si="3"/>
        <v>28273.4088</v>
      </c>
      <c r="G55" s="76">
        <v>1</v>
      </c>
      <c r="H55" s="76">
        <f t="shared" si="30"/>
        <v>27185.97</v>
      </c>
      <c r="I55" s="76">
        <f t="shared" si="31"/>
        <v>28273.4088</v>
      </c>
      <c r="J55" s="76">
        <v>0</v>
      </c>
      <c r="K55" s="76">
        <f t="shared" si="32"/>
        <v>2057343.5897</v>
      </c>
      <c r="L55" s="105">
        <v>100</v>
      </c>
      <c r="M55" s="105">
        <v>101</v>
      </c>
      <c r="N55" s="76">
        <v>11651.13</v>
      </c>
      <c r="O55" s="76">
        <f t="shared" si="7"/>
        <v>12117.1752</v>
      </c>
      <c r="P55" s="76">
        <v>1</v>
      </c>
      <c r="Q55" s="76">
        <f t="shared" si="33"/>
        <v>11651.13</v>
      </c>
      <c r="R55" s="76">
        <f t="shared" si="34"/>
        <v>12117.1752</v>
      </c>
      <c r="S55" s="76">
        <v>2100</v>
      </c>
      <c r="T55" s="76">
        <f t="shared" si="35"/>
        <v>14641045.777199998</v>
      </c>
      <c r="U55" s="76">
        <f t="shared" si="36"/>
        <v>16698.4</v>
      </c>
      <c r="W55" s="86">
        <v>14476.3</v>
      </c>
      <c r="X55" s="87">
        <f t="shared" si="12"/>
        <v>-2222.100000000002</v>
      </c>
    </row>
    <row r="56" spans="1:24" s="85" customFormat="1" ht="12.75">
      <c r="A56" s="70" t="s">
        <v>80</v>
      </c>
      <c r="B56" s="84">
        <v>53000000</v>
      </c>
      <c r="C56" s="105">
        <v>48</v>
      </c>
      <c r="D56" s="106">
        <f t="shared" si="29"/>
        <v>4</v>
      </c>
      <c r="E56" s="76">
        <v>27185.97</v>
      </c>
      <c r="F56" s="76">
        <f t="shared" si="3"/>
        <v>28273.4088</v>
      </c>
      <c r="G56" s="76">
        <v>1.15</v>
      </c>
      <c r="H56" s="76">
        <f t="shared" si="30"/>
        <v>31263.8655</v>
      </c>
      <c r="I56" s="76">
        <f t="shared" si="31"/>
        <v>32514.42012</v>
      </c>
      <c r="J56" s="76">
        <v>25500</v>
      </c>
      <c r="K56" s="76">
        <f t="shared" si="32"/>
        <v>1581189.94728</v>
      </c>
      <c r="L56" s="105">
        <v>100</v>
      </c>
      <c r="M56" s="105">
        <v>94</v>
      </c>
      <c r="N56" s="76">
        <v>11651.13</v>
      </c>
      <c r="O56" s="76">
        <f t="shared" si="7"/>
        <v>12117.1752</v>
      </c>
      <c r="P56" s="76">
        <v>1.15</v>
      </c>
      <c r="Q56" s="76">
        <f t="shared" si="33"/>
        <v>13398.799499999997</v>
      </c>
      <c r="R56" s="76">
        <f t="shared" si="34"/>
        <v>13934.751479999999</v>
      </c>
      <c r="S56" s="76">
        <v>215200</v>
      </c>
      <c r="T56" s="76">
        <f t="shared" si="35"/>
        <v>15883220.183319999</v>
      </c>
      <c r="U56" s="76">
        <f t="shared" si="36"/>
        <v>17464.4</v>
      </c>
      <c r="W56" s="86">
        <v>15172.1</v>
      </c>
      <c r="X56" s="87">
        <f t="shared" si="12"/>
        <v>-2292.300000000001</v>
      </c>
    </row>
    <row r="57" spans="1:24" s="85" customFormat="1" ht="12.75">
      <c r="A57" s="70" t="s">
        <v>82</v>
      </c>
      <c r="B57" s="84">
        <v>56000000</v>
      </c>
      <c r="C57" s="105">
        <v>47</v>
      </c>
      <c r="D57" s="106">
        <f t="shared" si="29"/>
        <v>3.9166666666666665</v>
      </c>
      <c r="E57" s="76">
        <v>27185.97</v>
      </c>
      <c r="F57" s="76">
        <f t="shared" si="3"/>
        <v>28273.4088</v>
      </c>
      <c r="G57" s="76">
        <v>1</v>
      </c>
      <c r="H57" s="76">
        <f t="shared" si="30"/>
        <v>27185.97</v>
      </c>
      <c r="I57" s="76">
        <f t="shared" si="31"/>
        <v>28273.4088</v>
      </c>
      <c r="J57" s="76">
        <v>0</v>
      </c>
      <c r="K57" s="76">
        <f t="shared" si="32"/>
        <v>1324591.0783000002</v>
      </c>
      <c r="L57" s="105">
        <v>75</v>
      </c>
      <c r="M57" s="105">
        <v>75</v>
      </c>
      <c r="N57" s="76">
        <v>11651.13</v>
      </c>
      <c r="O57" s="76">
        <f t="shared" si="7"/>
        <v>12117.1752</v>
      </c>
      <c r="P57" s="76">
        <v>1</v>
      </c>
      <c r="Q57" s="76">
        <f t="shared" si="33"/>
        <v>11651.13</v>
      </c>
      <c r="R57" s="76">
        <f t="shared" si="34"/>
        <v>12117.1752</v>
      </c>
      <c r="S57" s="76">
        <v>8800</v>
      </c>
      <c r="T57" s="76">
        <f t="shared" si="35"/>
        <v>10879304.290000001</v>
      </c>
      <c r="U57" s="76">
        <f t="shared" si="36"/>
        <v>12203.9</v>
      </c>
      <c r="W57" s="86">
        <v>10580.9</v>
      </c>
      <c r="X57" s="87">
        <f t="shared" si="12"/>
        <v>-1623</v>
      </c>
    </row>
    <row r="58" spans="1:69" s="85" customFormat="1" ht="12.75">
      <c r="A58" s="70" t="s">
        <v>86</v>
      </c>
      <c r="B58" s="84">
        <v>36000000</v>
      </c>
      <c r="C58" s="105">
        <v>55</v>
      </c>
      <c r="D58" s="106">
        <f t="shared" si="29"/>
        <v>4.583333333333333</v>
      </c>
      <c r="E58" s="76">
        <v>27185.97</v>
      </c>
      <c r="F58" s="76">
        <f t="shared" si="3"/>
        <v>28273.4088</v>
      </c>
      <c r="G58" s="76">
        <v>1</v>
      </c>
      <c r="H58" s="76">
        <f t="shared" si="30"/>
        <v>27185.97</v>
      </c>
      <c r="I58" s="76">
        <f t="shared" si="31"/>
        <v>28273.4088</v>
      </c>
      <c r="J58" s="76">
        <v>0</v>
      </c>
      <c r="K58" s="76">
        <f t="shared" si="32"/>
        <v>1550053.3895</v>
      </c>
      <c r="L58" s="105">
        <v>115</v>
      </c>
      <c r="M58" s="105">
        <v>115</v>
      </c>
      <c r="N58" s="76">
        <v>11651.13</v>
      </c>
      <c r="O58" s="76">
        <f t="shared" si="7"/>
        <v>12117.1752</v>
      </c>
      <c r="P58" s="76">
        <v>1</v>
      </c>
      <c r="Q58" s="76">
        <f t="shared" si="33"/>
        <v>11651.13</v>
      </c>
      <c r="R58" s="76">
        <f t="shared" si="34"/>
        <v>12117.1752</v>
      </c>
      <c r="S58" s="76">
        <v>17300</v>
      </c>
      <c r="T58" s="76">
        <f t="shared" si="35"/>
        <v>16685406.578</v>
      </c>
      <c r="U58" s="76">
        <f t="shared" si="36"/>
        <v>18235.5</v>
      </c>
      <c r="V58" s="88"/>
      <c r="W58" s="89">
        <v>15810.8</v>
      </c>
      <c r="X58" s="87">
        <f t="shared" si="12"/>
        <v>-2424.7000000000007</v>
      </c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</row>
    <row r="59" spans="1:69" s="85" customFormat="1" ht="13.5" customHeight="1">
      <c r="A59" s="70" t="s">
        <v>87</v>
      </c>
      <c r="B59" s="84">
        <v>63000000</v>
      </c>
      <c r="C59" s="105">
        <v>59</v>
      </c>
      <c r="D59" s="106">
        <f t="shared" si="29"/>
        <v>4.916666666666667</v>
      </c>
      <c r="E59" s="76">
        <v>27185.97</v>
      </c>
      <c r="F59" s="76">
        <f t="shared" si="3"/>
        <v>28273.4088</v>
      </c>
      <c r="G59" s="76">
        <v>1</v>
      </c>
      <c r="H59" s="76">
        <f t="shared" si="30"/>
        <v>27185.97</v>
      </c>
      <c r="I59" s="76">
        <f t="shared" si="31"/>
        <v>28273.4088</v>
      </c>
      <c r="J59" s="76">
        <v>0</v>
      </c>
      <c r="K59" s="76">
        <f t="shared" si="32"/>
        <v>1662784.5451000002</v>
      </c>
      <c r="L59" s="105">
        <v>112</v>
      </c>
      <c r="M59" s="105">
        <v>101</v>
      </c>
      <c r="N59" s="76">
        <v>11651.13</v>
      </c>
      <c r="O59" s="76">
        <f t="shared" si="7"/>
        <v>12117.1752</v>
      </c>
      <c r="P59" s="76">
        <v>1</v>
      </c>
      <c r="Q59" s="76">
        <f t="shared" si="33"/>
        <v>11651.13</v>
      </c>
      <c r="R59" s="76">
        <f t="shared" si="34"/>
        <v>12117.1752</v>
      </c>
      <c r="S59" s="76">
        <v>11500</v>
      </c>
      <c r="T59" s="76">
        <f t="shared" si="35"/>
        <v>14650445.777199998</v>
      </c>
      <c r="U59" s="76">
        <f t="shared" si="36"/>
        <v>16313.2</v>
      </c>
      <c r="V59" s="88"/>
      <c r="W59" s="89">
        <v>14143.7</v>
      </c>
      <c r="X59" s="87">
        <f t="shared" si="12"/>
        <v>-2169.5</v>
      </c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</row>
    <row r="60" spans="1:69" s="90" customFormat="1" ht="13.5" customHeight="1">
      <c r="A60" s="70" t="s">
        <v>93</v>
      </c>
      <c r="B60" s="84">
        <v>73000000</v>
      </c>
      <c r="C60" s="105">
        <v>23</v>
      </c>
      <c r="D60" s="106">
        <f t="shared" si="29"/>
        <v>1.9166666666666667</v>
      </c>
      <c r="E60" s="76">
        <v>27185.97</v>
      </c>
      <c r="F60" s="76">
        <f t="shared" si="3"/>
        <v>28273.4088</v>
      </c>
      <c r="G60" s="76">
        <v>1</v>
      </c>
      <c r="H60" s="76">
        <f t="shared" si="30"/>
        <v>27185.97</v>
      </c>
      <c r="I60" s="76">
        <f t="shared" si="31"/>
        <v>28273.4088</v>
      </c>
      <c r="J60" s="76">
        <v>12955.64</v>
      </c>
      <c r="K60" s="76">
        <f t="shared" si="32"/>
        <v>661159.7847000001</v>
      </c>
      <c r="L60" s="105">
        <v>45</v>
      </c>
      <c r="M60" s="105">
        <v>43</v>
      </c>
      <c r="N60" s="76">
        <v>11651.13</v>
      </c>
      <c r="O60" s="76">
        <f t="shared" si="7"/>
        <v>12117.1752</v>
      </c>
      <c r="P60" s="76">
        <v>1</v>
      </c>
      <c r="Q60" s="76">
        <f t="shared" si="33"/>
        <v>11651.13</v>
      </c>
      <c r="R60" s="76">
        <f t="shared" si="34"/>
        <v>12117.1752</v>
      </c>
      <c r="S60" s="76">
        <v>70500</v>
      </c>
      <c r="T60" s="76">
        <f t="shared" si="35"/>
        <v>6302922.4596</v>
      </c>
      <c r="U60" s="76">
        <f t="shared" si="36"/>
        <v>6964.1</v>
      </c>
      <c r="V60" s="88"/>
      <c r="W60" s="89">
        <v>6048.3</v>
      </c>
      <c r="X60" s="87">
        <f t="shared" si="12"/>
        <v>-915.8000000000002</v>
      </c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</row>
    <row r="61" spans="1:69" s="1" customFormat="1" ht="12.75">
      <c r="A61" s="71" t="s">
        <v>147</v>
      </c>
      <c r="B61" s="36"/>
      <c r="C61" s="48">
        <f>SUM(C62:C67)</f>
        <v>281</v>
      </c>
      <c r="D61" s="107"/>
      <c r="E61" s="76"/>
      <c r="F61" s="76"/>
      <c r="G61" s="49"/>
      <c r="H61" s="50"/>
      <c r="I61" s="50"/>
      <c r="J61" s="49">
        <f>SUM(J62:J67)</f>
        <v>18309.34</v>
      </c>
      <c r="K61" s="49">
        <f>SUM(K62:K67)</f>
        <v>9804219.129747001</v>
      </c>
      <c r="L61" s="48">
        <f>SUM(L62:L67)</f>
        <v>599</v>
      </c>
      <c r="M61" s="48">
        <f>SUM(M62:M67)</f>
        <v>609</v>
      </c>
      <c r="N61" s="76"/>
      <c r="O61" s="76"/>
      <c r="P61" s="49"/>
      <c r="Q61" s="50"/>
      <c r="R61" s="50"/>
      <c r="S61" s="49">
        <f>SUM(S62:S67)</f>
        <v>270500</v>
      </c>
      <c r="T61" s="49">
        <f>SUM(T62:T67)</f>
        <v>107050738.94038399</v>
      </c>
      <c r="U61" s="49">
        <f>SUM(U62:U67)</f>
        <v>116855.00000000001</v>
      </c>
      <c r="V61" s="43"/>
      <c r="W61" s="82">
        <v>101341.3</v>
      </c>
      <c r="X61" s="87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</row>
    <row r="62" spans="1:69" s="93" customFormat="1" ht="12.75">
      <c r="A62" s="70" t="s">
        <v>71</v>
      </c>
      <c r="B62" s="84">
        <v>37000000</v>
      </c>
      <c r="C62" s="105">
        <v>21</v>
      </c>
      <c r="D62" s="106">
        <f aca="true" t="shared" si="37" ref="D62:D67">SUM(C62/12)</f>
        <v>1.75</v>
      </c>
      <c r="E62" s="76">
        <v>27185.97</v>
      </c>
      <c r="F62" s="76">
        <f t="shared" si="3"/>
        <v>28273.4088</v>
      </c>
      <c r="G62" s="76">
        <v>1.15</v>
      </c>
      <c r="H62" s="76">
        <f aca="true" t="shared" si="38" ref="H62:H67">SUM(E62*G62)</f>
        <v>31263.8655</v>
      </c>
      <c r="I62" s="76">
        <f aca="true" t="shared" si="39" ref="I62:I67">SUM(F62*G62)</f>
        <v>32514.42012</v>
      </c>
      <c r="J62" s="76">
        <v>9684.34</v>
      </c>
      <c r="K62" s="76">
        <f aca="true" t="shared" si="40" ref="K62:K67">SUM((D62*H62))+(D62*I62*11)+J62</f>
        <v>690298.6919349999</v>
      </c>
      <c r="L62" s="105">
        <v>60</v>
      </c>
      <c r="M62" s="105">
        <v>55</v>
      </c>
      <c r="N62" s="76">
        <v>11651.13</v>
      </c>
      <c r="O62" s="76">
        <f t="shared" si="7"/>
        <v>12117.1752</v>
      </c>
      <c r="P62" s="76">
        <v>1.15</v>
      </c>
      <c r="Q62" s="76">
        <f aca="true" t="shared" si="41" ref="Q62:Q67">SUM(N62*P62)</f>
        <v>13398.799499999997</v>
      </c>
      <c r="R62" s="76">
        <f aca="true" t="shared" si="42" ref="R62:R67">SUM(O62*P62)</f>
        <v>13934.751479999999</v>
      </c>
      <c r="S62" s="76">
        <v>146200</v>
      </c>
      <c r="T62" s="76">
        <f aca="true" t="shared" si="43" ref="T62:T67">M62*Q62+M62*R62*11+S62</f>
        <v>9313658.617899999</v>
      </c>
      <c r="U62" s="76">
        <f aca="true" t="shared" si="44" ref="U62:U67">ROUND(((K62+T62)/1000),1)</f>
        <v>10004</v>
      </c>
      <c r="V62" s="91"/>
      <c r="W62" s="92">
        <v>8693.3</v>
      </c>
      <c r="X62" s="87">
        <f t="shared" si="12"/>
        <v>-1310.7000000000007</v>
      </c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</row>
    <row r="63" spans="1:69" s="93" customFormat="1" ht="12.75">
      <c r="A63" s="70" t="s">
        <v>109</v>
      </c>
      <c r="B63" s="84">
        <v>65000000</v>
      </c>
      <c r="C63" s="105">
        <v>55</v>
      </c>
      <c r="D63" s="106">
        <f t="shared" si="37"/>
        <v>4.583333333333333</v>
      </c>
      <c r="E63" s="76">
        <v>27185.97</v>
      </c>
      <c r="F63" s="76">
        <f t="shared" si="3"/>
        <v>28273.4088</v>
      </c>
      <c r="G63" s="76">
        <v>1.16</v>
      </c>
      <c r="H63" s="76">
        <f t="shared" si="38"/>
        <v>31535.7252</v>
      </c>
      <c r="I63" s="76">
        <f t="shared" si="39"/>
        <v>32797.154208</v>
      </c>
      <c r="J63" s="76">
        <v>0</v>
      </c>
      <c r="K63" s="76">
        <f t="shared" si="40"/>
        <v>1798061.93182</v>
      </c>
      <c r="L63" s="105">
        <v>140</v>
      </c>
      <c r="M63" s="105">
        <v>130</v>
      </c>
      <c r="N63" s="76">
        <v>11651.13</v>
      </c>
      <c r="O63" s="76">
        <f t="shared" si="7"/>
        <v>12117.1752</v>
      </c>
      <c r="P63" s="76">
        <v>1.16</v>
      </c>
      <c r="Q63" s="76">
        <f t="shared" si="41"/>
        <v>13515.310799999997</v>
      </c>
      <c r="R63" s="76">
        <f t="shared" si="42"/>
        <v>14055.923232</v>
      </c>
      <c r="S63" s="76">
        <v>26300</v>
      </c>
      <c r="T63" s="76">
        <f t="shared" si="43"/>
        <v>21883260.625759996</v>
      </c>
      <c r="U63" s="76">
        <f t="shared" si="44"/>
        <v>23681.3</v>
      </c>
      <c r="V63" s="91"/>
      <c r="W63" s="92">
        <v>20533.1</v>
      </c>
      <c r="X63" s="87">
        <f t="shared" si="12"/>
        <v>-3148.2000000000007</v>
      </c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</row>
    <row r="64" spans="1:69" s="93" customFormat="1" ht="12.75">
      <c r="A64" s="70" t="s">
        <v>111</v>
      </c>
      <c r="B64" s="84">
        <v>71000000</v>
      </c>
      <c r="C64" s="105">
        <v>43</v>
      </c>
      <c r="D64" s="106">
        <f t="shared" si="37"/>
        <v>3.5833333333333335</v>
      </c>
      <c r="E64" s="76">
        <v>27185.97</v>
      </c>
      <c r="F64" s="76">
        <f t="shared" si="3"/>
        <v>28273.4088</v>
      </c>
      <c r="G64" s="76">
        <v>1.16</v>
      </c>
      <c r="H64" s="76">
        <f t="shared" si="38"/>
        <v>31535.7252</v>
      </c>
      <c r="I64" s="76">
        <f t="shared" si="39"/>
        <v>32797.154208</v>
      </c>
      <c r="J64" s="76">
        <v>5025</v>
      </c>
      <c r="K64" s="76">
        <f t="shared" si="40"/>
        <v>1410782.510332</v>
      </c>
      <c r="L64" s="105">
        <v>114</v>
      </c>
      <c r="M64" s="105">
        <v>112</v>
      </c>
      <c r="N64" s="76">
        <v>11651.13</v>
      </c>
      <c r="O64" s="76">
        <f t="shared" si="7"/>
        <v>12117.1752</v>
      </c>
      <c r="P64" s="76">
        <v>1.16</v>
      </c>
      <c r="Q64" s="76">
        <f t="shared" si="41"/>
        <v>13515.310799999997</v>
      </c>
      <c r="R64" s="76">
        <f t="shared" si="42"/>
        <v>14055.923232</v>
      </c>
      <c r="S64" s="76">
        <v>35400</v>
      </c>
      <c r="T64" s="76">
        <f t="shared" si="43"/>
        <v>18866012.231423996</v>
      </c>
      <c r="U64" s="76">
        <f t="shared" si="44"/>
        <v>20276.8</v>
      </c>
      <c r="V64" s="91"/>
      <c r="W64" s="92">
        <v>17583.6</v>
      </c>
      <c r="X64" s="87">
        <f t="shared" si="12"/>
        <v>-2693.2000000000007</v>
      </c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</row>
    <row r="65" spans="1:24" s="93" customFormat="1" ht="12.75">
      <c r="A65" s="70" t="s">
        <v>113</v>
      </c>
      <c r="B65" s="84">
        <v>75000000</v>
      </c>
      <c r="C65" s="105">
        <v>96</v>
      </c>
      <c r="D65" s="106">
        <f t="shared" si="37"/>
        <v>8</v>
      </c>
      <c r="E65" s="76">
        <v>27185.97</v>
      </c>
      <c r="F65" s="76">
        <f t="shared" si="3"/>
        <v>28273.4088</v>
      </c>
      <c r="G65" s="76">
        <v>1.15</v>
      </c>
      <c r="H65" s="76">
        <f t="shared" si="38"/>
        <v>31263.8655</v>
      </c>
      <c r="I65" s="76">
        <f t="shared" si="39"/>
        <v>32514.42012</v>
      </c>
      <c r="J65" s="76">
        <v>0</v>
      </c>
      <c r="K65" s="76">
        <f t="shared" si="40"/>
        <v>3111379.89456</v>
      </c>
      <c r="L65" s="105">
        <v>180</v>
      </c>
      <c r="M65" s="105">
        <v>215</v>
      </c>
      <c r="N65" s="76">
        <v>11651.13</v>
      </c>
      <c r="O65" s="76">
        <f t="shared" si="7"/>
        <v>12117.1752</v>
      </c>
      <c r="P65" s="76">
        <v>1.15</v>
      </c>
      <c r="Q65" s="76">
        <f t="shared" si="41"/>
        <v>13398.799499999997</v>
      </c>
      <c r="R65" s="76">
        <f t="shared" si="42"/>
        <v>13934.751479999999</v>
      </c>
      <c r="S65" s="76">
        <v>24500</v>
      </c>
      <c r="T65" s="76">
        <f t="shared" si="43"/>
        <v>35860929.142699994</v>
      </c>
      <c r="U65" s="76">
        <f t="shared" si="44"/>
        <v>38972.3</v>
      </c>
      <c r="W65" s="94">
        <v>33788.8</v>
      </c>
      <c r="X65" s="87">
        <f t="shared" si="12"/>
        <v>-5183.5</v>
      </c>
    </row>
    <row r="66" spans="1:24" s="93" customFormat="1" ht="25.5">
      <c r="A66" s="70" t="s">
        <v>130</v>
      </c>
      <c r="B66" s="84">
        <v>71800000</v>
      </c>
      <c r="C66" s="105">
        <v>47</v>
      </c>
      <c r="D66" s="106">
        <f t="shared" si="37"/>
        <v>3.9166666666666665</v>
      </c>
      <c r="E66" s="76">
        <v>27185.97</v>
      </c>
      <c r="F66" s="76">
        <f t="shared" si="3"/>
        <v>28273.4088</v>
      </c>
      <c r="G66" s="76">
        <v>1.5</v>
      </c>
      <c r="H66" s="76">
        <f t="shared" si="38"/>
        <v>40778.955</v>
      </c>
      <c r="I66" s="76">
        <f t="shared" si="39"/>
        <v>42410.1132</v>
      </c>
      <c r="J66" s="76">
        <v>3600</v>
      </c>
      <c r="K66" s="76">
        <f t="shared" si="40"/>
        <v>1990486.6174499998</v>
      </c>
      <c r="L66" s="105">
        <v>70</v>
      </c>
      <c r="M66" s="105">
        <v>70</v>
      </c>
      <c r="N66" s="76">
        <v>11651.13</v>
      </c>
      <c r="O66" s="76">
        <f t="shared" si="7"/>
        <v>12117.1752</v>
      </c>
      <c r="P66" s="76">
        <v>1.5</v>
      </c>
      <c r="Q66" s="76">
        <f t="shared" si="41"/>
        <v>17476.695</v>
      </c>
      <c r="R66" s="76">
        <f t="shared" si="42"/>
        <v>18175.7628</v>
      </c>
      <c r="S66" s="76">
        <v>28100</v>
      </c>
      <c r="T66" s="76">
        <f t="shared" si="43"/>
        <v>15246806.006</v>
      </c>
      <c r="U66" s="76">
        <f t="shared" si="44"/>
        <v>17237.3</v>
      </c>
      <c r="W66" s="94">
        <v>14947.4</v>
      </c>
      <c r="X66" s="87">
        <f t="shared" si="12"/>
        <v>-2289.8999999999996</v>
      </c>
    </row>
    <row r="67" spans="1:24" s="93" customFormat="1" ht="25.5">
      <c r="A67" s="70" t="s">
        <v>116</v>
      </c>
      <c r="B67" s="84">
        <v>71900000</v>
      </c>
      <c r="C67" s="105">
        <v>19</v>
      </c>
      <c r="D67" s="106">
        <f t="shared" si="37"/>
        <v>1.5833333333333333</v>
      </c>
      <c r="E67" s="76">
        <v>27185.97</v>
      </c>
      <c r="F67" s="76">
        <f t="shared" si="3"/>
        <v>28273.4088</v>
      </c>
      <c r="G67" s="76">
        <v>1.5</v>
      </c>
      <c r="H67" s="76">
        <f t="shared" si="38"/>
        <v>40778.955</v>
      </c>
      <c r="I67" s="76">
        <f t="shared" si="39"/>
        <v>42410.1132</v>
      </c>
      <c r="J67" s="76"/>
      <c r="K67" s="76">
        <f t="shared" si="40"/>
        <v>803209.48365</v>
      </c>
      <c r="L67" s="105">
        <v>35</v>
      </c>
      <c r="M67" s="105">
        <v>27</v>
      </c>
      <c r="N67" s="76">
        <v>11651.13</v>
      </c>
      <c r="O67" s="76">
        <f t="shared" si="7"/>
        <v>12117.1752</v>
      </c>
      <c r="P67" s="76">
        <v>1.5</v>
      </c>
      <c r="Q67" s="76">
        <f t="shared" si="41"/>
        <v>17476.695</v>
      </c>
      <c r="R67" s="76">
        <f t="shared" si="42"/>
        <v>18175.7628</v>
      </c>
      <c r="S67" s="76">
        <v>10000</v>
      </c>
      <c r="T67" s="76">
        <f t="shared" si="43"/>
        <v>5880072.3166</v>
      </c>
      <c r="U67" s="76">
        <f t="shared" si="44"/>
        <v>6683.3</v>
      </c>
      <c r="W67" s="94">
        <v>5795.1</v>
      </c>
      <c r="X67" s="87">
        <f t="shared" si="12"/>
        <v>-888.1999999999998</v>
      </c>
    </row>
    <row r="68" spans="1:24" s="1" customFormat="1" ht="12.75">
      <c r="A68" s="71" t="s">
        <v>148</v>
      </c>
      <c r="B68" s="36"/>
      <c r="C68" s="48">
        <f>SUM(C69:C80)</f>
        <v>587</v>
      </c>
      <c r="D68" s="107"/>
      <c r="E68" s="76"/>
      <c r="F68" s="76"/>
      <c r="G68" s="49"/>
      <c r="H68" s="50"/>
      <c r="I68" s="50"/>
      <c r="J68" s="49">
        <f>SUM(J69:J80)</f>
        <v>111926.47</v>
      </c>
      <c r="K68" s="49">
        <f>SUM(K69:K80)</f>
        <v>20801193.629379</v>
      </c>
      <c r="L68" s="48">
        <f>SUM(L69:L80)</f>
        <v>1635</v>
      </c>
      <c r="M68" s="48">
        <f>SUM(M69:M80)</f>
        <v>1587</v>
      </c>
      <c r="N68" s="76"/>
      <c r="O68" s="76"/>
      <c r="P68" s="49"/>
      <c r="Q68" s="50"/>
      <c r="R68" s="50"/>
      <c r="S68" s="49">
        <f>SUM(S69:S80)</f>
        <v>612600</v>
      </c>
      <c r="T68" s="49">
        <f>SUM(T69:T80)</f>
        <v>292171120.26237595</v>
      </c>
      <c r="U68" s="49">
        <f>SUM(U69:U80)</f>
        <v>312972.3</v>
      </c>
      <c r="W68" s="83">
        <v>271415.6</v>
      </c>
      <c r="X68" s="87"/>
    </row>
    <row r="69" spans="1:24" s="93" customFormat="1" ht="12.75">
      <c r="A69" s="70" t="s">
        <v>118</v>
      </c>
      <c r="B69" s="84">
        <v>84000000</v>
      </c>
      <c r="C69" s="105">
        <v>18</v>
      </c>
      <c r="D69" s="106">
        <f>SUM(C69/12)</f>
        <v>1.5</v>
      </c>
      <c r="E69" s="76">
        <v>27185.97</v>
      </c>
      <c r="F69" s="76">
        <f t="shared" si="3"/>
        <v>28273.4088</v>
      </c>
      <c r="G69" s="76">
        <v>1.4</v>
      </c>
      <c r="H69" s="76">
        <f>SUM(E69*G69)</f>
        <v>38060.358</v>
      </c>
      <c r="I69" s="76">
        <f>SUM(F69*G69)</f>
        <v>39582.77232</v>
      </c>
      <c r="J69" s="76">
        <v>0</v>
      </c>
      <c r="K69" s="76">
        <f>SUM((D69*H69))+(D69*I69*11)+J69</f>
        <v>710206.28028</v>
      </c>
      <c r="L69" s="105">
        <v>35</v>
      </c>
      <c r="M69" s="105">
        <v>31</v>
      </c>
      <c r="N69" s="76">
        <v>11651.13</v>
      </c>
      <c r="O69" s="76">
        <f t="shared" si="7"/>
        <v>12117.1752</v>
      </c>
      <c r="P69" s="76" t="s">
        <v>131</v>
      </c>
      <c r="Q69" s="76">
        <f aca="true" t="shared" si="45" ref="Q69:Q80">SUM(N69*P69)</f>
        <v>16311.581999999999</v>
      </c>
      <c r="R69" s="76">
        <f aca="true" t="shared" si="46" ref="R69:R80">SUM(O69*P69)</f>
        <v>16964.04528</v>
      </c>
      <c r="S69" s="76">
        <v>3700</v>
      </c>
      <c r="T69" s="76">
        <f aca="true" t="shared" si="47" ref="T69:T80">M69*Q69+M69*R69*11+S69</f>
        <v>6294098.48248</v>
      </c>
      <c r="U69" s="76">
        <f aca="true" t="shared" si="48" ref="U69:U80">ROUND(((K69+T69)/1000),1)</f>
        <v>7004.3</v>
      </c>
      <c r="W69" s="94">
        <v>6072.6</v>
      </c>
      <c r="X69" s="87">
        <f t="shared" si="12"/>
        <v>-931.6999999999998</v>
      </c>
    </row>
    <row r="70" spans="1:24" s="93" customFormat="1" ht="12.75">
      <c r="A70" s="70" t="s">
        <v>120</v>
      </c>
      <c r="B70" s="84">
        <v>81000000</v>
      </c>
      <c r="C70" s="105">
        <v>55</v>
      </c>
      <c r="D70" s="106">
        <f>SUM(C70/12)</f>
        <v>4.583333333333333</v>
      </c>
      <c r="E70" s="76">
        <v>27185.97</v>
      </c>
      <c r="F70" s="76">
        <f t="shared" si="3"/>
        <v>28273.4088</v>
      </c>
      <c r="G70" s="76">
        <v>1.21</v>
      </c>
      <c r="H70" s="76">
        <f>SUM(E70*G70)</f>
        <v>32895.0237</v>
      </c>
      <c r="I70" s="76">
        <f>SUM(F70*G70)</f>
        <v>34210.824648</v>
      </c>
      <c r="J70" s="76">
        <v>0</v>
      </c>
      <c r="K70" s="76">
        <f>SUM((D70*H70))+(D70*I70*11)+J70</f>
        <v>1875564.601295</v>
      </c>
      <c r="L70" s="105">
        <v>120</v>
      </c>
      <c r="M70" s="105">
        <v>114</v>
      </c>
      <c r="N70" s="76">
        <v>11651.13</v>
      </c>
      <c r="O70" s="76">
        <f t="shared" si="7"/>
        <v>12117.1752</v>
      </c>
      <c r="P70" s="76">
        <v>1.21</v>
      </c>
      <c r="Q70" s="76">
        <f t="shared" si="45"/>
        <v>14097.867299999998</v>
      </c>
      <c r="R70" s="76">
        <f t="shared" si="46"/>
        <v>14661.781991999998</v>
      </c>
      <c r="S70" s="76">
        <v>21200</v>
      </c>
      <c r="T70" s="76">
        <f t="shared" si="47"/>
        <v>20014231.490167998</v>
      </c>
      <c r="U70" s="76">
        <f t="shared" si="48"/>
        <v>21889.8</v>
      </c>
      <c r="W70" s="94">
        <v>18979.3</v>
      </c>
      <c r="X70" s="87">
        <f t="shared" si="12"/>
        <v>-2910.5</v>
      </c>
    </row>
    <row r="71" spans="1:24" s="93" customFormat="1" ht="12.75">
      <c r="A71" s="70" t="s">
        <v>126</v>
      </c>
      <c r="B71" s="84">
        <v>93000000</v>
      </c>
      <c r="C71" s="105">
        <v>27</v>
      </c>
      <c r="D71" s="106">
        <f>SUM(C71/12)</f>
        <v>2.25</v>
      </c>
      <c r="E71" s="76">
        <v>27185.97</v>
      </c>
      <c r="F71" s="76">
        <f t="shared" si="3"/>
        <v>28273.4088</v>
      </c>
      <c r="G71" s="76">
        <v>1.4</v>
      </c>
      <c r="H71" s="76">
        <f>SUM(E71*G71)</f>
        <v>38060.358</v>
      </c>
      <c r="I71" s="76">
        <f>SUM(F71*G71)</f>
        <v>39582.77232</v>
      </c>
      <c r="J71" s="76">
        <v>0</v>
      </c>
      <c r="K71" s="76">
        <f>SUM((D71*H71))+(D71*I71*11)+J71</f>
        <v>1065309.4204199999</v>
      </c>
      <c r="L71" s="105">
        <v>270</v>
      </c>
      <c r="M71" s="105">
        <v>260</v>
      </c>
      <c r="N71" s="76">
        <v>11651.13</v>
      </c>
      <c r="O71" s="76">
        <f t="shared" si="7"/>
        <v>12117.1752</v>
      </c>
      <c r="P71" s="76">
        <v>1.4</v>
      </c>
      <c r="Q71" s="76">
        <f t="shared" si="45"/>
        <v>16311.581999999999</v>
      </c>
      <c r="R71" s="76">
        <f t="shared" si="46"/>
        <v>16964.04528</v>
      </c>
      <c r="S71" s="76">
        <v>14000</v>
      </c>
      <c r="T71" s="76">
        <f t="shared" si="47"/>
        <v>52772180.82079999</v>
      </c>
      <c r="U71" s="76">
        <f t="shared" si="48"/>
        <v>53837.5</v>
      </c>
      <c r="W71" s="94">
        <v>46674.2</v>
      </c>
      <c r="X71" s="87">
        <f t="shared" si="12"/>
        <v>-7163.300000000003</v>
      </c>
    </row>
    <row r="72" spans="1:24" s="93" customFormat="1" ht="12.75">
      <c r="A72" s="70" t="s">
        <v>127</v>
      </c>
      <c r="B72" s="84">
        <v>95000000</v>
      </c>
      <c r="C72" s="105">
        <v>21</v>
      </c>
      <c r="D72" s="106">
        <f>SUM(C72/12)</f>
        <v>1.75</v>
      </c>
      <c r="E72" s="76">
        <v>27185.97</v>
      </c>
      <c r="F72" s="76">
        <f t="shared" si="3"/>
        <v>28273.4088</v>
      </c>
      <c r="G72" s="76">
        <v>1.3</v>
      </c>
      <c r="H72" s="76">
        <f>SUM(E72*G72)</f>
        <v>35341.761000000006</v>
      </c>
      <c r="I72" s="76">
        <f>SUM(F72*G72)</f>
        <v>36755.43144</v>
      </c>
      <c r="J72" s="76">
        <v>0</v>
      </c>
      <c r="K72" s="76">
        <f>SUM((D72*H72))+(D72*I72*11)+J72</f>
        <v>769390.13697</v>
      </c>
      <c r="L72" s="105">
        <v>65</v>
      </c>
      <c r="M72" s="105">
        <v>58</v>
      </c>
      <c r="N72" s="76">
        <v>11651.13</v>
      </c>
      <c r="O72" s="76">
        <f t="shared" si="7"/>
        <v>12117.1752</v>
      </c>
      <c r="P72" s="76">
        <v>1.3</v>
      </c>
      <c r="Q72" s="76">
        <f t="shared" si="45"/>
        <v>15146.469</v>
      </c>
      <c r="R72" s="76">
        <f t="shared" si="46"/>
        <v>15752.32776</v>
      </c>
      <c r="S72" s="76">
        <v>17800</v>
      </c>
      <c r="T72" s="76">
        <f t="shared" si="47"/>
        <v>10946280.31288</v>
      </c>
      <c r="U72" s="76">
        <f t="shared" si="48"/>
        <v>11715.7</v>
      </c>
      <c r="W72" s="94">
        <v>10158.8</v>
      </c>
      <c r="X72" s="87">
        <f t="shared" si="12"/>
        <v>-1556.9000000000015</v>
      </c>
    </row>
    <row r="73" spans="1:24" s="93" customFormat="1" ht="12.75">
      <c r="A73" s="70" t="s">
        <v>51</v>
      </c>
      <c r="B73" s="84">
        <v>1000000</v>
      </c>
      <c r="C73" s="105">
        <v>48</v>
      </c>
      <c r="D73" s="106">
        <f>SUM(C73/12)</f>
        <v>4</v>
      </c>
      <c r="E73" s="76">
        <v>27185.97</v>
      </c>
      <c r="F73" s="76">
        <f t="shared" si="3"/>
        <v>28273.4088</v>
      </c>
      <c r="G73" s="76">
        <v>1.18</v>
      </c>
      <c r="H73" s="76">
        <f>SUM(E73*G73)</f>
        <v>32079.4446</v>
      </c>
      <c r="I73" s="76">
        <f>SUM(F73*G73)</f>
        <v>33362.622384</v>
      </c>
      <c r="J73" s="76">
        <v>27359.81</v>
      </c>
      <c r="K73" s="76">
        <f>SUM((D73*H73))+(D73*I73*11)+J73</f>
        <v>1623632.9732960002</v>
      </c>
      <c r="L73" s="105">
        <v>140</v>
      </c>
      <c r="M73" s="105">
        <v>135</v>
      </c>
      <c r="N73" s="76">
        <v>11651.13</v>
      </c>
      <c r="O73" s="76">
        <f t="shared" si="7"/>
        <v>12117.1752</v>
      </c>
      <c r="P73" s="76">
        <v>1.18</v>
      </c>
      <c r="Q73" s="76">
        <f t="shared" si="45"/>
        <v>13748.333399999998</v>
      </c>
      <c r="R73" s="76">
        <f t="shared" si="46"/>
        <v>14298.266736</v>
      </c>
      <c r="S73" s="76">
        <v>17400</v>
      </c>
      <c r="T73" s="76">
        <f t="shared" si="47"/>
        <v>23106351.11196</v>
      </c>
      <c r="U73" s="76">
        <f t="shared" si="48"/>
        <v>24730</v>
      </c>
      <c r="W73" s="94">
        <v>21444.7</v>
      </c>
      <c r="X73" s="87">
        <f t="shared" si="12"/>
        <v>-3285.2999999999993</v>
      </c>
    </row>
    <row r="74" spans="1:24" s="93" customFormat="1" ht="12.75">
      <c r="A74" s="70" t="s">
        <v>128</v>
      </c>
      <c r="B74" s="84">
        <v>76000000</v>
      </c>
      <c r="C74" s="105">
        <v>60</v>
      </c>
      <c r="D74" s="106">
        <f aca="true" t="shared" si="49" ref="D74:D80">SUM(C74/12)</f>
        <v>5</v>
      </c>
      <c r="E74" s="76">
        <v>27185.97</v>
      </c>
      <c r="F74" s="76">
        <f aca="true" t="shared" si="50" ref="F74:F103">SUM(E74*1.04)</f>
        <v>28273.4088</v>
      </c>
      <c r="G74" s="76">
        <v>1.24</v>
      </c>
      <c r="H74" s="76">
        <f aca="true" t="shared" si="51" ref="H74:H80">SUM(E74*G74)</f>
        <v>33710.6028</v>
      </c>
      <c r="I74" s="76">
        <f aca="true" t="shared" si="52" ref="I74:I80">SUM(F74*G74)</f>
        <v>35059.026912</v>
      </c>
      <c r="J74" s="76">
        <v>37931</v>
      </c>
      <c r="K74" s="76">
        <f aca="true" t="shared" si="53" ref="K74:K80">SUM((D74*H74))+(D74*I74*11)+J74</f>
        <v>2134730.4941600002</v>
      </c>
      <c r="L74" s="105">
        <v>145</v>
      </c>
      <c r="M74" s="105">
        <v>138</v>
      </c>
      <c r="N74" s="76">
        <v>11651.13</v>
      </c>
      <c r="O74" s="76">
        <f aca="true" t="shared" si="54" ref="O74:O103">SUM(N74*1.04)</f>
        <v>12117.1752</v>
      </c>
      <c r="P74" s="76">
        <v>1.24</v>
      </c>
      <c r="Q74" s="76">
        <f t="shared" si="45"/>
        <v>14447.401199999998</v>
      </c>
      <c r="R74" s="76">
        <f t="shared" si="46"/>
        <v>15025.297247999999</v>
      </c>
      <c r="S74" s="76">
        <v>394800</v>
      </c>
      <c r="T74" s="76">
        <f t="shared" si="47"/>
        <v>25196942.588064</v>
      </c>
      <c r="U74" s="76">
        <f t="shared" si="48"/>
        <v>27331.7</v>
      </c>
      <c r="W74" s="94">
        <v>23751.7</v>
      </c>
      <c r="X74" s="87">
        <f t="shared" si="12"/>
        <v>-3580</v>
      </c>
    </row>
    <row r="75" spans="1:24" s="93" customFormat="1" ht="12.75">
      <c r="A75" s="70" t="s">
        <v>106</v>
      </c>
      <c r="B75" s="84">
        <v>4000000</v>
      </c>
      <c r="C75" s="105">
        <v>46</v>
      </c>
      <c r="D75" s="106">
        <f t="shared" si="49"/>
        <v>3.8333333333333335</v>
      </c>
      <c r="E75" s="76">
        <v>27185.97</v>
      </c>
      <c r="F75" s="76">
        <f t="shared" si="50"/>
        <v>28273.4088</v>
      </c>
      <c r="G75" s="76">
        <v>1.25</v>
      </c>
      <c r="H75" s="76">
        <f t="shared" si="51"/>
        <v>33982.4625</v>
      </c>
      <c r="I75" s="76">
        <f t="shared" si="52"/>
        <v>35341.761</v>
      </c>
      <c r="J75" s="76">
        <v>10000</v>
      </c>
      <c r="K75" s="76">
        <f t="shared" si="53"/>
        <v>1630510.36175</v>
      </c>
      <c r="L75" s="105">
        <v>160</v>
      </c>
      <c r="M75" s="105">
        <v>163</v>
      </c>
      <c r="N75" s="76">
        <v>11651.13</v>
      </c>
      <c r="O75" s="76">
        <f t="shared" si="54"/>
        <v>12117.1752</v>
      </c>
      <c r="P75" s="76">
        <v>1.25</v>
      </c>
      <c r="Q75" s="76">
        <f t="shared" si="45"/>
        <v>14563.912499999999</v>
      </c>
      <c r="R75" s="76">
        <f t="shared" si="46"/>
        <v>15146.469</v>
      </c>
      <c r="S75" s="76">
        <v>7600</v>
      </c>
      <c r="T75" s="76">
        <f t="shared" si="47"/>
        <v>29539136.654499996</v>
      </c>
      <c r="U75" s="76">
        <f t="shared" si="48"/>
        <v>31169.6</v>
      </c>
      <c r="W75" s="94">
        <v>27023.7</v>
      </c>
      <c r="X75" s="87">
        <f t="shared" si="12"/>
        <v>-4145.899999999998</v>
      </c>
    </row>
    <row r="76" spans="1:24" s="93" customFormat="1" ht="12.75">
      <c r="A76" s="70" t="s">
        <v>103</v>
      </c>
      <c r="B76" s="84">
        <v>25000000</v>
      </c>
      <c r="C76" s="105">
        <v>99</v>
      </c>
      <c r="D76" s="106">
        <f t="shared" si="49"/>
        <v>8.25</v>
      </c>
      <c r="E76" s="76">
        <v>27185.97</v>
      </c>
      <c r="F76" s="76">
        <f t="shared" si="50"/>
        <v>28273.4088</v>
      </c>
      <c r="G76" s="76">
        <v>1.23</v>
      </c>
      <c r="H76" s="76">
        <f t="shared" si="51"/>
        <v>33438.7431</v>
      </c>
      <c r="I76" s="76">
        <f t="shared" si="52"/>
        <v>34776.292824000004</v>
      </c>
      <c r="J76" s="76">
        <v>26559.06</v>
      </c>
      <c r="K76" s="76">
        <f t="shared" si="53"/>
        <v>3458377.2643530006</v>
      </c>
      <c r="L76" s="105">
        <v>250</v>
      </c>
      <c r="M76" s="105">
        <v>234</v>
      </c>
      <c r="N76" s="76">
        <v>11651.13</v>
      </c>
      <c r="O76" s="76">
        <f t="shared" si="54"/>
        <v>12117.1752</v>
      </c>
      <c r="P76" s="76">
        <v>1.23</v>
      </c>
      <c r="Q76" s="76">
        <f t="shared" si="45"/>
        <v>14330.889899999998</v>
      </c>
      <c r="R76" s="76">
        <f t="shared" si="46"/>
        <v>14904.125495999999</v>
      </c>
      <c r="S76" s="76">
        <v>75500</v>
      </c>
      <c r="T76" s="76">
        <f t="shared" si="47"/>
        <v>41792147.26330399</v>
      </c>
      <c r="U76" s="76">
        <f t="shared" si="48"/>
        <v>45250.5</v>
      </c>
      <c r="W76" s="94">
        <v>39241.8</v>
      </c>
      <c r="X76" s="87">
        <f t="shared" si="12"/>
        <v>-6008.699999999997</v>
      </c>
    </row>
    <row r="77" spans="1:24" s="93" customFormat="1" ht="12.75">
      <c r="A77" s="70" t="s">
        <v>68</v>
      </c>
      <c r="B77" s="84">
        <v>32000000</v>
      </c>
      <c r="C77" s="105">
        <v>85</v>
      </c>
      <c r="D77" s="106">
        <f t="shared" si="49"/>
        <v>7.083333333333333</v>
      </c>
      <c r="E77" s="76">
        <v>27185.97</v>
      </c>
      <c r="F77" s="76">
        <f t="shared" si="50"/>
        <v>28273.4088</v>
      </c>
      <c r="G77" s="76">
        <v>1.3</v>
      </c>
      <c r="H77" s="76">
        <f t="shared" si="51"/>
        <v>35341.761000000006</v>
      </c>
      <c r="I77" s="76">
        <f t="shared" si="52"/>
        <v>36755.43144</v>
      </c>
      <c r="J77" s="76">
        <v>0</v>
      </c>
      <c r="K77" s="76">
        <f t="shared" si="53"/>
        <v>3114198.1734499997</v>
      </c>
      <c r="L77" s="105">
        <v>190</v>
      </c>
      <c r="M77" s="105">
        <v>190</v>
      </c>
      <c r="N77" s="76">
        <v>11651.13</v>
      </c>
      <c r="O77" s="76">
        <f t="shared" si="54"/>
        <v>12117.1752</v>
      </c>
      <c r="P77" s="76">
        <v>1.3</v>
      </c>
      <c r="Q77" s="76">
        <f t="shared" si="45"/>
        <v>15146.469</v>
      </c>
      <c r="R77" s="76">
        <f t="shared" si="46"/>
        <v>15752.32776</v>
      </c>
      <c r="S77" s="76">
        <v>6100</v>
      </c>
      <c r="T77" s="76">
        <f t="shared" si="47"/>
        <v>35806294.1284</v>
      </c>
      <c r="U77" s="76">
        <f t="shared" si="48"/>
        <v>38920.5</v>
      </c>
      <c r="W77" s="94">
        <v>33741.4</v>
      </c>
      <c r="X77" s="87">
        <f t="shared" si="12"/>
        <v>-5179.0999999999985</v>
      </c>
    </row>
    <row r="78" spans="1:24" s="93" customFormat="1" ht="12.75">
      <c r="A78" s="70" t="s">
        <v>108</v>
      </c>
      <c r="B78" s="84">
        <v>50000000</v>
      </c>
      <c r="C78" s="105">
        <v>50</v>
      </c>
      <c r="D78" s="106">
        <f t="shared" si="49"/>
        <v>4.166666666666667</v>
      </c>
      <c r="E78" s="76">
        <v>27185.97</v>
      </c>
      <c r="F78" s="76">
        <f t="shared" si="50"/>
        <v>28273.4088</v>
      </c>
      <c r="G78" s="76">
        <v>1.2</v>
      </c>
      <c r="H78" s="76">
        <f t="shared" si="51"/>
        <v>32623.164</v>
      </c>
      <c r="I78" s="76">
        <f t="shared" si="52"/>
        <v>33928.09056</v>
      </c>
      <c r="J78" s="76">
        <v>0</v>
      </c>
      <c r="K78" s="76">
        <f t="shared" si="53"/>
        <v>1690967.334</v>
      </c>
      <c r="L78" s="105">
        <v>110</v>
      </c>
      <c r="M78" s="105">
        <v>100</v>
      </c>
      <c r="N78" s="76">
        <v>11651.13</v>
      </c>
      <c r="O78" s="76">
        <f t="shared" si="54"/>
        <v>12117.1752</v>
      </c>
      <c r="P78" s="76">
        <v>1.2</v>
      </c>
      <c r="Q78" s="76">
        <f t="shared" si="45"/>
        <v>13981.355999999998</v>
      </c>
      <c r="R78" s="76">
        <f t="shared" si="46"/>
        <v>14540.61024</v>
      </c>
      <c r="S78" s="76">
        <v>10300</v>
      </c>
      <c r="T78" s="76">
        <f t="shared" si="47"/>
        <v>17403106.864</v>
      </c>
      <c r="U78" s="76">
        <f t="shared" si="48"/>
        <v>19094.1</v>
      </c>
      <c r="W78" s="94">
        <v>16554.2</v>
      </c>
      <c r="X78" s="87">
        <f aca="true" t="shared" si="55" ref="X78:X103">W78-U78</f>
        <v>-2539.899999999998</v>
      </c>
    </row>
    <row r="79" spans="1:24" s="93" customFormat="1" ht="12.75">
      <c r="A79" s="70" t="s">
        <v>79</v>
      </c>
      <c r="B79" s="84">
        <v>52000000</v>
      </c>
      <c r="C79" s="105">
        <v>51</v>
      </c>
      <c r="D79" s="106">
        <f t="shared" si="49"/>
        <v>4.25</v>
      </c>
      <c r="E79" s="76">
        <v>27185.97</v>
      </c>
      <c r="F79" s="76">
        <f t="shared" si="50"/>
        <v>28273.4088</v>
      </c>
      <c r="G79" s="76">
        <v>1.15</v>
      </c>
      <c r="H79" s="76">
        <f t="shared" si="51"/>
        <v>31263.8655</v>
      </c>
      <c r="I79" s="76">
        <f t="shared" si="52"/>
        <v>32514.42012</v>
      </c>
      <c r="J79" s="76">
        <v>0</v>
      </c>
      <c r="K79" s="76">
        <f t="shared" si="53"/>
        <v>1652920.5689849998</v>
      </c>
      <c r="L79" s="105">
        <v>100</v>
      </c>
      <c r="M79" s="105">
        <v>111</v>
      </c>
      <c r="N79" s="76">
        <v>11651.13</v>
      </c>
      <c r="O79" s="76">
        <f t="shared" si="54"/>
        <v>12117.1752</v>
      </c>
      <c r="P79" s="76">
        <v>1.15</v>
      </c>
      <c r="Q79" s="76">
        <f t="shared" si="45"/>
        <v>13398.799499999997</v>
      </c>
      <c r="R79" s="76">
        <f t="shared" si="46"/>
        <v>13934.751479999999</v>
      </c>
      <c r="S79" s="76">
        <v>23000</v>
      </c>
      <c r="T79" s="76">
        <f t="shared" si="47"/>
        <v>18524598.30158</v>
      </c>
      <c r="U79" s="76">
        <f t="shared" si="48"/>
        <v>20177.5</v>
      </c>
      <c r="W79" s="94">
        <v>17495.2</v>
      </c>
      <c r="X79" s="87">
        <f t="shared" si="55"/>
        <v>-2682.2999999999993</v>
      </c>
    </row>
    <row r="80" spans="1:24" s="93" customFormat="1" ht="12.75">
      <c r="A80" s="70" t="s">
        <v>110</v>
      </c>
      <c r="B80" s="84">
        <v>69000000</v>
      </c>
      <c r="C80" s="105">
        <v>27</v>
      </c>
      <c r="D80" s="106">
        <f t="shared" si="49"/>
        <v>2.25</v>
      </c>
      <c r="E80" s="76">
        <v>27185.97</v>
      </c>
      <c r="F80" s="76">
        <f t="shared" si="50"/>
        <v>28273.4088</v>
      </c>
      <c r="G80" s="76">
        <v>1.4</v>
      </c>
      <c r="H80" s="76">
        <f t="shared" si="51"/>
        <v>38060.358</v>
      </c>
      <c r="I80" s="76">
        <f t="shared" si="52"/>
        <v>39582.77232</v>
      </c>
      <c r="J80" s="76">
        <v>10076.6</v>
      </c>
      <c r="K80" s="76">
        <f t="shared" si="53"/>
        <v>1075386.02042</v>
      </c>
      <c r="L80" s="105">
        <v>50</v>
      </c>
      <c r="M80" s="105">
        <v>53</v>
      </c>
      <c r="N80" s="76">
        <v>11651.13</v>
      </c>
      <c r="O80" s="76">
        <f t="shared" si="54"/>
        <v>12117.1752</v>
      </c>
      <c r="P80" s="76">
        <v>1.4</v>
      </c>
      <c r="Q80" s="76">
        <f t="shared" si="45"/>
        <v>16311.581999999999</v>
      </c>
      <c r="R80" s="76">
        <f t="shared" si="46"/>
        <v>16964.04528</v>
      </c>
      <c r="S80" s="76">
        <v>21200</v>
      </c>
      <c r="T80" s="76">
        <f t="shared" si="47"/>
        <v>10775752.24424</v>
      </c>
      <c r="U80" s="76">
        <f t="shared" si="48"/>
        <v>11851.1</v>
      </c>
      <c r="W80" s="94">
        <v>10278</v>
      </c>
      <c r="X80" s="87">
        <f t="shared" si="55"/>
        <v>-1573.1000000000004</v>
      </c>
    </row>
    <row r="81" spans="1:24" s="93" customFormat="1" ht="25.5">
      <c r="A81" s="71" t="s">
        <v>149</v>
      </c>
      <c r="B81" s="71"/>
      <c r="C81" s="95">
        <f>SUM(C82:C90)</f>
        <v>202</v>
      </c>
      <c r="D81" s="106"/>
      <c r="E81" s="76"/>
      <c r="F81" s="76"/>
      <c r="G81" s="96"/>
      <c r="H81" s="76"/>
      <c r="I81" s="76"/>
      <c r="J81" s="96">
        <f>SUM(J82:J90)</f>
        <v>16575.1</v>
      </c>
      <c r="K81" s="96">
        <f>SUM(K82:K90)</f>
        <v>7721185.929482001</v>
      </c>
      <c r="L81" s="95">
        <f>SUM(L82:L90)</f>
        <v>599</v>
      </c>
      <c r="M81" s="95">
        <f>SUM(M82:M90)</f>
        <v>556</v>
      </c>
      <c r="N81" s="76"/>
      <c r="O81" s="76"/>
      <c r="P81" s="96"/>
      <c r="Q81" s="76"/>
      <c r="R81" s="76"/>
      <c r="S81" s="96">
        <f>SUM(S82:S90)</f>
        <v>168800</v>
      </c>
      <c r="T81" s="96">
        <f>SUM(T82:T90)</f>
        <v>110921845.90823601</v>
      </c>
      <c r="U81" s="96">
        <f>SUM(U82:U90)</f>
        <v>118643.1</v>
      </c>
      <c r="W81" s="94">
        <v>102877.7</v>
      </c>
      <c r="X81" s="87"/>
    </row>
    <row r="82" spans="1:24" s="93" customFormat="1" ht="12.75">
      <c r="A82" s="70" t="s">
        <v>124</v>
      </c>
      <c r="B82" s="84">
        <v>98000000</v>
      </c>
      <c r="C82" s="105">
        <v>59</v>
      </c>
      <c r="D82" s="106">
        <f aca="true" t="shared" si="56" ref="D82:D90">SUM(C82/12)</f>
        <v>4.916666666666667</v>
      </c>
      <c r="E82" s="76">
        <v>27185.97</v>
      </c>
      <c r="F82" s="76">
        <f t="shared" si="50"/>
        <v>28273.4088</v>
      </c>
      <c r="G82" s="76">
        <v>1.46</v>
      </c>
      <c r="H82" s="76">
        <f aca="true" t="shared" si="57" ref="H82:H90">SUM(E82*G82)</f>
        <v>39691.5162</v>
      </c>
      <c r="I82" s="76">
        <f aca="true" t="shared" si="58" ref="I82:I90">SUM(F82*G82)</f>
        <v>41279.176848</v>
      </c>
      <c r="J82" s="76"/>
      <c r="K82" s="76">
        <f aca="true" t="shared" si="59" ref="K82:K90">SUM((D82*H82))+(D82*I82*11)+J82</f>
        <v>2427665.4358460004</v>
      </c>
      <c r="L82" s="105">
        <v>270</v>
      </c>
      <c r="M82" s="105">
        <v>273</v>
      </c>
      <c r="N82" s="76">
        <v>11651.13</v>
      </c>
      <c r="O82" s="76">
        <f t="shared" si="54"/>
        <v>12117.1752</v>
      </c>
      <c r="P82" s="76">
        <v>1.46</v>
      </c>
      <c r="Q82" s="76">
        <f aca="true" t="shared" si="60" ref="Q82:Q90">SUM(N82*P82)</f>
        <v>17010.6498</v>
      </c>
      <c r="R82" s="76">
        <f aca="true" t="shared" si="61" ref="R82:R90">SUM(O82*P82)</f>
        <v>17691.075792</v>
      </c>
      <c r="S82" s="76">
        <v>25000</v>
      </c>
      <c r="T82" s="76">
        <f aca="true" t="shared" si="62" ref="T82:T90">M82*Q82+M82*R82*11+S82</f>
        <v>57795207.998776</v>
      </c>
      <c r="U82" s="76">
        <f aca="true" t="shared" si="63" ref="U82:U90">ROUND(((K82+T82)/1000),1)</f>
        <v>60222.9</v>
      </c>
      <c r="W82" s="94">
        <v>52211.2</v>
      </c>
      <c r="X82" s="87">
        <f t="shared" si="55"/>
        <v>-8011.700000000004</v>
      </c>
    </row>
    <row r="83" spans="1:24" s="93" customFormat="1" ht="12.75">
      <c r="A83" s="70" t="s">
        <v>52</v>
      </c>
      <c r="B83" s="84">
        <v>30000000</v>
      </c>
      <c r="C83" s="105">
        <v>10</v>
      </c>
      <c r="D83" s="106">
        <f t="shared" si="56"/>
        <v>0.8333333333333334</v>
      </c>
      <c r="E83" s="76">
        <v>27185.97</v>
      </c>
      <c r="F83" s="76">
        <f t="shared" si="50"/>
        <v>28273.4088</v>
      </c>
      <c r="G83" s="76">
        <v>1.6</v>
      </c>
      <c r="H83" s="76">
        <f t="shared" si="57"/>
        <v>43497.552</v>
      </c>
      <c r="I83" s="76">
        <f t="shared" si="58"/>
        <v>45237.45408</v>
      </c>
      <c r="J83" s="76">
        <v>2879</v>
      </c>
      <c r="K83" s="76">
        <f t="shared" si="59"/>
        <v>453803.62240000005</v>
      </c>
      <c r="L83" s="105">
        <v>25</v>
      </c>
      <c r="M83" s="105">
        <v>16</v>
      </c>
      <c r="N83" s="76">
        <v>11651.13</v>
      </c>
      <c r="O83" s="76">
        <f t="shared" si="54"/>
        <v>12117.1752</v>
      </c>
      <c r="P83" s="76">
        <v>1.6</v>
      </c>
      <c r="Q83" s="76">
        <f t="shared" si="60"/>
        <v>18641.808</v>
      </c>
      <c r="R83" s="76">
        <f t="shared" si="61"/>
        <v>19387.48032</v>
      </c>
      <c r="S83" s="76">
        <v>12600</v>
      </c>
      <c r="T83" s="76">
        <f t="shared" si="62"/>
        <v>3723065.46432</v>
      </c>
      <c r="U83" s="76">
        <f t="shared" si="63"/>
        <v>4176.9</v>
      </c>
      <c r="W83" s="94">
        <v>3623</v>
      </c>
      <c r="X83" s="87">
        <f t="shared" si="55"/>
        <v>-553.8999999999996</v>
      </c>
    </row>
    <row r="84" spans="1:24" s="93" customFormat="1" ht="12.75">
      <c r="A84" s="70" t="s">
        <v>54</v>
      </c>
      <c r="B84" s="84">
        <v>5000000</v>
      </c>
      <c r="C84" s="105">
        <v>66</v>
      </c>
      <c r="D84" s="106">
        <f t="shared" si="56"/>
        <v>5.5</v>
      </c>
      <c r="E84" s="76">
        <v>27185.97</v>
      </c>
      <c r="F84" s="76">
        <f t="shared" si="50"/>
        <v>28273.4088</v>
      </c>
      <c r="G84" s="76">
        <v>1.21</v>
      </c>
      <c r="H84" s="76">
        <f t="shared" si="57"/>
        <v>32895.0237</v>
      </c>
      <c r="I84" s="76">
        <f t="shared" si="58"/>
        <v>34210.824648</v>
      </c>
      <c r="J84" s="76">
        <v>2288.83</v>
      </c>
      <c r="K84" s="76">
        <f t="shared" si="59"/>
        <v>2252966.3515540003</v>
      </c>
      <c r="L84" s="105">
        <v>108</v>
      </c>
      <c r="M84" s="105">
        <v>99</v>
      </c>
      <c r="N84" s="76">
        <v>11651.13</v>
      </c>
      <c r="O84" s="76">
        <f t="shared" si="54"/>
        <v>12117.1752</v>
      </c>
      <c r="P84" s="76">
        <v>1.21</v>
      </c>
      <c r="Q84" s="76">
        <f t="shared" si="60"/>
        <v>14097.867299999998</v>
      </c>
      <c r="R84" s="76">
        <f t="shared" si="61"/>
        <v>14661.781991999998</v>
      </c>
      <c r="S84" s="76">
        <v>9000</v>
      </c>
      <c r="T84" s="76">
        <f t="shared" si="62"/>
        <v>17371369.451987997</v>
      </c>
      <c r="U84" s="76">
        <f t="shared" si="63"/>
        <v>19624.3</v>
      </c>
      <c r="W84" s="94">
        <v>17014.1</v>
      </c>
      <c r="X84" s="87">
        <f t="shared" si="55"/>
        <v>-2610.2000000000007</v>
      </c>
    </row>
    <row r="85" spans="1:24" s="93" customFormat="1" ht="12.75">
      <c r="A85" s="70" t="s">
        <v>56</v>
      </c>
      <c r="B85" s="84">
        <v>8000000</v>
      </c>
      <c r="C85" s="105">
        <v>19</v>
      </c>
      <c r="D85" s="106">
        <f t="shared" si="56"/>
        <v>1.5833333333333333</v>
      </c>
      <c r="E85" s="76">
        <v>27185.97</v>
      </c>
      <c r="F85" s="76">
        <f t="shared" si="50"/>
        <v>28273.4088</v>
      </c>
      <c r="G85" s="76">
        <v>1.27</v>
      </c>
      <c r="H85" s="76">
        <f t="shared" si="57"/>
        <v>34526.1819</v>
      </c>
      <c r="I85" s="76">
        <f t="shared" si="58"/>
        <v>35907.229176</v>
      </c>
      <c r="J85" s="76">
        <v>5200</v>
      </c>
      <c r="K85" s="76">
        <f t="shared" si="59"/>
        <v>685250.696157</v>
      </c>
      <c r="L85" s="105">
        <v>76</v>
      </c>
      <c r="M85" s="105">
        <v>64</v>
      </c>
      <c r="N85" s="76">
        <v>11651.13</v>
      </c>
      <c r="O85" s="76">
        <f t="shared" si="54"/>
        <v>12117.1752</v>
      </c>
      <c r="P85" s="76">
        <v>1.27</v>
      </c>
      <c r="Q85" s="76">
        <f t="shared" si="60"/>
        <v>14796.935099999999</v>
      </c>
      <c r="R85" s="76">
        <f t="shared" si="61"/>
        <v>15388.812504</v>
      </c>
      <c r="S85" s="76">
        <v>27000</v>
      </c>
      <c r="T85" s="76">
        <f t="shared" si="62"/>
        <v>11807727.849216</v>
      </c>
      <c r="U85" s="76">
        <f t="shared" si="63"/>
        <v>12493</v>
      </c>
      <c r="W85" s="94">
        <v>10834.6</v>
      </c>
      <c r="X85" s="87">
        <f t="shared" si="55"/>
        <v>-1658.3999999999996</v>
      </c>
    </row>
    <row r="86" spans="1:24" s="93" customFormat="1" ht="12.75">
      <c r="A86" s="70" t="s">
        <v>57</v>
      </c>
      <c r="B86" s="84">
        <v>10000000</v>
      </c>
      <c r="C86" s="105">
        <v>20</v>
      </c>
      <c r="D86" s="106">
        <f t="shared" si="56"/>
        <v>1.6666666666666667</v>
      </c>
      <c r="E86" s="76">
        <v>27185.97</v>
      </c>
      <c r="F86" s="76">
        <f t="shared" si="50"/>
        <v>28273.4088</v>
      </c>
      <c r="G86" s="76">
        <v>1.3</v>
      </c>
      <c r="H86" s="76">
        <f t="shared" si="57"/>
        <v>35341.761000000006</v>
      </c>
      <c r="I86" s="76">
        <f t="shared" si="58"/>
        <v>36755.43144</v>
      </c>
      <c r="J86" s="76">
        <v>460</v>
      </c>
      <c r="K86" s="76">
        <f t="shared" si="59"/>
        <v>733212.5114000001</v>
      </c>
      <c r="L86" s="105">
        <v>65</v>
      </c>
      <c r="M86" s="105">
        <v>60</v>
      </c>
      <c r="N86" s="76">
        <v>11651.13</v>
      </c>
      <c r="O86" s="76">
        <f t="shared" si="54"/>
        <v>12117.1752</v>
      </c>
      <c r="P86" s="76">
        <v>1.3</v>
      </c>
      <c r="Q86" s="76">
        <f t="shared" si="60"/>
        <v>15146.469</v>
      </c>
      <c r="R86" s="76">
        <f t="shared" si="61"/>
        <v>15752.32776</v>
      </c>
      <c r="S86" s="76">
        <v>14700</v>
      </c>
      <c r="T86" s="76">
        <f t="shared" si="62"/>
        <v>11320024.4616</v>
      </c>
      <c r="U86" s="76">
        <f t="shared" si="63"/>
        <v>12053.2</v>
      </c>
      <c r="W86" s="94">
        <v>10451.1</v>
      </c>
      <c r="X86" s="87">
        <f t="shared" si="55"/>
        <v>-1602.1000000000004</v>
      </c>
    </row>
    <row r="87" spans="1:24" s="93" customFormat="1" ht="12.75">
      <c r="A87" s="73" t="s">
        <v>75</v>
      </c>
      <c r="B87" s="84">
        <v>44000000</v>
      </c>
      <c r="C87" s="105">
        <v>4</v>
      </c>
      <c r="D87" s="106">
        <f t="shared" si="56"/>
        <v>0.3333333333333333</v>
      </c>
      <c r="E87" s="76">
        <v>27185.97</v>
      </c>
      <c r="F87" s="76">
        <f t="shared" si="50"/>
        <v>28273.4088</v>
      </c>
      <c r="G87" s="76">
        <v>1.7</v>
      </c>
      <c r="H87" s="76">
        <f t="shared" si="57"/>
        <v>46216.149</v>
      </c>
      <c r="I87" s="76">
        <f t="shared" si="58"/>
        <v>48064.79496</v>
      </c>
      <c r="J87" s="76">
        <v>0</v>
      </c>
      <c r="K87" s="76">
        <f t="shared" si="59"/>
        <v>191642.96451999998</v>
      </c>
      <c r="L87" s="105">
        <v>9</v>
      </c>
      <c r="M87" s="105">
        <v>4</v>
      </c>
      <c r="N87" s="76">
        <v>11651.13</v>
      </c>
      <c r="O87" s="76">
        <f t="shared" si="54"/>
        <v>12117.1752</v>
      </c>
      <c r="P87" s="76">
        <v>1.7</v>
      </c>
      <c r="Q87" s="76">
        <f t="shared" si="60"/>
        <v>19806.921</v>
      </c>
      <c r="R87" s="76">
        <f t="shared" si="61"/>
        <v>20599.19784</v>
      </c>
      <c r="S87" s="76">
        <v>20000</v>
      </c>
      <c r="T87" s="76">
        <f t="shared" si="62"/>
        <v>1005592.38896</v>
      </c>
      <c r="U87" s="76">
        <f t="shared" si="63"/>
        <v>1197.2</v>
      </c>
      <c r="W87" s="94">
        <v>1040.6</v>
      </c>
      <c r="X87" s="87">
        <f t="shared" si="55"/>
        <v>-156.60000000000014</v>
      </c>
    </row>
    <row r="88" spans="1:24" s="93" customFormat="1" ht="12.75">
      <c r="A88" s="70" t="s">
        <v>88</v>
      </c>
      <c r="B88" s="84">
        <v>64000000</v>
      </c>
      <c r="C88" s="105">
        <v>7</v>
      </c>
      <c r="D88" s="106">
        <f t="shared" si="56"/>
        <v>0.5833333333333334</v>
      </c>
      <c r="E88" s="76">
        <v>27185.97</v>
      </c>
      <c r="F88" s="76">
        <f t="shared" si="50"/>
        <v>28273.4088</v>
      </c>
      <c r="G88" s="76">
        <v>1.42</v>
      </c>
      <c r="H88" s="76">
        <f t="shared" si="57"/>
        <v>38604.0774</v>
      </c>
      <c r="I88" s="76">
        <f t="shared" si="58"/>
        <v>40148.240496</v>
      </c>
      <c r="J88" s="76">
        <v>0</v>
      </c>
      <c r="K88" s="76">
        <f t="shared" si="59"/>
        <v>280136.92166600004</v>
      </c>
      <c r="L88" s="105">
        <v>21</v>
      </c>
      <c r="M88" s="105">
        <v>17</v>
      </c>
      <c r="N88" s="76">
        <v>11651.13</v>
      </c>
      <c r="O88" s="76">
        <f t="shared" si="54"/>
        <v>12117.1752</v>
      </c>
      <c r="P88" s="76">
        <v>1.42</v>
      </c>
      <c r="Q88" s="76">
        <f t="shared" si="60"/>
        <v>16544.6046</v>
      </c>
      <c r="R88" s="76">
        <f t="shared" si="61"/>
        <v>17206.388784</v>
      </c>
      <c r="S88" s="76">
        <v>3700</v>
      </c>
      <c r="T88" s="76">
        <f t="shared" si="62"/>
        <v>3502552.980808</v>
      </c>
      <c r="U88" s="76">
        <f t="shared" si="63"/>
        <v>3782.7</v>
      </c>
      <c r="W88" s="94">
        <v>3279.7</v>
      </c>
      <c r="X88" s="87">
        <f t="shared" si="55"/>
        <v>-503</v>
      </c>
    </row>
    <row r="89" spans="1:24" s="93" customFormat="1" ht="12.75">
      <c r="A89" s="70" t="s">
        <v>95</v>
      </c>
      <c r="B89" s="84">
        <v>99000000</v>
      </c>
      <c r="C89" s="105">
        <v>13</v>
      </c>
      <c r="D89" s="106">
        <f t="shared" si="56"/>
        <v>1.0833333333333333</v>
      </c>
      <c r="E89" s="76">
        <v>27185.97</v>
      </c>
      <c r="F89" s="76">
        <f t="shared" si="50"/>
        <v>28273.4088</v>
      </c>
      <c r="G89" s="76">
        <v>1.27</v>
      </c>
      <c r="H89" s="76">
        <f t="shared" si="57"/>
        <v>34526.1819</v>
      </c>
      <c r="I89" s="76">
        <f t="shared" si="58"/>
        <v>35907.229176</v>
      </c>
      <c r="J89" s="76">
        <v>5027.51</v>
      </c>
      <c r="K89" s="76">
        <f t="shared" si="59"/>
        <v>470325.354739</v>
      </c>
      <c r="L89" s="105">
        <v>22</v>
      </c>
      <c r="M89" s="105">
        <v>22</v>
      </c>
      <c r="N89" s="76">
        <v>11651.13</v>
      </c>
      <c r="O89" s="76">
        <f t="shared" si="54"/>
        <v>12117.1752</v>
      </c>
      <c r="P89" s="76">
        <v>1.27</v>
      </c>
      <c r="Q89" s="76">
        <f t="shared" si="60"/>
        <v>14796.935099999999</v>
      </c>
      <c r="R89" s="76">
        <f t="shared" si="61"/>
        <v>15388.812504</v>
      </c>
      <c r="S89" s="76">
        <v>43800</v>
      </c>
      <c r="T89" s="76">
        <f t="shared" si="62"/>
        <v>4093425.1981679997</v>
      </c>
      <c r="U89" s="76">
        <f t="shared" si="63"/>
        <v>4563.8</v>
      </c>
      <c r="W89" s="94">
        <v>3962.9</v>
      </c>
      <c r="X89" s="87">
        <f t="shared" si="55"/>
        <v>-600.9000000000001</v>
      </c>
    </row>
    <row r="90" spans="1:24" s="93" customFormat="1" ht="12.75">
      <c r="A90" s="70" t="s">
        <v>115</v>
      </c>
      <c r="B90" s="84">
        <v>77000000</v>
      </c>
      <c r="C90" s="105">
        <v>4</v>
      </c>
      <c r="D90" s="106">
        <f t="shared" si="56"/>
        <v>0.3333333333333333</v>
      </c>
      <c r="E90" s="76">
        <v>27185.97</v>
      </c>
      <c r="F90" s="76">
        <f t="shared" si="50"/>
        <v>28273.4088</v>
      </c>
      <c r="G90" s="76">
        <v>2</v>
      </c>
      <c r="H90" s="76">
        <f t="shared" si="57"/>
        <v>54371.94</v>
      </c>
      <c r="I90" s="76">
        <f t="shared" si="58"/>
        <v>56546.8176</v>
      </c>
      <c r="J90" s="76">
        <v>719.76</v>
      </c>
      <c r="K90" s="76">
        <f t="shared" si="59"/>
        <v>226182.07120000003</v>
      </c>
      <c r="L90" s="105">
        <v>3</v>
      </c>
      <c r="M90" s="105">
        <v>1</v>
      </c>
      <c r="N90" s="76">
        <v>11651.13</v>
      </c>
      <c r="O90" s="76">
        <f t="shared" si="54"/>
        <v>12117.1752</v>
      </c>
      <c r="P90" s="76">
        <v>2</v>
      </c>
      <c r="Q90" s="76">
        <f t="shared" si="60"/>
        <v>23302.26</v>
      </c>
      <c r="R90" s="76">
        <f t="shared" si="61"/>
        <v>24234.3504</v>
      </c>
      <c r="S90" s="76">
        <v>13000</v>
      </c>
      <c r="T90" s="76">
        <f t="shared" si="62"/>
        <v>302880.1144</v>
      </c>
      <c r="U90" s="76">
        <f t="shared" si="63"/>
        <v>529.1</v>
      </c>
      <c r="W90" s="94">
        <v>460.5</v>
      </c>
      <c r="X90" s="87">
        <f t="shared" si="55"/>
        <v>-68.60000000000002</v>
      </c>
    </row>
    <row r="91" spans="1:24" s="93" customFormat="1" ht="25.5">
      <c r="A91" s="71" t="s">
        <v>150</v>
      </c>
      <c r="B91" s="71"/>
      <c r="C91" s="95">
        <f>SUM(C92:C98)</f>
        <v>126</v>
      </c>
      <c r="D91" s="106"/>
      <c r="E91" s="76"/>
      <c r="F91" s="76"/>
      <c r="G91" s="96"/>
      <c r="H91" s="76"/>
      <c r="I91" s="76"/>
      <c r="J91" s="96">
        <f>SUM(J92:J98)</f>
        <v>29653.559999999998</v>
      </c>
      <c r="K91" s="96">
        <f>SUM(K92:K98)</f>
        <v>3580684.9614000004</v>
      </c>
      <c r="L91" s="95">
        <f>SUM(L92:L98)</f>
        <v>193</v>
      </c>
      <c r="M91" s="95">
        <f>SUM(M92:M98)</f>
        <v>173</v>
      </c>
      <c r="N91" s="76"/>
      <c r="O91" s="76"/>
      <c r="P91" s="96"/>
      <c r="Q91" s="76"/>
      <c r="R91" s="76"/>
      <c r="S91" s="96">
        <f>SUM(S92:S98)</f>
        <v>56100</v>
      </c>
      <c r="T91" s="96">
        <f>SUM(T92:T98)</f>
        <v>25130729.8956</v>
      </c>
      <c r="U91" s="96">
        <f>SUM(U92:U98)</f>
        <v>28711.4</v>
      </c>
      <c r="W91" s="94">
        <v>24901.7</v>
      </c>
      <c r="X91" s="87"/>
    </row>
    <row r="92" spans="1:24" s="93" customFormat="1" ht="12.75">
      <c r="A92" s="70" t="s">
        <v>121</v>
      </c>
      <c r="B92" s="84">
        <v>82000000</v>
      </c>
      <c r="C92" s="105">
        <v>28</v>
      </c>
      <c r="D92" s="106">
        <f aca="true" t="shared" si="64" ref="D92:D98">SUM(C92/12)</f>
        <v>2.3333333333333335</v>
      </c>
      <c r="E92" s="76">
        <v>27185.97</v>
      </c>
      <c r="F92" s="76">
        <f t="shared" si="50"/>
        <v>28273.4088</v>
      </c>
      <c r="G92" s="76">
        <v>1</v>
      </c>
      <c r="H92" s="76">
        <f aca="true" t="shared" si="65" ref="H92:H98">SUM(E92*G92)</f>
        <v>27185.97</v>
      </c>
      <c r="I92" s="76">
        <f aca="true" t="shared" si="66" ref="I92:I98">SUM(F92*G92)</f>
        <v>28273.4088</v>
      </c>
      <c r="J92" s="76">
        <v>0</v>
      </c>
      <c r="K92" s="76">
        <f aca="true" t="shared" si="67" ref="K92:K98">SUM((D92*H92))+(D92*I92*11)+J92</f>
        <v>789118.0892000002</v>
      </c>
      <c r="L92" s="105">
        <v>60</v>
      </c>
      <c r="M92" s="105">
        <v>50</v>
      </c>
      <c r="N92" s="76">
        <v>11651.13</v>
      </c>
      <c r="O92" s="76">
        <f t="shared" si="54"/>
        <v>12117.1752</v>
      </c>
      <c r="P92" s="76">
        <v>1</v>
      </c>
      <c r="Q92" s="76">
        <f aca="true" t="shared" si="68" ref="Q92:Q98">SUM(N92*P92)</f>
        <v>11651.13</v>
      </c>
      <c r="R92" s="76">
        <f aca="true" t="shared" si="69" ref="R92:R98">SUM(O92*P92)</f>
        <v>12117.1752</v>
      </c>
      <c r="S92" s="76">
        <v>8400</v>
      </c>
      <c r="T92" s="76">
        <f aca="true" t="shared" si="70" ref="T92:T98">M92*Q92+M92*R92*11+S92</f>
        <v>7255402.86</v>
      </c>
      <c r="U92" s="76">
        <f aca="true" t="shared" si="71" ref="U92:U98">ROUND(((K92+T92)/1000),1)</f>
        <v>8044.5</v>
      </c>
      <c r="W92" s="94">
        <v>6975</v>
      </c>
      <c r="X92" s="87">
        <f t="shared" si="55"/>
        <v>-1069.5</v>
      </c>
    </row>
    <row r="93" spans="1:24" s="93" customFormat="1" ht="12.75">
      <c r="A93" s="70" t="s">
        <v>122</v>
      </c>
      <c r="B93" s="84">
        <v>26000000</v>
      </c>
      <c r="C93" s="105">
        <v>8</v>
      </c>
      <c r="D93" s="106">
        <f t="shared" si="64"/>
        <v>0.6666666666666666</v>
      </c>
      <c r="E93" s="76">
        <v>27185.97</v>
      </c>
      <c r="F93" s="76">
        <f t="shared" si="50"/>
        <v>28273.4088</v>
      </c>
      <c r="G93" s="76">
        <v>1</v>
      </c>
      <c r="H93" s="76">
        <f t="shared" si="65"/>
        <v>27185.97</v>
      </c>
      <c r="I93" s="76">
        <f t="shared" si="66"/>
        <v>28273.4088</v>
      </c>
      <c r="J93" s="76">
        <v>3312.33</v>
      </c>
      <c r="K93" s="76">
        <f t="shared" si="67"/>
        <v>228774.6412</v>
      </c>
      <c r="L93" s="105">
        <v>10</v>
      </c>
      <c r="M93" s="105">
        <v>12</v>
      </c>
      <c r="N93" s="76">
        <v>11651.13</v>
      </c>
      <c r="O93" s="76">
        <f t="shared" si="54"/>
        <v>12117.1752</v>
      </c>
      <c r="P93" s="76">
        <v>1</v>
      </c>
      <c r="Q93" s="76">
        <f t="shared" si="68"/>
        <v>11651.13</v>
      </c>
      <c r="R93" s="76">
        <f t="shared" si="69"/>
        <v>12117.1752</v>
      </c>
      <c r="S93" s="76">
        <v>14500</v>
      </c>
      <c r="T93" s="76">
        <f t="shared" si="70"/>
        <v>1753780.6864</v>
      </c>
      <c r="U93" s="76">
        <f t="shared" si="71"/>
        <v>1982.6</v>
      </c>
      <c r="W93" s="94">
        <v>1721.1</v>
      </c>
      <c r="X93" s="87">
        <f t="shared" si="55"/>
        <v>-261.5</v>
      </c>
    </row>
    <row r="94" spans="1:24" s="93" customFormat="1" ht="25.5">
      <c r="A94" s="70" t="s">
        <v>104</v>
      </c>
      <c r="B94" s="84">
        <v>83000000</v>
      </c>
      <c r="C94" s="105">
        <v>5</v>
      </c>
      <c r="D94" s="106">
        <f t="shared" si="64"/>
        <v>0.4166666666666667</v>
      </c>
      <c r="E94" s="76">
        <v>27185.97</v>
      </c>
      <c r="F94" s="76">
        <f t="shared" si="50"/>
        <v>28273.4088</v>
      </c>
      <c r="G94" s="76">
        <v>1</v>
      </c>
      <c r="H94" s="76">
        <f t="shared" si="65"/>
        <v>27185.97</v>
      </c>
      <c r="I94" s="76">
        <f t="shared" si="66"/>
        <v>28273.4088</v>
      </c>
      <c r="J94" s="76">
        <v>3598.79</v>
      </c>
      <c r="K94" s="76">
        <f t="shared" si="67"/>
        <v>144512.73450000002</v>
      </c>
      <c r="L94" s="105">
        <v>6</v>
      </c>
      <c r="M94" s="105">
        <v>5</v>
      </c>
      <c r="N94" s="76">
        <v>11651.13</v>
      </c>
      <c r="O94" s="76">
        <f t="shared" si="54"/>
        <v>12117.1752</v>
      </c>
      <c r="P94" s="76">
        <v>1</v>
      </c>
      <c r="Q94" s="76">
        <f t="shared" si="68"/>
        <v>11651.13</v>
      </c>
      <c r="R94" s="76">
        <f t="shared" si="69"/>
        <v>12117.1752</v>
      </c>
      <c r="S94" s="76">
        <v>10000</v>
      </c>
      <c r="T94" s="76">
        <f t="shared" si="70"/>
        <v>734700.286</v>
      </c>
      <c r="U94" s="76">
        <f t="shared" si="71"/>
        <v>879.2</v>
      </c>
      <c r="W94" s="94">
        <v>764</v>
      </c>
      <c r="X94" s="87">
        <f t="shared" si="55"/>
        <v>-115.20000000000005</v>
      </c>
    </row>
    <row r="95" spans="1:24" s="93" customFormat="1" ht="25.5">
      <c r="A95" s="70" t="s">
        <v>44</v>
      </c>
      <c r="B95" s="84">
        <v>91000000</v>
      </c>
      <c r="C95" s="105">
        <v>8</v>
      </c>
      <c r="D95" s="106">
        <f t="shared" si="64"/>
        <v>0.6666666666666666</v>
      </c>
      <c r="E95" s="76">
        <v>27185.97</v>
      </c>
      <c r="F95" s="76">
        <f t="shared" si="50"/>
        <v>28273.4088</v>
      </c>
      <c r="G95" s="76">
        <v>1</v>
      </c>
      <c r="H95" s="76">
        <f t="shared" si="65"/>
        <v>27185.97</v>
      </c>
      <c r="I95" s="76">
        <f t="shared" si="66"/>
        <v>28273.4088</v>
      </c>
      <c r="J95" s="76">
        <v>0</v>
      </c>
      <c r="K95" s="76">
        <f t="shared" si="67"/>
        <v>225462.31120000003</v>
      </c>
      <c r="L95" s="105">
        <v>7</v>
      </c>
      <c r="M95" s="105">
        <v>4</v>
      </c>
      <c r="N95" s="76">
        <v>11651.13</v>
      </c>
      <c r="O95" s="76">
        <f t="shared" si="54"/>
        <v>12117.1752</v>
      </c>
      <c r="P95" s="76">
        <v>1</v>
      </c>
      <c r="Q95" s="76">
        <f t="shared" si="68"/>
        <v>11651.13</v>
      </c>
      <c r="R95" s="76">
        <f t="shared" si="69"/>
        <v>12117.1752</v>
      </c>
      <c r="S95" s="76">
        <v>18900</v>
      </c>
      <c r="T95" s="76">
        <f t="shared" si="70"/>
        <v>598660.2288</v>
      </c>
      <c r="U95" s="76">
        <f t="shared" si="71"/>
        <v>824.1</v>
      </c>
      <c r="W95" s="94">
        <v>717</v>
      </c>
      <c r="X95" s="87">
        <f t="shared" si="55"/>
        <v>-107.10000000000002</v>
      </c>
    </row>
    <row r="96" spans="1:24" s="93" customFormat="1" ht="25.5">
      <c r="A96" s="70" t="s">
        <v>151</v>
      </c>
      <c r="B96" s="84">
        <v>90000000</v>
      </c>
      <c r="C96" s="105">
        <v>7</v>
      </c>
      <c r="D96" s="106">
        <f t="shared" si="64"/>
        <v>0.5833333333333334</v>
      </c>
      <c r="E96" s="76">
        <v>27185.97</v>
      </c>
      <c r="F96" s="76">
        <f t="shared" si="50"/>
        <v>28273.4088</v>
      </c>
      <c r="G96" s="76">
        <v>1</v>
      </c>
      <c r="H96" s="76">
        <f t="shared" si="65"/>
        <v>27185.97</v>
      </c>
      <c r="I96" s="76">
        <f t="shared" si="66"/>
        <v>28273.4088</v>
      </c>
      <c r="J96" s="76">
        <v>7836.98</v>
      </c>
      <c r="K96" s="76">
        <f t="shared" si="67"/>
        <v>205116.50230000005</v>
      </c>
      <c r="L96" s="105">
        <v>19</v>
      </c>
      <c r="M96" s="105">
        <v>17</v>
      </c>
      <c r="N96" s="76">
        <v>11651.13</v>
      </c>
      <c r="O96" s="76">
        <f t="shared" si="54"/>
        <v>12117.1752</v>
      </c>
      <c r="P96" s="76">
        <v>1</v>
      </c>
      <c r="Q96" s="76">
        <f t="shared" si="68"/>
        <v>11651.13</v>
      </c>
      <c r="R96" s="76">
        <f t="shared" si="69"/>
        <v>12117.1752</v>
      </c>
      <c r="S96" s="76">
        <v>0</v>
      </c>
      <c r="T96" s="76">
        <f t="shared" si="70"/>
        <v>2463980.9724</v>
      </c>
      <c r="U96" s="76">
        <f t="shared" si="71"/>
        <v>2669.1</v>
      </c>
      <c r="W96" s="94">
        <v>2314.9</v>
      </c>
      <c r="X96" s="87">
        <f t="shared" si="55"/>
        <v>-354.1999999999998</v>
      </c>
    </row>
    <row r="97" spans="1:24" s="93" customFormat="1" ht="12.75">
      <c r="A97" s="70" t="s">
        <v>114</v>
      </c>
      <c r="B97" s="84">
        <v>96000000</v>
      </c>
      <c r="C97" s="105">
        <v>18</v>
      </c>
      <c r="D97" s="106">
        <f t="shared" si="64"/>
        <v>1.5</v>
      </c>
      <c r="E97" s="76">
        <v>27185.97</v>
      </c>
      <c r="F97" s="76">
        <f t="shared" si="50"/>
        <v>28273.4088</v>
      </c>
      <c r="G97" s="76">
        <v>1</v>
      </c>
      <c r="H97" s="76">
        <f t="shared" si="65"/>
        <v>27185.97</v>
      </c>
      <c r="I97" s="76">
        <f t="shared" si="66"/>
        <v>28273.4088</v>
      </c>
      <c r="J97" s="76">
        <v>14905.46</v>
      </c>
      <c r="K97" s="76">
        <f t="shared" si="67"/>
        <v>522195.66020000004</v>
      </c>
      <c r="L97" s="105">
        <v>25</v>
      </c>
      <c r="M97" s="105">
        <v>19</v>
      </c>
      <c r="N97" s="76">
        <v>11651.13</v>
      </c>
      <c r="O97" s="76">
        <f t="shared" si="54"/>
        <v>12117.1752</v>
      </c>
      <c r="P97" s="76">
        <v>1</v>
      </c>
      <c r="Q97" s="76">
        <f t="shared" si="68"/>
        <v>11651.13</v>
      </c>
      <c r="R97" s="76">
        <f t="shared" si="69"/>
        <v>12117.1752</v>
      </c>
      <c r="S97" s="76">
        <v>1000</v>
      </c>
      <c r="T97" s="76">
        <f t="shared" si="70"/>
        <v>2754861.0867999997</v>
      </c>
      <c r="U97" s="76">
        <f t="shared" si="71"/>
        <v>3277.1</v>
      </c>
      <c r="W97" s="94">
        <v>2843</v>
      </c>
      <c r="X97" s="87">
        <f t="shared" si="55"/>
        <v>-434.0999999999999</v>
      </c>
    </row>
    <row r="98" spans="1:24" s="93" customFormat="1" ht="12.75">
      <c r="A98" s="70" t="s">
        <v>55</v>
      </c>
      <c r="B98" s="84">
        <v>7000000</v>
      </c>
      <c r="C98" s="105">
        <v>52</v>
      </c>
      <c r="D98" s="106">
        <f t="shared" si="64"/>
        <v>4.333333333333333</v>
      </c>
      <c r="E98" s="76">
        <v>27185.97</v>
      </c>
      <c r="F98" s="76">
        <f t="shared" si="50"/>
        <v>28273.4088</v>
      </c>
      <c r="G98" s="76">
        <v>1</v>
      </c>
      <c r="H98" s="76">
        <f t="shared" si="65"/>
        <v>27185.97</v>
      </c>
      <c r="I98" s="76">
        <f t="shared" si="66"/>
        <v>28273.4088</v>
      </c>
      <c r="J98" s="76">
        <v>0</v>
      </c>
      <c r="K98" s="76">
        <f t="shared" si="67"/>
        <v>1465505.0228</v>
      </c>
      <c r="L98" s="105">
        <v>66</v>
      </c>
      <c r="M98" s="105">
        <v>66</v>
      </c>
      <c r="N98" s="76">
        <v>11651.13</v>
      </c>
      <c r="O98" s="76">
        <f t="shared" si="54"/>
        <v>12117.1752</v>
      </c>
      <c r="P98" s="76">
        <v>1</v>
      </c>
      <c r="Q98" s="76">
        <f t="shared" si="68"/>
        <v>11651.13</v>
      </c>
      <c r="R98" s="76">
        <f t="shared" si="69"/>
        <v>12117.1752</v>
      </c>
      <c r="S98" s="76">
        <v>3300</v>
      </c>
      <c r="T98" s="76">
        <f t="shared" si="70"/>
        <v>9569343.7752</v>
      </c>
      <c r="U98" s="76">
        <f t="shared" si="71"/>
        <v>11034.8</v>
      </c>
      <c r="W98" s="94">
        <v>9566.7</v>
      </c>
      <c r="X98" s="87">
        <f t="shared" si="55"/>
        <v>-1468.0999999999985</v>
      </c>
    </row>
    <row r="99" spans="1:24" s="93" customFormat="1" ht="12.75">
      <c r="A99" s="74" t="s">
        <v>152</v>
      </c>
      <c r="B99" s="74"/>
      <c r="C99" s="95">
        <f>SUM(C100:C101)</f>
        <v>24</v>
      </c>
      <c r="D99" s="106">
        <f>SUM(C99/12)</f>
        <v>2</v>
      </c>
      <c r="E99" s="76"/>
      <c r="F99" s="76"/>
      <c r="G99" s="96"/>
      <c r="H99" s="76"/>
      <c r="I99" s="76"/>
      <c r="J99" s="96">
        <f>SUM(J100:J101)</f>
        <v>16554</v>
      </c>
      <c r="K99" s="96">
        <f>SUM(K100:K101)</f>
        <v>692940.9336000001</v>
      </c>
      <c r="L99" s="95">
        <f>SUM(L100:L101)</f>
        <v>35</v>
      </c>
      <c r="M99" s="95">
        <f>SUM(M100:M101)</f>
        <v>34</v>
      </c>
      <c r="N99" s="76"/>
      <c r="O99" s="76"/>
      <c r="P99" s="96"/>
      <c r="Q99" s="76"/>
      <c r="R99" s="76">
        <f>SUM(O99*P99)</f>
        <v>0</v>
      </c>
      <c r="S99" s="96">
        <f>SUM(S100:S101)</f>
        <v>19900</v>
      </c>
      <c r="T99" s="96">
        <f>SUM(T100:T101)</f>
        <v>4947861.9448</v>
      </c>
      <c r="U99" s="96">
        <f>SUM(U100:U101)</f>
        <v>5640.8</v>
      </c>
      <c r="W99" s="94">
        <v>4895</v>
      </c>
      <c r="X99" s="87"/>
    </row>
    <row r="100" spans="1:24" s="93" customFormat="1" ht="12.75">
      <c r="A100" s="75" t="s">
        <v>153</v>
      </c>
      <c r="B100" s="84">
        <v>35000000</v>
      </c>
      <c r="C100" s="77">
        <v>16</v>
      </c>
      <c r="D100" s="106">
        <f>SUM(C100/12)</f>
        <v>1.3333333333333333</v>
      </c>
      <c r="E100" s="76">
        <v>27185.97</v>
      </c>
      <c r="F100" s="76">
        <f t="shared" si="50"/>
        <v>28273.4088</v>
      </c>
      <c r="G100" s="76">
        <v>1</v>
      </c>
      <c r="H100" s="76">
        <f>SUM(E100*G100)</f>
        <v>27185.97</v>
      </c>
      <c r="I100" s="76">
        <f>SUM(F100*G100)</f>
        <v>28273.4088</v>
      </c>
      <c r="J100" s="76">
        <v>0</v>
      </c>
      <c r="K100" s="76">
        <f>SUM((D100*H100))+(D100*I100*11)+J100</f>
        <v>450924.62240000005</v>
      </c>
      <c r="L100" s="105">
        <v>14</v>
      </c>
      <c r="M100" s="105">
        <v>13</v>
      </c>
      <c r="N100" s="76">
        <v>11651.13</v>
      </c>
      <c r="O100" s="76">
        <f t="shared" si="54"/>
        <v>12117.1752</v>
      </c>
      <c r="P100" s="76">
        <v>1</v>
      </c>
      <c r="Q100" s="76">
        <f>SUM(N100*P100)</f>
        <v>11651.13</v>
      </c>
      <c r="R100" s="76">
        <f>SUM(O100*P100)</f>
        <v>12117.1752</v>
      </c>
      <c r="S100" s="76">
        <v>12900</v>
      </c>
      <c r="T100" s="76">
        <f>M100*Q100+M100*R100*11+S100</f>
        <v>1897120.7436</v>
      </c>
      <c r="U100" s="76">
        <f>ROUND(((K100+T100)/1000),1)</f>
        <v>2348</v>
      </c>
      <c r="W100" s="94">
        <v>2037.3</v>
      </c>
      <c r="X100" s="87">
        <f t="shared" si="55"/>
        <v>-310.70000000000005</v>
      </c>
    </row>
    <row r="101" spans="1:24" s="93" customFormat="1" ht="12.75">
      <c r="A101" s="75" t="s">
        <v>47</v>
      </c>
      <c r="B101" s="84">
        <v>67000000</v>
      </c>
      <c r="C101" s="77">
        <v>8</v>
      </c>
      <c r="D101" s="106">
        <f>SUM(C101/12)</f>
        <v>0.6666666666666666</v>
      </c>
      <c r="E101" s="76">
        <v>27185.97</v>
      </c>
      <c r="F101" s="76">
        <f t="shared" si="50"/>
        <v>28273.4088</v>
      </c>
      <c r="G101" s="76">
        <v>1</v>
      </c>
      <c r="H101" s="76">
        <f>SUM(E101*G101)</f>
        <v>27185.97</v>
      </c>
      <c r="I101" s="76">
        <f>SUM(F101*G101)</f>
        <v>28273.4088</v>
      </c>
      <c r="J101" s="76">
        <v>16554</v>
      </c>
      <c r="K101" s="76">
        <f>SUM((D101*H101))+(D101*I101*11)+J101</f>
        <v>242016.31120000003</v>
      </c>
      <c r="L101" s="77">
        <v>21</v>
      </c>
      <c r="M101" s="77">
        <v>21</v>
      </c>
      <c r="N101" s="76">
        <v>11651.13</v>
      </c>
      <c r="O101" s="76">
        <f t="shared" si="54"/>
        <v>12117.1752</v>
      </c>
      <c r="P101" s="76">
        <v>1</v>
      </c>
      <c r="Q101" s="76">
        <f>SUM(N101*P101)</f>
        <v>11651.13</v>
      </c>
      <c r="R101" s="76">
        <f>SUM(O101*P101)</f>
        <v>12117.1752</v>
      </c>
      <c r="S101" s="76">
        <v>7000</v>
      </c>
      <c r="T101" s="76">
        <f>M101*Q101+M101*R101*11+S101</f>
        <v>3050741.2012</v>
      </c>
      <c r="U101" s="76">
        <f>ROUND(((K101+T101)/1000),1)</f>
        <v>3292.8</v>
      </c>
      <c r="W101" s="94">
        <v>2857.7</v>
      </c>
      <c r="X101" s="87">
        <f t="shared" si="55"/>
        <v>-435.10000000000036</v>
      </c>
    </row>
    <row r="102" spans="1:24" s="1" customFormat="1" ht="12.75">
      <c r="A102" s="71"/>
      <c r="B102" s="35"/>
      <c r="C102" s="48">
        <f>C103</f>
        <v>2</v>
      </c>
      <c r="D102" s="107"/>
      <c r="E102" s="76"/>
      <c r="F102" s="76"/>
      <c r="G102" s="49"/>
      <c r="H102" s="50"/>
      <c r="I102" s="50"/>
      <c r="J102" s="49">
        <f>J103</f>
        <v>5100</v>
      </c>
      <c r="K102" s="49">
        <f>SUM(K103)</f>
        <v>84011.80891999998</v>
      </c>
      <c r="L102" s="48">
        <f>L103</f>
        <v>1</v>
      </c>
      <c r="M102" s="48">
        <f>M103</f>
        <v>0</v>
      </c>
      <c r="N102" s="76"/>
      <c r="O102" s="76"/>
      <c r="P102" s="49"/>
      <c r="Q102" s="50"/>
      <c r="R102" s="50"/>
      <c r="S102" s="49">
        <f>S103</f>
        <v>0</v>
      </c>
      <c r="T102" s="49">
        <f>SUM(T103)</f>
        <v>0</v>
      </c>
      <c r="U102" s="49">
        <f>SUM(U103)</f>
        <v>84</v>
      </c>
      <c r="W102" s="83">
        <v>73.47</v>
      </c>
      <c r="X102" s="87"/>
    </row>
    <row r="103" spans="1:24" s="1" customFormat="1" ht="12.75">
      <c r="A103" s="70" t="s">
        <v>154</v>
      </c>
      <c r="B103" s="35"/>
      <c r="C103" s="77">
        <v>2</v>
      </c>
      <c r="D103" s="106">
        <f>SUM(C103/12)</f>
        <v>0.16666666666666666</v>
      </c>
      <c r="E103" s="76">
        <v>27185.97</v>
      </c>
      <c r="F103" s="76">
        <f t="shared" si="50"/>
        <v>28273.4088</v>
      </c>
      <c r="G103" s="76">
        <v>1.4</v>
      </c>
      <c r="H103" s="76">
        <f>SUM(E103*G103)</f>
        <v>38060.358</v>
      </c>
      <c r="I103" s="76">
        <f>SUM(F103*G103)</f>
        <v>39582.77232</v>
      </c>
      <c r="J103" s="76">
        <v>5100</v>
      </c>
      <c r="K103" s="76">
        <f>SUM((D103*H103))+(D103*I103*11)+J103</f>
        <v>84011.80891999998</v>
      </c>
      <c r="L103" s="77">
        <v>1</v>
      </c>
      <c r="M103" s="77">
        <v>0</v>
      </c>
      <c r="N103" s="76">
        <v>11651.13</v>
      </c>
      <c r="O103" s="76">
        <f t="shared" si="54"/>
        <v>12117.1752</v>
      </c>
      <c r="P103" s="76">
        <v>1.4</v>
      </c>
      <c r="Q103" s="76">
        <f>SUM(N103*P103)</f>
        <v>16311.581999999999</v>
      </c>
      <c r="R103" s="76">
        <f>SUM(O103*P103)</f>
        <v>16964.04528</v>
      </c>
      <c r="S103" s="76">
        <v>0</v>
      </c>
      <c r="T103" s="76">
        <f>M103*Q103+M103*R103*11+S103</f>
        <v>0</v>
      </c>
      <c r="U103" s="76">
        <f>ROUND(((K103+T103)/1000),1)</f>
        <v>84</v>
      </c>
      <c r="W103" s="83">
        <v>73.47</v>
      </c>
      <c r="X103" s="87">
        <f t="shared" si="55"/>
        <v>-10.530000000000001</v>
      </c>
    </row>
    <row r="104" spans="1:21" s="21" customFormat="1" ht="15">
      <c r="A104" s="70" t="s">
        <v>155</v>
      </c>
      <c r="B104" s="38"/>
      <c r="C104" s="40"/>
      <c r="D104" s="40"/>
      <c r="E104" s="41"/>
      <c r="F104" s="41"/>
      <c r="G104" s="41"/>
      <c r="H104" s="41"/>
      <c r="I104" s="41"/>
      <c r="J104" s="41"/>
      <c r="K104" s="41"/>
      <c r="L104" s="40"/>
      <c r="M104" s="40"/>
      <c r="N104" s="40"/>
      <c r="O104" s="41"/>
      <c r="P104" s="42"/>
      <c r="Q104" s="42"/>
      <c r="R104" s="42"/>
      <c r="S104" s="42"/>
      <c r="T104" s="42"/>
      <c r="U104" s="39">
        <v>60015.7</v>
      </c>
    </row>
    <row r="105" spans="1:2" s="21" customFormat="1" ht="12.75">
      <c r="A105" s="37"/>
      <c r="B105" s="24"/>
    </row>
  </sheetData>
  <sheetProtection/>
  <mergeCells count="13">
    <mergeCell ref="J4:J5"/>
    <mergeCell ref="A4:A5"/>
    <mergeCell ref="B4:B5"/>
    <mergeCell ref="C4:C5"/>
    <mergeCell ref="D4:D5"/>
    <mergeCell ref="E4:I4"/>
    <mergeCell ref="U4:U5"/>
    <mergeCell ref="K4:K5"/>
    <mergeCell ref="L4:L5"/>
    <mergeCell ref="M4:M5"/>
    <mergeCell ref="N4:R4"/>
    <mergeCell ref="S4:S5"/>
    <mergeCell ref="T4: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1"/>
  <sheetViews>
    <sheetView zoomScaleSheetLayoutView="100" zoomScalePageLayoutView="0" workbookViewId="0" topLeftCell="A4">
      <selection activeCell="T19" sqref="T19"/>
    </sheetView>
  </sheetViews>
  <sheetFormatPr defaultColWidth="9.00390625" defaultRowHeight="12.75"/>
  <cols>
    <col min="1" max="1" width="9.00390625" style="62" customWidth="1"/>
    <col min="2" max="2" width="26.375" style="62" customWidth="1"/>
    <col min="3" max="3" width="15.25390625" style="62" customWidth="1"/>
    <col min="4" max="4" width="9.00390625" style="62" customWidth="1"/>
    <col min="5" max="5" width="4.875" style="62" customWidth="1"/>
    <col min="6" max="8" width="7.125" style="62" customWidth="1"/>
    <col min="9" max="9" width="5.00390625" style="62" customWidth="1"/>
    <col min="10" max="10" width="5.875" style="62" customWidth="1"/>
    <col min="11" max="11" width="7.125" style="62" customWidth="1"/>
    <col min="12" max="12" width="1.37890625" style="62" customWidth="1"/>
    <col min="13" max="13" width="10.875" style="62" customWidth="1"/>
    <col min="14" max="14" width="7.125" style="62" customWidth="1"/>
    <col min="15" max="15" width="6.125" style="62" customWidth="1"/>
    <col min="16" max="16" width="6.75390625" style="62" customWidth="1"/>
    <col min="17" max="17" width="9.00390625" style="62" customWidth="1"/>
    <col min="18" max="16384" width="9.125" style="62" customWidth="1"/>
  </cols>
  <sheetData>
    <row r="1" spans="1:17" s="59" customFormat="1" ht="12.75" customHeight="1">
      <c r="A1" s="51"/>
      <c r="B1" s="51"/>
      <c r="C1" s="51"/>
      <c r="D1" s="52"/>
      <c r="E1" s="53"/>
      <c r="F1" s="54"/>
      <c r="G1" s="55"/>
      <c r="H1" s="56"/>
      <c r="I1" s="53"/>
      <c r="J1" s="53"/>
      <c r="K1" s="53"/>
      <c r="L1" s="57"/>
      <c r="M1" s="58"/>
      <c r="N1" s="58"/>
      <c r="O1" s="58"/>
      <c r="P1" s="58"/>
      <c r="Q1" s="58"/>
    </row>
    <row r="2" spans="1:17" s="60" customFormat="1" ht="14.25" customHeight="1">
      <c r="A2" s="109" t="s">
        <v>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09"/>
      <c r="P2" s="109"/>
      <c r="Q2" s="109"/>
    </row>
    <row r="3" spans="1:17" s="61" customFormat="1" ht="12" customHeight="1">
      <c r="A3" s="111" t="s">
        <v>40</v>
      </c>
      <c r="B3" s="112"/>
      <c r="C3" s="113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1"/>
      <c r="P3" s="111"/>
      <c r="Q3" s="111"/>
    </row>
    <row r="4" spans="1:17" s="61" customFormat="1" ht="15.75" customHeight="1">
      <c r="A4" s="111" t="s">
        <v>213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1"/>
      <c r="P4" s="111"/>
      <c r="Q4" s="111"/>
    </row>
    <row r="5" spans="1:17" ht="12.7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1:17" s="63" customFormat="1" ht="47.25" customHeight="1">
      <c r="A6" s="146" t="s">
        <v>30</v>
      </c>
      <c r="B6" s="146"/>
      <c r="C6" s="146"/>
      <c r="D6" s="147" t="s">
        <v>232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17" s="64" customFormat="1" ht="15.75" customHeight="1">
      <c r="A7" s="115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s="63" customFormat="1" ht="30" customHeight="1">
      <c r="A8" s="149" t="s">
        <v>33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</row>
    <row r="9" spans="1:17" s="63" customFormat="1" ht="17.25" customHeight="1">
      <c r="A9" s="150" t="s">
        <v>27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</row>
    <row r="10" spans="1:17" s="65" customFormat="1" ht="139.5" customHeight="1">
      <c r="A10" s="117" t="s">
        <v>39</v>
      </c>
      <c r="B10" s="150" t="s">
        <v>31</v>
      </c>
      <c r="C10" s="150"/>
      <c r="D10" s="150"/>
      <c r="E10" s="150"/>
      <c r="F10" s="150"/>
      <c r="G10" s="150"/>
      <c r="H10" s="150" t="s">
        <v>34</v>
      </c>
      <c r="I10" s="150"/>
      <c r="J10" s="150"/>
      <c r="K10" s="150"/>
      <c r="L10" s="150"/>
      <c r="M10" s="150" t="s">
        <v>32</v>
      </c>
      <c r="N10" s="150"/>
      <c r="O10" s="150"/>
      <c r="P10" s="150"/>
      <c r="Q10" s="150"/>
    </row>
    <row r="11" spans="1:17" s="65" customFormat="1" ht="14.25" customHeight="1">
      <c r="A11" s="117">
        <v>1</v>
      </c>
      <c r="B11" s="150">
        <v>2</v>
      </c>
      <c r="C11" s="150"/>
      <c r="D11" s="150"/>
      <c r="E11" s="150"/>
      <c r="F11" s="150"/>
      <c r="G11" s="150"/>
      <c r="H11" s="150">
        <v>3</v>
      </c>
      <c r="I11" s="150"/>
      <c r="J11" s="150"/>
      <c r="K11" s="150"/>
      <c r="L11" s="150"/>
      <c r="M11" s="150">
        <v>4</v>
      </c>
      <c r="N11" s="150"/>
      <c r="O11" s="150"/>
      <c r="P11" s="150"/>
      <c r="Q11" s="150"/>
    </row>
    <row r="12" spans="1:17" s="65" customFormat="1" ht="58.5" customHeight="1">
      <c r="A12" s="118">
        <v>1</v>
      </c>
      <c r="B12" s="150" t="s">
        <v>171</v>
      </c>
      <c r="C12" s="150"/>
      <c r="D12" s="150"/>
      <c r="E12" s="150"/>
      <c r="F12" s="150"/>
      <c r="G12" s="150"/>
      <c r="H12" s="150" t="s">
        <v>172</v>
      </c>
      <c r="I12" s="150"/>
      <c r="J12" s="150"/>
      <c r="K12" s="150"/>
      <c r="L12" s="150"/>
      <c r="M12" s="150" t="s">
        <v>231</v>
      </c>
      <c r="N12" s="150"/>
      <c r="O12" s="150"/>
      <c r="P12" s="150"/>
      <c r="Q12" s="150"/>
    </row>
    <row r="13" spans="1:17" s="61" customFormat="1" ht="12.75">
      <c r="A13" s="154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6"/>
    </row>
    <row r="14" spans="1:17" ht="31.5" customHeight="1">
      <c r="A14" s="157" t="s">
        <v>38</v>
      </c>
      <c r="B14" s="157"/>
      <c r="C14" s="157" t="s">
        <v>24</v>
      </c>
      <c r="D14" s="157" t="s">
        <v>37</v>
      </c>
      <c r="E14" s="157"/>
      <c r="F14" s="158" t="s">
        <v>36</v>
      </c>
      <c r="G14" s="158"/>
      <c r="H14" s="158"/>
      <c r="I14" s="158"/>
      <c r="J14" s="158"/>
      <c r="K14" s="158"/>
      <c r="L14" s="157" t="s">
        <v>35</v>
      </c>
      <c r="M14" s="157"/>
      <c r="N14" s="157"/>
      <c r="O14" s="157"/>
      <c r="P14" s="157"/>
      <c r="Q14" s="157"/>
    </row>
    <row r="15" spans="1:17" ht="18.75" customHeight="1">
      <c r="A15" s="157"/>
      <c r="B15" s="157"/>
      <c r="C15" s="157"/>
      <c r="D15" s="157"/>
      <c r="E15" s="157"/>
      <c r="F15" s="157" t="s">
        <v>214</v>
      </c>
      <c r="G15" s="157"/>
      <c r="H15" s="158" t="s">
        <v>215</v>
      </c>
      <c r="I15" s="158"/>
      <c r="J15" s="158"/>
      <c r="K15" s="158"/>
      <c r="L15" s="157" t="s">
        <v>216</v>
      </c>
      <c r="M15" s="157"/>
      <c r="N15" s="158" t="s">
        <v>215</v>
      </c>
      <c r="O15" s="158"/>
      <c r="P15" s="158"/>
      <c r="Q15" s="158"/>
    </row>
    <row r="16" spans="1:17" ht="18" customHeight="1">
      <c r="A16" s="157"/>
      <c r="B16" s="157"/>
      <c r="C16" s="157"/>
      <c r="D16" s="157"/>
      <c r="E16" s="157"/>
      <c r="F16" s="157"/>
      <c r="G16" s="157"/>
      <c r="H16" s="157" t="s">
        <v>217</v>
      </c>
      <c r="I16" s="157"/>
      <c r="J16" s="157" t="s">
        <v>218</v>
      </c>
      <c r="K16" s="157"/>
      <c r="L16" s="157"/>
      <c r="M16" s="157"/>
      <c r="N16" s="157" t="s">
        <v>219</v>
      </c>
      <c r="O16" s="157"/>
      <c r="P16" s="157" t="s">
        <v>220</v>
      </c>
      <c r="Q16" s="157"/>
    </row>
    <row r="17" spans="1:17" ht="12.75">
      <c r="A17" s="151">
        <v>1</v>
      </c>
      <c r="B17" s="151"/>
      <c r="C17" s="119">
        <v>2</v>
      </c>
      <c r="D17" s="151">
        <v>3</v>
      </c>
      <c r="E17" s="151"/>
      <c r="F17" s="151">
        <v>4</v>
      </c>
      <c r="G17" s="151"/>
      <c r="H17" s="151">
        <v>5</v>
      </c>
      <c r="I17" s="151"/>
      <c r="J17" s="151">
        <v>6</v>
      </c>
      <c r="K17" s="151"/>
      <c r="L17" s="151">
        <v>7</v>
      </c>
      <c r="M17" s="151"/>
      <c r="N17" s="151">
        <v>8</v>
      </c>
      <c r="O17" s="151"/>
      <c r="P17" s="151">
        <v>9</v>
      </c>
      <c r="Q17" s="151"/>
    </row>
    <row r="18" spans="1:17" ht="15" customHeight="1">
      <c r="A18" s="161" t="s">
        <v>141</v>
      </c>
      <c r="B18" s="162" t="s">
        <v>141</v>
      </c>
      <c r="C18" s="119"/>
      <c r="D18" s="151"/>
      <c r="E18" s="151"/>
      <c r="F18" s="152">
        <v>165247.3</v>
      </c>
      <c r="G18" s="152">
        <v>165247.3</v>
      </c>
      <c r="H18" s="152">
        <v>172849.49999999997</v>
      </c>
      <c r="I18" s="152">
        <v>172849.49999999997</v>
      </c>
      <c r="J18" s="152">
        <v>179817.59999999998</v>
      </c>
      <c r="K18" s="152">
        <v>179817.59999999998</v>
      </c>
      <c r="L18" s="152">
        <v>165247.3</v>
      </c>
      <c r="M18" s="152">
        <v>165247.3</v>
      </c>
      <c r="N18" s="152">
        <v>172849.49999999997</v>
      </c>
      <c r="O18" s="152">
        <v>172849.49999999997</v>
      </c>
      <c r="P18" s="152">
        <v>179817.59999999998</v>
      </c>
      <c r="Q18" s="152">
        <v>179817.59999999998</v>
      </c>
    </row>
    <row r="19" spans="1:17" ht="12.75" customHeight="1">
      <c r="A19" s="159" t="s">
        <v>59</v>
      </c>
      <c r="B19" s="160" t="s">
        <v>59</v>
      </c>
      <c r="C19" s="119">
        <v>14000000</v>
      </c>
      <c r="D19" s="151">
        <v>1</v>
      </c>
      <c r="E19" s="151"/>
      <c r="F19" s="153">
        <v>9993.9</v>
      </c>
      <c r="G19" s="153">
        <v>9993.9</v>
      </c>
      <c r="H19" s="153">
        <v>10448.6</v>
      </c>
      <c r="I19" s="153">
        <v>10448.6</v>
      </c>
      <c r="J19" s="153">
        <v>10865.4</v>
      </c>
      <c r="K19" s="153">
        <v>10865.4</v>
      </c>
      <c r="L19" s="153">
        <v>9993.9</v>
      </c>
      <c r="M19" s="153">
        <v>9993.9</v>
      </c>
      <c r="N19" s="153">
        <v>10448.6</v>
      </c>
      <c r="O19" s="153">
        <v>10448.6</v>
      </c>
      <c r="P19" s="153">
        <v>10865.4</v>
      </c>
      <c r="Q19" s="153">
        <v>10865.4</v>
      </c>
    </row>
    <row r="20" spans="1:17" ht="12.75" customHeight="1">
      <c r="A20" s="159" t="s">
        <v>60</v>
      </c>
      <c r="B20" s="160" t="s">
        <v>60</v>
      </c>
      <c r="C20" s="119">
        <v>15000000</v>
      </c>
      <c r="D20" s="151">
        <v>1</v>
      </c>
      <c r="E20" s="151"/>
      <c r="F20" s="153">
        <v>7635.7</v>
      </c>
      <c r="G20" s="153">
        <v>7635.7</v>
      </c>
      <c r="H20" s="153">
        <v>7987.3</v>
      </c>
      <c r="I20" s="153">
        <v>7987.3</v>
      </c>
      <c r="J20" s="153">
        <v>8309.5</v>
      </c>
      <c r="K20" s="153">
        <v>8309.5</v>
      </c>
      <c r="L20" s="153">
        <v>7635.7</v>
      </c>
      <c r="M20" s="153">
        <v>7635.7</v>
      </c>
      <c r="N20" s="153">
        <v>7987.3</v>
      </c>
      <c r="O20" s="153">
        <v>7987.3</v>
      </c>
      <c r="P20" s="153">
        <v>8309.5</v>
      </c>
      <c r="Q20" s="153">
        <v>8309.5</v>
      </c>
    </row>
    <row r="21" spans="1:17" ht="12.75" customHeight="1">
      <c r="A21" s="159" t="s">
        <v>61</v>
      </c>
      <c r="B21" s="160" t="s">
        <v>61</v>
      </c>
      <c r="C21" s="119">
        <v>17000000</v>
      </c>
      <c r="D21" s="151">
        <v>1</v>
      </c>
      <c r="E21" s="151"/>
      <c r="F21" s="153">
        <v>8433</v>
      </c>
      <c r="G21" s="153">
        <v>8433</v>
      </c>
      <c r="H21" s="153">
        <v>8821.4</v>
      </c>
      <c r="I21" s="153">
        <v>8821.4</v>
      </c>
      <c r="J21" s="153">
        <v>9177.3</v>
      </c>
      <c r="K21" s="153">
        <v>9177.3</v>
      </c>
      <c r="L21" s="153">
        <v>8433</v>
      </c>
      <c r="M21" s="153">
        <v>8433</v>
      </c>
      <c r="N21" s="153">
        <v>8821.4</v>
      </c>
      <c r="O21" s="153">
        <v>8821.4</v>
      </c>
      <c r="P21" s="153">
        <v>9177.3</v>
      </c>
      <c r="Q21" s="153">
        <v>9177.3</v>
      </c>
    </row>
    <row r="22" spans="1:17" ht="12.75" customHeight="1">
      <c r="A22" s="159" t="s">
        <v>64</v>
      </c>
      <c r="B22" s="160" t="s">
        <v>64</v>
      </c>
      <c r="C22" s="119">
        <v>20000000</v>
      </c>
      <c r="D22" s="151">
        <v>1</v>
      </c>
      <c r="E22" s="151"/>
      <c r="F22" s="153">
        <v>15351</v>
      </c>
      <c r="G22" s="153">
        <v>15351</v>
      </c>
      <c r="H22" s="153">
        <v>16058.5</v>
      </c>
      <c r="I22" s="153">
        <v>16058.5</v>
      </c>
      <c r="J22" s="153">
        <v>16707</v>
      </c>
      <c r="K22" s="153">
        <v>16707</v>
      </c>
      <c r="L22" s="153">
        <v>15351</v>
      </c>
      <c r="M22" s="153">
        <v>15351</v>
      </c>
      <c r="N22" s="153">
        <v>16058.5</v>
      </c>
      <c r="O22" s="153">
        <v>16058.5</v>
      </c>
      <c r="P22" s="153">
        <v>16707</v>
      </c>
      <c r="Q22" s="153">
        <v>16707</v>
      </c>
    </row>
    <row r="23" spans="1:17" ht="12.75" customHeight="1">
      <c r="A23" s="159" t="s">
        <v>65</v>
      </c>
      <c r="B23" s="160" t="s">
        <v>65</v>
      </c>
      <c r="C23" s="119">
        <v>24000000</v>
      </c>
      <c r="D23" s="151">
        <v>1</v>
      </c>
      <c r="E23" s="151"/>
      <c r="F23" s="153">
        <v>7754.6</v>
      </c>
      <c r="G23" s="153">
        <v>7754.6</v>
      </c>
      <c r="H23" s="153">
        <v>8111.4</v>
      </c>
      <c r="I23" s="153">
        <v>8111.4</v>
      </c>
      <c r="J23" s="153">
        <v>8438.4</v>
      </c>
      <c r="K23" s="153">
        <v>8438.4</v>
      </c>
      <c r="L23" s="153">
        <v>7754.6</v>
      </c>
      <c r="M23" s="153">
        <v>7754.6</v>
      </c>
      <c r="N23" s="153">
        <v>8111.4</v>
      </c>
      <c r="O23" s="153">
        <v>8111.4</v>
      </c>
      <c r="P23" s="153">
        <v>8438.4</v>
      </c>
      <c r="Q23" s="153">
        <v>8438.4</v>
      </c>
    </row>
    <row r="24" spans="1:17" ht="12.75" customHeight="1">
      <c r="A24" s="159" t="s">
        <v>67</v>
      </c>
      <c r="B24" s="160" t="s">
        <v>67</v>
      </c>
      <c r="C24" s="119">
        <v>29000000</v>
      </c>
      <c r="D24" s="151">
        <v>1</v>
      </c>
      <c r="E24" s="151"/>
      <c r="F24" s="153">
        <v>4626.7</v>
      </c>
      <c r="G24" s="153">
        <v>4626.7</v>
      </c>
      <c r="H24" s="153">
        <v>4839.9</v>
      </c>
      <c r="I24" s="153">
        <v>4839.9</v>
      </c>
      <c r="J24" s="153">
        <v>5035.3</v>
      </c>
      <c r="K24" s="153">
        <v>5035.3</v>
      </c>
      <c r="L24" s="153">
        <v>4626.7</v>
      </c>
      <c r="M24" s="153">
        <v>4626.7</v>
      </c>
      <c r="N24" s="153">
        <v>4839.9</v>
      </c>
      <c r="O24" s="153">
        <v>4839.9</v>
      </c>
      <c r="P24" s="153">
        <v>5035.3</v>
      </c>
      <c r="Q24" s="153">
        <v>5035.3</v>
      </c>
    </row>
    <row r="25" spans="1:17" ht="12.75" customHeight="1">
      <c r="A25" s="159" t="s">
        <v>70</v>
      </c>
      <c r="B25" s="160" t="s">
        <v>70</v>
      </c>
      <c r="C25" s="119">
        <v>34000000</v>
      </c>
      <c r="D25" s="151">
        <v>1</v>
      </c>
      <c r="E25" s="151"/>
      <c r="F25" s="153">
        <v>4699.6</v>
      </c>
      <c r="G25" s="153">
        <v>4699.6</v>
      </c>
      <c r="H25" s="153">
        <v>4915.5</v>
      </c>
      <c r="I25" s="153">
        <v>4915.5</v>
      </c>
      <c r="J25" s="153">
        <v>5113.5</v>
      </c>
      <c r="K25" s="153">
        <v>5113.5</v>
      </c>
      <c r="L25" s="153">
        <v>4699.6</v>
      </c>
      <c r="M25" s="153">
        <v>4699.6</v>
      </c>
      <c r="N25" s="153">
        <v>4915.5</v>
      </c>
      <c r="O25" s="153">
        <v>4915.5</v>
      </c>
      <c r="P25" s="153">
        <v>5113.5</v>
      </c>
      <c r="Q25" s="153">
        <v>5113.5</v>
      </c>
    </row>
    <row r="26" spans="1:17" ht="12.75" customHeight="1">
      <c r="A26" s="159" t="s">
        <v>72</v>
      </c>
      <c r="B26" s="160" t="s">
        <v>72</v>
      </c>
      <c r="C26" s="119">
        <v>38000000</v>
      </c>
      <c r="D26" s="151">
        <v>1</v>
      </c>
      <c r="E26" s="151"/>
      <c r="F26" s="153">
        <v>12790.9</v>
      </c>
      <c r="G26" s="153">
        <v>12790.9</v>
      </c>
      <c r="H26" s="153">
        <v>13379.2</v>
      </c>
      <c r="I26" s="153">
        <v>13379.2</v>
      </c>
      <c r="J26" s="153">
        <v>13918.4</v>
      </c>
      <c r="K26" s="153">
        <v>13918.4</v>
      </c>
      <c r="L26" s="153">
        <v>12790.9</v>
      </c>
      <c r="M26" s="153">
        <v>12790.9</v>
      </c>
      <c r="N26" s="153">
        <v>13379.2</v>
      </c>
      <c r="O26" s="153">
        <v>13379.2</v>
      </c>
      <c r="P26" s="153">
        <v>13918.4</v>
      </c>
      <c r="Q26" s="153">
        <v>13918.4</v>
      </c>
    </row>
    <row r="27" spans="1:17" ht="12.75" customHeight="1">
      <c r="A27" s="159" t="s">
        <v>74</v>
      </c>
      <c r="B27" s="160" t="s">
        <v>74</v>
      </c>
      <c r="C27" s="119">
        <v>42000000</v>
      </c>
      <c r="D27" s="151">
        <v>1</v>
      </c>
      <c r="E27" s="151"/>
      <c r="F27" s="153">
        <v>11343.2</v>
      </c>
      <c r="G27" s="153">
        <v>11343.2</v>
      </c>
      <c r="H27" s="153">
        <v>11865.8</v>
      </c>
      <c r="I27" s="153">
        <v>11865.8</v>
      </c>
      <c r="J27" s="153">
        <v>12344.8</v>
      </c>
      <c r="K27" s="153">
        <v>12344.8</v>
      </c>
      <c r="L27" s="153">
        <v>11343.2</v>
      </c>
      <c r="M27" s="153">
        <v>11343.2</v>
      </c>
      <c r="N27" s="153">
        <v>11865.8</v>
      </c>
      <c r="O27" s="153">
        <v>11865.8</v>
      </c>
      <c r="P27" s="153">
        <v>12344.8</v>
      </c>
      <c r="Q27" s="153">
        <v>12344.8</v>
      </c>
    </row>
    <row r="28" spans="1:17" ht="12.75" customHeight="1">
      <c r="A28" s="159" t="s">
        <v>107</v>
      </c>
      <c r="B28" s="160" t="s">
        <v>107</v>
      </c>
      <c r="C28" s="119">
        <v>46000000</v>
      </c>
      <c r="D28" s="151">
        <v>1</v>
      </c>
      <c r="E28" s="151"/>
      <c r="F28" s="153">
        <v>19477.6</v>
      </c>
      <c r="G28" s="153">
        <v>19477.6</v>
      </c>
      <c r="H28" s="153">
        <v>20374.5</v>
      </c>
      <c r="I28" s="153">
        <v>20374.5</v>
      </c>
      <c r="J28" s="153">
        <v>21196.7</v>
      </c>
      <c r="K28" s="153">
        <v>21196.7</v>
      </c>
      <c r="L28" s="153">
        <v>19477.6</v>
      </c>
      <c r="M28" s="153">
        <v>19477.6</v>
      </c>
      <c r="N28" s="153">
        <v>20374.5</v>
      </c>
      <c r="O28" s="153">
        <v>20374.5</v>
      </c>
      <c r="P28" s="153">
        <v>21196.7</v>
      </c>
      <c r="Q28" s="153">
        <v>21196.7</v>
      </c>
    </row>
    <row r="29" spans="1:17" ht="12.75" customHeight="1">
      <c r="A29" s="159" t="s">
        <v>81</v>
      </c>
      <c r="B29" s="160" t="s">
        <v>81</v>
      </c>
      <c r="C29" s="119">
        <v>54000000</v>
      </c>
      <c r="D29" s="151">
        <v>1</v>
      </c>
      <c r="E29" s="151"/>
      <c r="F29" s="153">
        <v>4939.1</v>
      </c>
      <c r="G29" s="153">
        <v>4939.1</v>
      </c>
      <c r="H29" s="153">
        <v>5166.4</v>
      </c>
      <c r="I29" s="153">
        <v>5166.4</v>
      </c>
      <c r="J29" s="153">
        <v>5374.8</v>
      </c>
      <c r="K29" s="153">
        <v>5374.8</v>
      </c>
      <c r="L29" s="153">
        <v>4939.1</v>
      </c>
      <c r="M29" s="153">
        <v>4939.1</v>
      </c>
      <c r="N29" s="153">
        <v>5166.4</v>
      </c>
      <c r="O29" s="153">
        <v>5166.4</v>
      </c>
      <c r="P29" s="153">
        <v>5374.8</v>
      </c>
      <c r="Q29" s="153">
        <v>5374.8</v>
      </c>
    </row>
    <row r="30" spans="1:17" ht="12.75" customHeight="1">
      <c r="A30" s="159" t="s">
        <v>85</v>
      </c>
      <c r="B30" s="160" t="s">
        <v>85</v>
      </c>
      <c r="C30" s="119">
        <v>61000000</v>
      </c>
      <c r="D30" s="151">
        <v>1</v>
      </c>
      <c r="E30" s="151"/>
      <c r="F30" s="153">
        <v>7857.2</v>
      </c>
      <c r="G30" s="153">
        <v>7857.2</v>
      </c>
      <c r="H30" s="153">
        <v>8218.4</v>
      </c>
      <c r="I30" s="153">
        <v>8218.4</v>
      </c>
      <c r="J30" s="153">
        <v>8549.5</v>
      </c>
      <c r="K30" s="153">
        <v>8549.5</v>
      </c>
      <c r="L30" s="153">
        <v>7857.2</v>
      </c>
      <c r="M30" s="153">
        <v>7857.2</v>
      </c>
      <c r="N30" s="153">
        <v>8218.4</v>
      </c>
      <c r="O30" s="153">
        <v>8218.4</v>
      </c>
      <c r="P30" s="153">
        <v>8549.5</v>
      </c>
      <c r="Q30" s="153">
        <v>8549.5</v>
      </c>
    </row>
    <row r="31" spans="1:17" ht="12.75" customHeight="1">
      <c r="A31" s="159" t="s">
        <v>89</v>
      </c>
      <c r="B31" s="160" t="s">
        <v>89</v>
      </c>
      <c r="C31" s="119">
        <v>66000000</v>
      </c>
      <c r="D31" s="151">
        <v>1</v>
      </c>
      <c r="E31" s="151"/>
      <c r="F31" s="153">
        <v>2749.7</v>
      </c>
      <c r="G31" s="153">
        <v>2749.7</v>
      </c>
      <c r="H31" s="153">
        <v>2875.7</v>
      </c>
      <c r="I31" s="153">
        <v>2875.7</v>
      </c>
      <c r="J31" s="153">
        <v>2991.2</v>
      </c>
      <c r="K31" s="153">
        <v>2991.2</v>
      </c>
      <c r="L31" s="153">
        <v>2749.7</v>
      </c>
      <c r="M31" s="153">
        <v>2749.7</v>
      </c>
      <c r="N31" s="153">
        <v>2875.7</v>
      </c>
      <c r="O31" s="153">
        <v>2875.7</v>
      </c>
      <c r="P31" s="153">
        <v>2991.2</v>
      </c>
      <c r="Q31" s="153">
        <v>2991.2</v>
      </c>
    </row>
    <row r="32" spans="1:17" ht="12.75" customHeight="1">
      <c r="A32" s="159" t="s">
        <v>90</v>
      </c>
      <c r="B32" s="160" t="s">
        <v>90</v>
      </c>
      <c r="C32" s="119">
        <v>68000000</v>
      </c>
      <c r="D32" s="151">
        <v>1</v>
      </c>
      <c r="E32" s="151"/>
      <c r="F32" s="153">
        <v>7992.4</v>
      </c>
      <c r="G32" s="153">
        <v>7992.4</v>
      </c>
      <c r="H32" s="153">
        <v>8360.3</v>
      </c>
      <c r="I32" s="153">
        <v>8360.3</v>
      </c>
      <c r="J32" s="153">
        <v>8697.5</v>
      </c>
      <c r="K32" s="153">
        <v>8697.5</v>
      </c>
      <c r="L32" s="153">
        <v>7992.4</v>
      </c>
      <c r="M32" s="153">
        <v>7992.4</v>
      </c>
      <c r="N32" s="153">
        <v>8360.3</v>
      </c>
      <c r="O32" s="153">
        <v>8360.3</v>
      </c>
      <c r="P32" s="153">
        <v>8697.5</v>
      </c>
      <c r="Q32" s="153">
        <v>8697.5</v>
      </c>
    </row>
    <row r="33" spans="1:17" ht="12.75" customHeight="1">
      <c r="A33" s="159" t="s">
        <v>91</v>
      </c>
      <c r="B33" s="160" t="s">
        <v>91</v>
      </c>
      <c r="C33" s="119">
        <v>28000000</v>
      </c>
      <c r="D33" s="151">
        <v>1</v>
      </c>
      <c r="E33" s="151"/>
      <c r="F33" s="153">
        <v>7747.5</v>
      </c>
      <c r="G33" s="153">
        <v>7747.5</v>
      </c>
      <c r="H33" s="153">
        <v>8104.3</v>
      </c>
      <c r="I33" s="153">
        <v>8104.3</v>
      </c>
      <c r="J33" s="153">
        <v>8431.3</v>
      </c>
      <c r="K33" s="153">
        <v>8431.3</v>
      </c>
      <c r="L33" s="153">
        <v>7747.5</v>
      </c>
      <c r="M33" s="153">
        <v>7747.5</v>
      </c>
      <c r="N33" s="153">
        <v>8104.3</v>
      </c>
      <c r="O33" s="153">
        <v>8104.3</v>
      </c>
      <c r="P33" s="153">
        <v>8431.3</v>
      </c>
      <c r="Q33" s="153">
        <v>8431.3</v>
      </c>
    </row>
    <row r="34" spans="1:17" ht="12.75" customHeight="1">
      <c r="A34" s="159" t="s">
        <v>92</v>
      </c>
      <c r="B34" s="160" t="s">
        <v>92</v>
      </c>
      <c r="C34" s="119">
        <v>70000000</v>
      </c>
      <c r="D34" s="151">
        <v>1</v>
      </c>
      <c r="E34" s="151"/>
      <c r="F34" s="153">
        <v>5080.7</v>
      </c>
      <c r="G34" s="153">
        <v>5080.7</v>
      </c>
      <c r="H34" s="153">
        <v>5314.9</v>
      </c>
      <c r="I34" s="153">
        <v>5314.9</v>
      </c>
      <c r="J34" s="153">
        <v>5529.6</v>
      </c>
      <c r="K34" s="153">
        <v>5529.6</v>
      </c>
      <c r="L34" s="153">
        <v>5080.7</v>
      </c>
      <c r="M34" s="153">
        <v>5080.7</v>
      </c>
      <c r="N34" s="153">
        <v>5314.9</v>
      </c>
      <c r="O34" s="153">
        <v>5314.9</v>
      </c>
      <c r="P34" s="153">
        <v>5529.6</v>
      </c>
      <c r="Q34" s="153">
        <v>5529.6</v>
      </c>
    </row>
    <row r="35" spans="1:17" ht="12.75" customHeight="1">
      <c r="A35" s="159" t="s">
        <v>94</v>
      </c>
      <c r="B35" s="160" t="s">
        <v>94</v>
      </c>
      <c r="C35" s="119">
        <v>78000000</v>
      </c>
      <c r="D35" s="151">
        <v>1</v>
      </c>
      <c r="E35" s="151"/>
      <c r="F35" s="153">
        <v>6207.4</v>
      </c>
      <c r="G35" s="153">
        <v>6207.4</v>
      </c>
      <c r="H35" s="153">
        <v>6493.3</v>
      </c>
      <c r="I35" s="153">
        <v>6493.3</v>
      </c>
      <c r="J35" s="153">
        <v>6755.3</v>
      </c>
      <c r="K35" s="153">
        <v>6755.3</v>
      </c>
      <c r="L35" s="153">
        <v>6207.4</v>
      </c>
      <c r="M35" s="153">
        <v>6207.4</v>
      </c>
      <c r="N35" s="153">
        <v>6493.3</v>
      </c>
      <c r="O35" s="153">
        <v>6493.3</v>
      </c>
      <c r="P35" s="153">
        <v>6755.3</v>
      </c>
      <c r="Q35" s="153">
        <v>6755.3</v>
      </c>
    </row>
    <row r="36" spans="1:17" ht="12.75" customHeight="1">
      <c r="A36" s="159" t="s">
        <v>221</v>
      </c>
      <c r="B36" s="160" t="s">
        <v>221</v>
      </c>
      <c r="C36" s="119">
        <v>45000000</v>
      </c>
      <c r="D36" s="151">
        <v>1</v>
      </c>
      <c r="E36" s="151"/>
      <c r="F36" s="153">
        <v>20567.1</v>
      </c>
      <c r="G36" s="153">
        <v>20567.1</v>
      </c>
      <c r="H36" s="153">
        <v>21514.1</v>
      </c>
      <c r="I36" s="153">
        <v>21514.1</v>
      </c>
      <c r="J36" s="153">
        <v>22382.1</v>
      </c>
      <c r="K36" s="153">
        <v>22382.1</v>
      </c>
      <c r="L36" s="153">
        <v>20567.1</v>
      </c>
      <c r="M36" s="153">
        <v>20567.1</v>
      </c>
      <c r="N36" s="153">
        <v>21514.1</v>
      </c>
      <c r="O36" s="153">
        <v>21514.1</v>
      </c>
      <c r="P36" s="153">
        <v>22382.1</v>
      </c>
      <c r="Q36" s="153">
        <v>22382.1</v>
      </c>
    </row>
    <row r="37" spans="1:17" ht="12.75" customHeight="1">
      <c r="A37" s="161" t="s">
        <v>143</v>
      </c>
      <c r="B37" s="162" t="s">
        <v>143</v>
      </c>
      <c r="C37" s="119"/>
      <c r="D37" s="151"/>
      <c r="E37" s="151"/>
      <c r="F37" s="152">
        <v>75187.70000000001</v>
      </c>
      <c r="G37" s="152">
        <v>75187.70000000001</v>
      </c>
      <c r="H37" s="152">
        <v>78630.2</v>
      </c>
      <c r="I37" s="152">
        <v>78630.2</v>
      </c>
      <c r="J37" s="152">
        <v>81785.8</v>
      </c>
      <c r="K37" s="152">
        <v>81785.8</v>
      </c>
      <c r="L37" s="152">
        <v>75187.70000000001</v>
      </c>
      <c r="M37" s="152">
        <v>75187.70000000001</v>
      </c>
      <c r="N37" s="152">
        <v>78630.2</v>
      </c>
      <c r="O37" s="152">
        <v>78630.2</v>
      </c>
      <c r="P37" s="152">
        <v>81785.8</v>
      </c>
      <c r="Q37" s="152">
        <v>81785.8</v>
      </c>
    </row>
    <row r="38" spans="1:17" ht="12.75" customHeight="1">
      <c r="A38" s="159" t="s">
        <v>45</v>
      </c>
      <c r="B38" s="160" t="s">
        <v>45</v>
      </c>
      <c r="C38" s="119">
        <v>86000000</v>
      </c>
      <c r="D38" s="151">
        <v>1</v>
      </c>
      <c r="E38" s="151"/>
      <c r="F38" s="153">
        <v>6808.2</v>
      </c>
      <c r="G38" s="153">
        <v>6808.2</v>
      </c>
      <c r="H38" s="153">
        <v>7122</v>
      </c>
      <c r="I38" s="153">
        <v>7122</v>
      </c>
      <c r="J38" s="153">
        <v>7409.6</v>
      </c>
      <c r="K38" s="153">
        <v>7409.6</v>
      </c>
      <c r="L38" s="153">
        <v>6808.2</v>
      </c>
      <c r="M38" s="153">
        <v>6808.2</v>
      </c>
      <c r="N38" s="153">
        <v>7122</v>
      </c>
      <c r="O38" s="153">
        <v>7122</v>
      </c>
      <c r="P38" s="153">
        <v>7409.6</v>
      </c>
      <c r="Q38" s="153">
        <v>7409.6</v>
      </c>
    </row>
    <row r="39" spans="1:17" ht="12.75" customHeight="1">
      <c r="A39" s="159" t="s">
        <v>46</v>
      </c>
      <c r="B39" s="160" t="s">
        <v>46</v>
      </c>
      <c r="C39" s="119">
        <v>87000000</v>
      </c>
      <c r="D39" s="151">
        <v>1</v>
      </c>
      <c r="E39" s="151"/>
      <c r="F39" s="153">
        <v>8955.2</v>
      </c>
      <c r="G39" s="153">
        <v>8955.2</v>
      </c>
      <c r="H39" s="153">
        <v>9353.4</v>
      </c>
      <c r="I39" s="153">
        <v>9353.4</v>
      </c>
      <c r="J39" s="153">
        <v>9718.5</v>
      </c>
      <c r="K39" s="153">
        <v>9718.5</v>
      </c>
      <c r="L39" s="153">
        <v>8955.2</v>
      </c>
      <c r="M39" s="153">
        <v>8955.2</v>
      </c>
      <c r="N39" s="153">
        <v>9353.4</v>
      </c>
      <c r="O39" s="153">
        <v>9353.4</v>
      </c>
      <c r="P39" s="153">
        <v>9718.5</v>
      </c>
      <c r="Q39" s="153">
        <v>9718.5</v>
      </c>
    </row>
    <row r="40" spans="1:17" ht="12.75" customHeight="1">
      <c r="A40" s="159" t="s">
        <v>58</v>
      </c>
      <c r="B40" s="160" t="s">
        <v>58</v>
      </c>
      <c r="C40" s="119">
        <v>11000000</v>
      </c>
      <c r="D40" s="151">
        <v>1</v>
      </c>
      <c r="E40" s="151"/>
      <c r="F40" s="153">
        <v>10166.1</v>
      </c>
      <c r="G40" s="153">
        <v>10166.1</v>
      </c>
      <c r="H40" s="153">
        <v>10633</v>
      </c>
      <c r="I40" s="153">
        <v>10633</v>
      </c>
      <c r="J40" s="153">
        <v>11061</v>
      </c>
      <c r="K40" s="153">
        <v>11061</v>
      </c>
      <c r="L40" s="153">
        <v>10166.1</v>
      </c>
      <c r="M40" s="153">
        <v>10166.1</v>
      </c>
      <c r="N40" s="153">
        <v>10633</v>
      </c>
      <c r="O40" s="153">
        <v>10633</v>
      </c>
      <c r="P40" s="153">
        <v>11061</v>
      </c>
      <c r="Q40" s="153">
        <v>11061</v>
      </c>
    </row>
    <row r="41" spans="1:17" ht="12.75" customHeight="1">
      <c r="A41" s="159" t="s">
        <v>63</v>
      </c>
      <c r="B41" s="160" t="s">
        <v>63</v>
      </c>
      <c r="C41" s="119">
        <v>19000000</v>
      </c>
      <c r="D41" s="151">
        <v>1</v>
      </c>
      <c r="E41" s="151"/>
      <c r="F41" s="153">
        <v>10457.8</v>
      </c>
      <c r="G41" s="153">
        <v>10457.8</v>
      </c>
      <c r="H41" s="153">
        <v>10938.6</v>
      </c>
      <c r="I41" s="153">
        <v>10938.6</v>
      </c>
      <c r="J41" s="153">
        <v>11379.3</v>
      </c>
      <c r="K41" s="153">
        <v>11379.3</v>
      </c>
      <c r="L41" s="153">
        <v>10457.8</v>
      </c>
      <c r="M41" s="153">
        <v>10457.8</v>
      </c>
      <c r="N41" s="153">
        <v>10938.6</v>
      </c>
      <c r="O41" s="153">
        <v>10938.6</v>
      </c>
      <c r="P41" s="153">
        <v>11379.3</v>
      </c>
      <c r="Q41" s="153">
        <v>11379.3</v>
      </c>
    </row>
    <row r="42" spans="1:17" ht="12.75" customHeight="1">
      <c r="A42" s="159" t="s">
        <v>66</v>
      </c>
      <c r="B42" s="160" t="s">
        <v>66</v>
      </c>
      <c r="C42" s="119">
        <v>27000000</v>
      </c>
      <c r="D42" s="151">
        <v>1</v>
      </c>
      <c r="E42" s="151"/>
      <c r="F42" s="153">
        <v>7319.1</v>
      </c>
      <c r="G42" s="153">
        <v>7319.1</v>
      </c>
      <c r="H42" s="153">
        <v>7656</v>
      </c>
      <c r="I42" s="153">
        <v>7656</v>
      </c>
      <c r="J42" s="153">
        <v>7964.8</v>
      </c>
      <c r="K42" s="153">
        <v>7964.8</v>
      </c>
      <c r="L42" s="153">
        <v>7319.1</v>
      </c>
      <c r="M42" s="153">
        <v>7319.1</v>
      </c>
      <c r="N42" s="153">
        <v>7656</v>
      </c>
      <c r="O42" s="153">
        <v>7656</v>
      </c>
      <c r="P42" s="153">
        <v>7964.8</v>
      </c>
      <c r="Q42" s="153">
        <v>7964.8</v>
      </c>
    </row>
    <row r="43" spans="1:17" ht="12.75" customHeight="1">
      <c r="A43" s="159" t="s">
        <v>73</v>
      </c>
      <c r="B43" s="160" t="s">
        <v>73</v>
      </c>
      <c r="C43" s="119">
        <v>41000000</v>
      </c>
      <c r="D43" s="151">
        <v>1</v>
      </c>
      <c r="E43" s="151"/>
      <c r="F43" s="153">
        <v>7726.6</v>
      </c>
      <c r="G43" s="153">
        <v>7726.6</v>
      </c>
      <c r="H43" s="153">
        <v>8082</v>
      </c>
      <c r="I43" s="153">
        <v>8082</v>
      </c>
      <c r="J43" s="153">
        <v>8407.8</v>
      </c>
      <c r="K43" s="153">
        <v>8407.8</v>
      </c>
      <c r="L43" s="153">
        <v>7726.6</v>
      </c>
      <c r="M43" s="153">
        <v>7726.6</v>
      </c>
      <c r="N43" s="153">
        <v>8082</v>
      </c>
      <c r="O43" s="153">
        <v>8082</v>
      </c>
      <c r="P43" s="153">
        <v>8407.8</v>
      </c>
      <c r="Q43" s="153">
        <v>8407.8</v>
      </c>
    </row>
    <row r="44" spans="1:17" ht="12.75" customHeight="1">
      <c r="A44" s="159" t="s">
        <v>76</v>
      </c>
      <c r="B44" s="160" t="s">
        <v>76</v>
      </c>
      <c r="C44" s="119">
        <v>47000000</v>
      </c>
      <c r="D44" s="151">
        <v>1</v>
      </c>
      <c r="E44" s="151"/>
      <c r="F44" s="153">
        <v>7207.8</v>
      </c>
      <c r="G44" s="153">
        <v>7207.8</v>
      </c>
      <c r="H44" s="153">
        <v>7539</v>
      </c>
      <c r="I44" s="153">
        <v>7539</v>
      </c>
      <c r="J44" s="153">
        <v>7842.6</v>
      </c>
      <c r="K44" s="153">
        <v>7842.6</v>
      </c>
      <c r="L44" s="153">
        <v>7207.8</v>
      </c>
      <c r="M44" s="153">
        <v>7207.8</v>
      </c>
      <c r="N44" s="153">
        <v>7539</v>
      </c>
      <c r="O44" s="153">
        <v>7539</v>
      </c>
      <c r="P44" s="153">
        <v>7842.6</v>
      </c>
      <c r="Q44" s="153">
        <v>7842.6</v>
      </c>
    </row>
    <row r="45" spans="1:17" ht="12.75" customHeight="1">
      <c r="A45" s="159" t="s">
        <v>78</v>
      </c>
      <c r="B45" s="160" t="s">
        <v>78</v>
      </c>
      <c r="C45" s="119">
        <v>49000000</v>
      </c>
      <c r="D45" s="151">
        <v>1</v>
      </c>
      <c r="E45" s="151"/>
      <c r="F45" s="153">
        <v>4277.8</v>
      </c>
      <c r="G45" s="153">
        <v>4277.8</v>
      </c>
      <c r="H45" s="153">
        <v>4475</v>
      </c>
      <c r="I45" s="153">
        <v>4475</v>
      </c>
      <c r="J45" s="153">
        <v>4655.7</v>
      </c>
      <c r="K45" s="153">
        <v>4655.7</v>
      </c>
      <c r="L45" s="153">
        <v>4277.8</v>
      </c>
      <c r="M45" s="153">
        <v>4277.8</v>
      </c>
      <c r="N45" s="153">
        <v>4475</v>
      </c>
      <c r="O45" s="153">
        <v>4475</v>
      </c>
      <c r="P45" s="153">
        <v>4655.7</v>
      </c>
      <c r="Q45" s="153">
        <v>4655.7</v>
      </c>
    </row>
    <row r="46" spans="1:17" ht="12.75" customHeight="1">
      <c r="A46" s="159" t="s">
        <v>83</v>
      </c>
      <c r="B46" s="160" t="s">
        <v>83</v>
      </c>
      <c r="C46" s="119">
        <v>58000000</v>
      </c>
      <c r="D46" s="151">
        <v>1</v>
      </c>
      <c r="E46" s="151"/>
      <c r="F46" s="153">
        <v>2985.8</v>
      </c>
      <c r="G46" s="153">
        <v>2985.8</v>
      </c>
      <c r="H46" s="153">
        <v>3122.9</v>
      </c>
      <c r="I46" s="153">
        <v>3122.9</v>
      </c>
      <c r="J46" s="153">
        <v>3248.6</v>
      </c>
      <c r="K46" s="153">
        <v>3248.6</v>
      </c>
      <c r="L46" s="153">
        <v>2985.8</v>
      </c>
      <c r="M46" s="153">
        <v>2985.8</v>
      </c>
      <c r="N46" s="153">
        <v>3122.9</v>
      </c>
      <c r="O46" s="153">
        <v>3122.9</v>
      </c>
      <c r="P46" s="153">
        <v>3248.6</v>
      </c>
      <c r="Q46" s="153">
        <v>3248.6</v>
      </c>
    </row>
    <row r="47" spans="1:17" ht="12.75" customHeight="1">
      <c r="A47" s="159" t="s">
        <v>222</v>
      </c>
      <c r="B47" s="160" t="s">
        <v>222</v>
      </c>
      <c r="C47" s="119">
        <v>40000000</v>
      </c>
      <c r="D47" s="151">
        <v>1</v>
      </c>
      <c r="E47" s="151"/>
      <c r="F47" s="153">
        <v>8248.1</v>
      </c>
      <c r="G47" s="153">
        <v>8248.1</v>
      </c>
      <c r="H47" s="153">
        <v>8625.5</v>
      </c>
      <c r="I47" s="153">
        <v>8625.5</v>
      </c>
      <c r="J47" s="153">
        <v>8971.5</v>
      </c>
      <c r="K47" s="153">
        <v>8971.5</v>
      </c>
      <c r="L47" s="153">
        <v>8248.1</v>
      </c>
      <c r="M47" s="153">
        <v>8248.1</v>
      </c>
      <c r="N47" s="153">
        <v>8625.5</v>
      </c>
      <c r="O47" s="153">
        <v>8625.5</v>
      </c>
      <c r="P47" s="153">
        <v>8971.5</v>
      </c>
      <c r="Q47" s="153">
        <v>8971.5</v>
      </c>
    </row>
    <row r="48" spans="1:17" ht="12.75" customHeight="1">
      <c r="A48" s="159" t="s">
        <v>129</v>
      </c>
      <c r="B48" s="160" t="s">
        <v>129</v>
      </c>
      <c r="C48" s="119">
        <v>11800000</v>
      </c>
      <c r="D48" s="151">
        <v>1</v>
      </c>
      <c r="E48" s="151"/>
      <c r="F48" s="153">
        <v>1035.2</v>
      </c>
      <c r="G48" s="153">
        <v>1035.2</v>
      </c>
      <c r="H48" s="153">
        <v>1082.8</v>
      </c>
      <c r="I48" s="153">
        <v>1082.8</v>
      </c>
      <c r="J48" s="153">
        <v>1126.4</v>
      </c>
      <c r="K48" s="153">
        <v>1126.4</v>
      </c>
      <c r="L48" s="153">
        <v>1035.2</v>
      </c>
      <c r="M48" s="153">
        <v>1035.2</v>
      </c>
      <c r="N48" s="153">
        <v>1082.8</v>
      </c>
      <c r="O48" s="153">
        <v>1082.8</v>
      </c>
      <c r="P48" s="153">
        <v>1126.4</v>
      </c>
      <c r="Q48" s="153">
        <v>1126.4</v>
      </c>
    </row>
    <row r="49" spans="1:17" ht="12.75" customHeight="1">
      <c r="A49" s="161" t="s">
        <v>150</v>
      </c>
      <c r="B49" s="162" t="s">
        <v>150</v>
      </c>
      <c r="C49" s="119"/>
      <c r="D49" s="151"/>
      <c r="E49" s="151"/>
      <c r="F49" s="152">
        <v>26387</v>
      </c>
      <c r="G49" s="152">
        <v>26387</v>
      </c>
      <c r="H49" s="152">
        <v>27600</v>
      </c>
      <c r="I49" s="152">
        <v>27600</v>
      </c>
      <c r="J49" s="152">
        <v>28711.4</v>
      </c>
      <c r="K49" s="152">
        <v>28711.4</v>
      </c>
      <c r="L49" s="152">
        <v>26387</v>
      </c>
      <c r="M49" s="152">
        <v>26387</v>
      </c>
      <c r="N49" s="152">
        <v>27600</v>
      </c>
      <c r="O49" s="152">
        <v>27600</v>
      </c>
      <c r="P49" s="152">
        <v>28711.4</v>
      </c>
      <c r="Q49" s="152">
        <v>28711.4</v>
      </c>
    </row>
    <row r="50" spans="1:17" ht="12.75" customHeight="1">
      <c r="A50" s="159" t="s">
        <v>121</v>
      </c>
      <c r="B50" s="160" t="s">
        <v>121</v>
      </c>
      <c r="C50" s="120">
        <v>82000000</v>
      </c>
      <c r="D50" s="151">
        <v>1</v>
      </c>
      <c r="E50" s="151"/>
      <c r="F50" s="153">
        <v>7392</v>
      </c>
      <c r="G50" s="153">
        <v>7392</v>
      </c>
      <c r="H50" s="153">
        <v>7732.5</v>
      </c>
      <c r="I50" s="153">
        <v>7732.5</v>
      </c>
      <c r="J50" s="153">
        <v>8044.5</v>
      </c>
      <c r="K50" s="153">
        <v>8044.5</v>
      </c>
      <c r="L50" s="153">
        <v>7392</v>
      </c>
      <c r="M50" s="153">
        <v>7392</v>
      </c>
      <c r="N50" s="153">
        <v>7732.5</v>
      </c>
      <c r="O50" s="153">
        <v>7732.5</v>
      </c>
      <c r="P50" s="153">
        <v>8044.5</v>
      </c>
      <c r="Q50" s="153">
        <v>8044.5</v>
      </c>
    </row>
    <row r="51" spans="1:17" ht="12.75" customHeight="1">
      <c r="A51" s="159" t="s">
        <v>122</v>
      </c>
      <c r="B51" s="160" t="s">
        <v>122</v>
      </c>
      <c r="C51" s="120">
        <v>26000000</v>
      </c>
      <c r="D51" s="151">
        <v>1</v>
      </c>
      <c r="E51" s="151"/>
      <c r="F51" s="153">
        <v>1823</v>
      </c>
      <c r="G51" s="153">
        <v>1823</v>
      </c>
      <c r="H51" s="153">
        <v>1906.3</v>
      </c>
      <c r="I51" s="153">
        <v>1906.3</v>
      </c>
      <c r="J51" s="153">
        <v>1982.6</v>
      </c>
      <c r="K51" s="153">
        <v>1982.6</v>
      </c>
      <c r="L51" s="153">
        <v>1823</v>
      </c>
      <c r="M51" s="153">
        <v>1823</v>
      </c>
      <c r="N51" s="153">
        <v>1906.3</v>
      </c>
      <c r="O51" s="153">
        <v>1906.3</v>
      </c>
      <c r="P51" s="153">
        <v>1982.6</v>
      </c>
      <c r="Q51" s="153">
        <v>1982.6</v>
      </c>
    </row>
    <row r="52" spans="1:17" ht="12.75" customHeight="1">
      <c r="A52" s="159" t="s">
        <v>223</v>
      </c>
      <c r="B52" s="160" t="s">
        <v>223</v>
      </c>
      <c r="C52" s="120">
        <v>83000000</v>
      </c>
      <c r="D52" s="151">
        <v>1</v>
      </c>
      <c r="E52" s="151"/>
      <c r="F52" s="153">
        <v>808.9</v>
      </c>
      <c r="G52" s="153">
        <v>808.9</v>
      </c>
      <c r="H52" s="153">
        <v>845.6</v>
      </c>
      <c r="I52" s="153">
        <v>845.6</v>
      </c>
      <c r="J52" s="153">
        <v>879.2</v>
      </c>
      <c r="K52" s="153">
        <v>879.2</v>
      </c>
      <c r="L52" s="153">
        <v>808.9</v>
      </c>
      <c r="M52" s="153">
        <v>808.9</v>
      </c>
      <c r="N52" s="153">
        <v>845.6</v>
      </c>
      <c r="O52" s="153">
        <v>845.6</v>
      </c>
      <c r="P52" s="153">
        <v>879.2</v>
      </c>
      <c r="Q52" s="153">
        <v>879.2</v>
      </c>
    </row>
    <row r="53" spans="1:17" ht="12.75" customHeight="1">
      <c r="A53" s="159" t="s">
        <v>224</v>
      </c>
      <c r="B53" s="160" t="s">
        <v>224</v>
      </c>
      <c r="C53" s="120">
        <v>91000000</v>
      </c>
      <c r="D53" s="151">
        <v>1</v>
      </c>
      <c r="E53" s="151"/>
      <c r="F53" s="153">
        <v>758.7</v>
      </c>
      <c r="G53" s="153">
        <v>758.7</v>
      </c>
      <c r="H53" s="153">
        <v>792.9</v>
      </c>
      <c r="I53" s="153">
        <v>792.9</v>
      </c>
      <c r="J53" s="153">
        <v>824.1</v>
      </c>
      <c r="K53" s="153">
        <v>824.1</v>
      </c>
      <c r="L53" s="153">
        <v>758.7</v>
      </c>
      <c r="M53" s="153">
        <v>758.7</v>
      </c>
      <c r="N53" s="153">
        <v>792.9</v>
      </c>
      <c r="O53" s="153">
        <v>792.9</v>
      </c>
      <c r="P53" s="153">
        <v>824.1</v>
      </c>
      <c r="Q53" s="153">
        <v>824.1</v>
      </c>
    </row>
    <row r="54" spans="1:17" ht="12.75" customHeight="1">
      <c r="A54" s="159" t="s">
        <v>151</v>
      </c>
      <c r="B54" s="160" t="s">
        <v>151</v>
      </c>
      <c r="C54" s="120">
        <v>90000000</v>
      </c>
      <c r="D54" s="151">
        <v>1</v>
      </c>
      <c r="E54" s="151"/>
      <c r="F54" s="153">
        <v>2453</v>
      </c>
      <c r="G54" s="153">
        <v>2453</v>
      </c>
      <c r="H54" s="153">
        <v>2565.8</v>
      </c>
      <c r="I54" s="153">
        <v>2565.8</v>
      </c>
      <c r="J54" s="153">
        <v>2669.1</v>
      </c>
      <c r="K54" s="153">
        <v>2669.1</v>
      </c>
      <c r="L54" s="153">
        <v>2453</v>
      </c>
      <c r="M54" s="153">
        <v>2453</v>
      </c>
      <c r="N54" s="153">
        <v>2565.8</v>
      </c>
      <c r="O54" s="153">
        <v>2565.8</v>
      </c>
      <c r="P54" s="153">
        <v>2669.1</v>
      </c>
      <c r="Q54" s="153">
        <v>2669.1</v>
      </c>
    </row>
    <row r="55" spans="1:17" ht="12.75" customHeight="1">
      <c r="A55" s="159" t="s">
        <v>114</v>
      </c>
      <c r="B55" s="160" t="s">
        <v>114</v>
      </c>
      <c r="C55" s="120">
        <v>96000000</v>
      </c>
      <c r="D55" s="151">
        <v>1</v>
      </c>
      <c r="E55" s="151"/>
      <c r="F55" s="153">
        <v>3012.3</v>
      </c>
      <c r="G55" s="153">
        <v>3012.3</v>
      </c>
      <c r="H55" s="153">
        <v>3150.4</v>
      </c>
      <c r="I55" s="153">
        <v>3150.4</v>
      </c>
      <c r="J55" s="153">
        <v>3277.1</v>
      </c>
      <c r="K55" s="153">
        <v>3277.1</v>
      </c>
      <c r="L55" s="153">
        <v>3012.3</v>
      </c>
      <c r="M55" s="153">
        <v>3012.3</v>
      </c>
      <c r="N55" s="153">
        <v>3150.4</v>
      </c>
      <c r="O55" s="153">
        <v>3150.4</v>
      </c>
      <c r="P55" s="153">
        <v>3277.1</v>
      </c>
      <c r="Q55" s="153">
        <v>3277.1</v>
      </c>
    </row>
    <row r="56" spans="1:17" ht="12.75" customHeight="1">
      <c r="A56" s="159" t="s">
        <v>55</v>
      </c>
      <c r="B56" s="160" t="s">
        <v>55</v>
      </c>
      <c r="C56" s="120">
        <v>7000000</v>
      </c>
      <c r="D56" s="151">
        <v>1</v>
      </c>
      <c r="E56" s="151"/>
      <c r="F56" s="153">
        <v>10139.1</v>
      </c>
      <c r="G56" s="153">
        <v>10139.1</v>
      </c>
      <c r="H56" s="153">
        <v>10606.5</v>
      </c>
      <c r="I56" s="153">
        <v>10606.5</v>
      </c>
      <c r="J56" s="153">
        <v>11034.8</v>
      </c>
      <c r="K56" s="153">
        <v>11034.8</v>
      </c>
      <c r="L56" s="153">
        <v>10139.1</v>
      </c>
      <c r="M56" s="153">
        <v>10139.1</v>
      </c>
      <c r="N56" s="153">
        <v>10606.5</v>
      </c>
      <c r="O56" s="153">
        <v>10606.5</v>
      </c>
      <c r="P56" s="153">
        <v>11034.8</v>
      </c>
      <c r="Q56" s="153">
        <v>11034.8</v>
      </c>
    </row>
    <row r="57" spans="1:17" ht="12.75" customHeight="1">
      <c r="A57" s="161" t="s">
        <v>145</v>
      </c>
      <c r="B57" s="162" t="s">
        <v>145</v>
      </c>
      <c r="C57" s="119"/>
      <c r="D57" s="151"/>
      <c r="E57" s="151"/>
      <c r="F57" s="152">
        <v>95955.09999999999</v>
      </c>
      <c r="G57" s="152">
        <v>95955.09999999999</v>
      </c>
      <c r="H57" s="152">
        <v>100352.7</v>
      </c>
      <c r="I57" s="152">
        <v>100352.7</v>
      </c>
      <c r="J57" s="152">
        <v>104383.6</v>
      </c>
      <c r="K57" s="152">
        <v>104383.6</v>
      </c>
      <c r="L57" s="152">
        <v>95955.09999999999</v>
      </c>
      <c r="M57" s="152">
        <v>95955.09999999999</v>
      </c>
      <c r="N57" s="152">
        <v>100352.7</v>
      </c>
      <c r="O57" s="152">
        <v>100352.7</v>
      </c>
      <c r="P57" s="152">
        <v>104383.6</v>
      </c>
      <c r="Q57" s="152">
        <v>104383.6</v>
      </c>
    </row>
    <row r="58" spans="1:17" ht="12.75" customHeight="1">
      <c r="A58" s="159" t="s">
        <v>225</v>
      </c>
      <c r="B58" s="160" t="s">
        <v>225</v>
      </c>
      <c r="C58" s="119">
        <v>79000000</v>
      </c>
      <c r="D58" s="151">
        <v>1</v>
      </c>
      <c r="E58" s="151"/>
      <c r="F58" s="153">
        <v>1489.1</v>
      </c>
      <c r="G58" s="153">
        <v>1489.1</v>
      </c>
      <c r="H58" s="153">
        <v>1557.7</v>
      </c>
      <c r="I58" s="153">
        <v>1557.7</v>
      </c>
      <c r="J58" s="153">
        <v>1620.5</v>
      </c>
      <c r="K58" s="153">
        <v>1620.5</v>
      </c>
      <c r="L58" s="153">
        <v>1489.1</v>
      </c>
      <c r="M58" s="153">
        <v>1489.1</v>
      </c>
      <c r="N58" s="153">
        <v>1557.7</v>
      </c>
      <c r="O58" s="153">
        <v>1557.7</v>
      </c>
      <c r="P58" s="153">
        <v>1620.5</v>
      </c>
      <c r="Q58" s="153">
        <v>1620.5</v>
      </c>
    </row>
    <row r="59" spans="1:17" ht="12.75" customHeight="1">
      <c r="A59" s="159" t="s">
        <v>123</v>
      </c>
      <c r="B59" s="160" t="s">
        <v>123</v>
      </c>
      <c r="C59" s="119">
        <v>85000000</v>
      </c>
      <c r="D59" s="151">
        <v>1</v>
      </c>
      <c r="E59" s="151"/>
      <c r="F59" s="153">
        <v>5523.9</v>
      </c>
      <c r="G59" s="153">
        <v>5523.9</v>
      </c>
      <c r="H59" s="153">
        <v>5777.2</v>
      </c>
      <c r="I59" s="153">
        <v>5777.2</v>
      </c>
      <c r="J59" s="153">
        <v>6009.5</v>
      </c>
      <c r="K59" s="153">
        <v>6009.5</v>
      </c>
      <c r="L59" s="153">
        <v>5523.9</v>
      </c>
      <c r="M59" s="153">
        <v>5523.9</v>
      </c>
      <c r="N59" s="153">
        <v>5777.2</v>
      </c>
      <c r="O59" s="153">
        <v>5777.2</v>
      </c>
      <c r="P59" s="153">
        <v>6009.5</v>
      </c>
      <c r="Q59" s="153">
        <v>6009.5</v>
      </c>
    </row>
    <row r="60" spans="1:17" ht="12.75" customHeight="1">
      <c r="A60" s="159" t="s">
        <v>105</v>
      </c>
      <c r="B60" s="160" t="s">
        <v>105</v>
      </c>
      <c r="C60" s="119">
        <v>3000000</v>
      </c>
      <c r="D60" s="151">
        <v>1</v>
      </c>
      <c r="E60" s="151"/>
      <c r="F60" s="153">
        <v>33452.6</v>
      </c>
      <c r="G60" s="153">
        <v>33452.6</v>
      </c>
      <c r="H60" s="153">
        <v>34988.2</v>
      </c>
      <c r="I60" s="153">
        <v>34988.2</v>
      </c>
      <c r="J60" s="153">
        <v>36395.7</v>
      </c>
      <c r="K60" s="153">
        <v>36395.7</v>
      </c>
      <c r="L60" s="153">
        <v>33452.6</v>
      </c>
      <c r="M60" s="153">
        <v>33452.6</v>
      </c>
      <c r="N60" s="153">
        <v>34988.2</v>
      </c>
      <c r="O60" s="153">
        <v>34988.2</v>
      </c>
      <c r="P60" s="153">
        <v>36395.7</v>
      </c>
      <c r="Q60" s="153">
        <v>36395.7</v>
      </c>
    </row>
    <row r="61" spans="1:17" ht="12.75" customHeight="1">
      <c r="A61" s="159" t="s">
        <v>102</v>
      </c>
      <c r="B61" s="160" t="s">
        <v>102</v>
      </c>
      <c r="C61" s="119">
        <v>12000000</v>
      </c>
      <c r="D61" s="151">
        <v>1</v>
      </c>
      <c r="E61" s="151"/>
      <c r="F61" s="153">
        <v>7414.5</v>
      </c>
      <c r="G61" s="153">
        <v>7414.5</v>
      </c>
      <c r="H61" s="153">
        <v>7756.2</v>
      </c>
      <c r="I61" s="153">
        <v>7756.2</v>
      </c>
      <c r="J61" s="153">
        <v>8069.3</v>
      </c>
      <c r="K61" s="153">
        <v>8069.3</v>
      </c>
      <c r="L61" s="153">
        <v>7414.5</v>
      </c>
      <c r="M61" s="153">
        <v>7414.5</v>
      </c>
      <c r="N61" s="153">
        <v>7756.2</v>
      </c>
      <c r="O61" s="153">
        <v>7756.2</v>
      </c>
      <c r="P61" s="153">
        <v>8069.3</v>
      </c>
      <c r="Q61" s="153">
        <v>8069.3</v>
      </c>
    </row>
    <row r="62" spans="1:17" ht="12.75" customHeight="1">
      <c r="A62" s="159" t="s">
        <v>62</v>
      </c>
      <c r="B62" s="160" t="s">
        <v>62</v>
      </c>
      <c r="C62" s="119">
        <v>18000000</v>
      </c>
      <c r="D62" s="151">
        <v>1</v>
      </c>
      <c r="E62" s="151"/>
      <c r="F62" s="153">
        <v>19456.3</v>
      </c>
      <c r="G62" s="153">
        <v>19456.3</v>
      </c>
      <c r="H62" s="153">
        <v>20352.9</v>
      </c>
      <c r="I62" s="153">
        <v>20352.9</v>
      </c>
      <c r="J62" s="153">
        <v>21174.8</v>
      </c>
      <c r="K62" s="153">
        <v>21174.8</v>
      </c>
      <c r="L62" s="153">
        <v>19456.3</v>
      </c>
      <c r="M62" s="153">
        <v>19456.3</v>
      </c>
      <c r="N62" s="153">
        <v>20352.9</v>
      </c>
      <c r="O62" s="153">
        <v>20352.9</v>
      </c>
      <c r="P62" s="153">
        <v>21174.8</v>
      </c>
      <c r="Q62" s="153">
        <v>21174.8</v>
      </c>
    </row>
    <row r="63" spans="1:17" ht="12.75" customHeight="1">
      <c r="A63" s="159" t="s">
        <v>84</v>
      </c>
      <c r="B63" s="160" t="s">
        <v>84</v>
      </c>
      <c r="C63" s="119">
        <v>60000000</v>
      </c>
      <c r="D63" s="151">
        <v>1</v>
      </c>
      <c r="E63" s="151"/>
      <c r="F63" s="153">
        <v>28618.7</v>
      </c>
      <c r="G63" s="153">
        <v>28618.7</v>
      </c>
      <c r="H63" s="153">
        <v>29920.5</v>
      </c>
      <c r="I63" s="153">
        <v>29920.5</v>
      </c>
      <c r="J63" s="153">
        <v>31113.8</v>
      </c>
      <c r="K63" s="153">
        <v>31113.8</v>
      </c>
      <c r="L63" s="153">
        <v>28618.7</v>
      </c>
      <c r="M63" s="153">
        <v>28618.7</v>
      </c>
      <c r="N63" s="153">
        <v>29920.5</v>
      </c>
      <c r="O63" s="153">
        <v>29920.5</v>
      </c>
      <c r="P63" s="153">
        <v>31113.8</v>
      </c>
      <c r="Q63" s="153">
        <v>31113.8</v>
      </c>
    </row>
    <row r="64" spans="1:17" ht="12.75" customHeight="1">
      <c r="A64" s="161" t="s">
        <v>146</v>
      </c>
      <c r="B64" s="162" t="s">
        <v>146</v>
      </c>
      <c r="C64" s="119"/>
      <c r="D64" s="151">
        <v>1</v>
      </c>
      <c r="E64" s="151"/>
      <c r="F64" s="152">
        <v>218152.20000000004</v>
      </c>
      <c r="G64" s="152">
        <v>218152.20000000004</v>
      </c>
      <c r="H64" s="152">
        <v>228177.09999999998</v>
      </c>
      <c r="I64" s="152">
        <v>228177.09999999998</v>
      </c>
      <c r="J64" s="152">
        <v>237366.19999999998</v>
      </c>
      <c r="K64" s="152">
        <v>237366.19999999998</v>
      </c>
      <c r="L64" s="152">
        <v>218152.20000000004</v>
      </c>
      <c r="M64" s="152">
        <v>218152.20000000004</v>
      </c>
      <c r="N64" s="152">
        <v>228177.09999999998</v>
      </c>
      <c r="O64" s="152">
        <v>228177.09999999998</v>
      </c>
      <c r="P64" s="152">
        <v>237366.19999999998</v>
      </c>
      <c r="Q64" s="152">
        <v>237366.19999999998</v>
      </c>
    </row>
    <row r="65" spans="1:17" ht="12.75" customHeight="1">
      <c r="A65" s="159" t="s">
        <v>119</v>
      </c>
      <c r="B65" s="160" t="s">
        <v>119</v>
      </c>
      <c r="C65" s="119">
        <v>80000000</v>
      </c>
      <c r="D65" s="151">
        <v>1</v>
      </c>
      <c r="E65" s="151"/>
      <c r="F65" s="153">
        <v>36535.6</v>
      </c>
      <c r="G65" s="153">
        <v>36535.6</v>
      </c>
      <c r="H65" s="153">
        <v>38207.9</v>
      </c>
      <c r="I65" s="153">
        <v>38207.9</v>
      </c>
      <c r="J65" s="153">
        <v>39740.8</v>
      </c>
      <c r="K65" s="153">
        <v>39740.8</v>
      </c>
      <c r="L65" s="153">
        <v>36535.6</v>
      </c>
      <c r="M65" s="153">
        <v>36535.6</v>
      </c>
      <c r="N65" s="153">
        <v>38207.9</v>
      </c>
      <c r="O65" s="153">
        <v>38207.9</v>
      </c>
      <c r="P65" s="153">
        <v>39740.8</v>
      </c>
      <c r="Q65" s="153">
        <v>39740.8</v>
      </c>
    </row>
    <row r="66" spans="1:17" ht="12.75" customHeight="1">
      <c r="A66" s="159" t="s">
        <v>48</v>
      </c>
      <c r="B66" s="160" t="s">
        <v>48</v>
      </c>
      <c r="C66" s="119">
        <v>88000000</v>
      </c>
      <c r="D66" s="151">
        <v>1</v>
      </c>
      <c r="E66" s="151"/>
      <c r="F66" s="153">
        <v>9907.9</v>
      </c>
      <c r="G66" s="153">
        <v>9907.9</v>
      </c>
      <c r="H66" s="153">
        <v>10363.6</v>
      </c>
      <c r="I66" s="153">
        <v>10363.6</v>
      </c>
      <c r="J66" s="153">
        <v>10781.4</v>
      </c>
      <c r="K66" s="153">
        <v>10781.4</v>
      </c>
      <c r="L66" s="153">
        <v>9907.9</v>
      </c>
      <c r="M66" s="153">
        <v>9907.9</v>
      </c>
      <c r="N66" s="153">
        <v>10363.6</v>
      </c>
      <c r="O66" s="153">
        <v>10363.6</v>
      </c>
      <c r="P66" s="153">
        <v>10781.4</v>
      </c>
      <c r="Q66" s="153">
        <v>10781.4</v>
      </c>
    </row>
    <row r="67" spans="1:17" ht="12.75" customHeight="1">
      <c r="A67" s="159" t="s">
        <v>49</v>
      </c>
      <c r="B67" s="160" t="s">
        <v>49</v>
      </c>
      <c r="C67" s="119">
        <v>89000000</v>
      </c>
      <c r="D67" s="151">
        <v>1</v>
      </c>
      <c r="E67" s="151"/>
      <c r="F67" s="153">
        <v>8208.5</v>
      </c>
      <c r="G67" s="153">
        <v>8208.5</v>
      </c>
      <c r="H67" s="153">
        <v>8586.1</v>
      </c>
      <c r="I67" s="153">
        <v>8586.1</v>
      </c>
      <c r="J67" s="153">
        <v>8932.2</v>
      </c>
      <c r="K67" s="153">
        <v>8932.2</v>
      </c>
      <c r="L67" s="153">
        <v>8208.5</v>
      </c>
      <c r="M67" s="153">
        <v>8208.5</v>
      </c>
      <c r="N67" s="153">
        <v>8586.1</v>
      </c>
      <c r="O67" s="153">
        <v>8586.1</v>
      </c>
      <c r="P67" s="153">
        <v>8932.2</v>
      </c>
      <c r="Q67" s="153">
        <v>8932.2</v>
      </c>
    </row>
    <row r="68" spans="1:17" ht="12.75" customHeight="1">
      <c r="A68" s="159" t="s">
        <v>226</v>
      </c>
      <c r="B68" s="160" t="s">
        <v>226</v>
      </c>
      <c r="C68" s="119">
        <v>92000000</v>
      </c>
      <c r="D68" s="151">
        <v>1</v>
      </c>
      <c r="E68" s="151"/>
      <c r="F68" s="153">
        <v>17678.1</v>
      </c>
      <c r="G68" s="153">
        <v>17678.1</v>
      </c>
      <c r="H68" s="153">
        <v>18492.6</v>
      </c>
      <c r="I68" s="153">
        <v>18492.6</v>
      </c>
      <c r="J68" s="153">
        <v>19239.1</v>
      </c>
      <c r="K68" s="153">
        <v>19239.1</v>
      </c>
      <c r="L68" s="153">
        <v>17678.1</v>
      </c>
      <c r="M68" s="153">
        <v>17678.1</v>
      </c>
      <c r="N68" s="153">
        <v>18492.6</v>
      </c>
      <c r="O68" s="153">
        <v>18492.6</v>
      </c>
      <c r="P68" s="153">
        <v>19239.1</v>
      </c>
      <c r="Q68" s="153">
        <v>19239.1</v>
      </c>
    </row>
    <row r="69" spans="1:17" ht="12.75" customHeight="1">
      <c r="A69" s="159" t="s">
        <v>112</v>
      </c>
      <c r="B69" s="160" t="s">
        <v>112</v>
      </c>
      <c r="C69" s="119">
        <v>94000000</v>
      </c>
      <c r="D69" s="151">
        <v>1</v>
      </c>
      <c r="E69" s="151"/>
      <c r="F69" s="153">
        <v>17620.9</v>
      </c>
      <c r="G69" s="153">
        <v>17620.9</v>
      </c>
      <c r="H69" s="153">
        <v>18432.7</v>
      </c>
      <c r="I69" s="153">
        <v>18432.7</v>
      </c>
      <c r="J69" s="153">
        <v>19176.9</v>
      </c>
      <c r="K69" s="153">
        <v>19176.9</v>
      </c>
      <c r="L69" s="153">
        <v>17620.9</v>
      </c>
      <c r="M69" s="153">
        <v>17620.9</v>
      </c>
      <c r="N69" s="153">
        <v>18432.7</v>
      </c>
      <c r="O69" s="153">
        <v>18432.7</v>
      </c>
      <c r="P69" s="153">
        <v>19176.9</v>
      </c>
      <c r="Q69" s="153">
        <v>19176.9</v>
      </c>
    </row>
    <row r="70" spans="1:17" ht="12.75" customHeight="1">
      <c r="A70" s="159" t="s">
        <v>227</v>
      </c>
      <c r="B70" s="160" t="s">
        <v>227</v>
      </c>
      <c r="C70" s="119">
        <v>97000000</v>
      </c>
      <c r="D70" s="151">
        <v>1</v>
      </c>
      <c r="E70" s="151"/>
      <c r="F70" s="153">
        <v>7274.6</v>
      </c>
      <c r="G70" s="153">
        <v>7274.6</v>
      </c>
      <c r="H70" s="153">
        <v>7609.4</v>
      </c>
      <c r="I70" s="153">
        <v>7609.4</v>
      </c>
      <c r="J70" s="153">
        <v>7916.3</v>
      </c>
      <c r="K70" s="153">
        <v>7916.3</v>
      </c>
      <c r="L70" s="153">
        <v>7274.6</v>
      </c>
      <c r="M70" s="153">
        <v>7274.6</v>
      </c>
      <c r="N70" s="153">
        <v>7609.4</v>
      </c>
      <c r="O70" s="153">
        <v>7609.4</v>
      </c>
      <c r="P70" s="153">
        <v>7916.3</v>
      </c>
      <c r="Q70" s="153">
        <v>7916.3</v>
      </c>
    </row>
    <row r="71" spans="1:17" ht="12.75" customHeight="1">
      <c r="A71" s="159" t="s">
        <v>53</v>
      </c>
      <c r="B71" s="160" t="s">
        <v>53</v>
      </c>
      <c r="C71" s="119">
        <v>57000000</v>
      </c>
      <c r="D71" s="151">
        <v>1</v>
      </c>
      <c r="E71" s="151"/>
      <c r="F71" s="153">
        <v>30297.3</v>
      </c>
      <c r="G71" s="153">
        <v>30297.3</v>
      </c>
      <c r="H71" s="153">
        <v>31693.4</v>
      </c>
      <c r="I71" s="153">
        <v>31693.4</v>
      </c>
      <c r="J71" s="153">
        <v>32973.2</v>
      </c>
      <c r="K71" s="153">
        <v>32973.2</v>
      </c>
      <c r="L71" s="153">
        <v>30297.3</v>
      </c>
      <c r="M71" s="153">
        <v>30297.3</v>
      </c>
      <c r="N71" s="153">
        <v>31693.4</v>
      </c>
      <c r="O71" s="153">
        <v>31693.4</v>
      </c>
      <c r="P71" s="153">
        <v>32973.2</v>
      </c>
      <c r="Q71" s="153">
        <v>32973.2</v>
      </c>
    </row>
    <row r="72" spans="1:17" ht="12.75" customHeight="1">
      <c r="A72" s="159" t="s">
        <v>69</v>
      </c>
      <c r="B72" s="160" t="s">
        <v>69</v>
      </c>
      <c r="C72" s="119">
        <v>33000000</v>
      </c>
      <c r="D72" s="151"/>
      <c r="E72" s="151"/>
      <c r="F72" s="153">
        <v>9855.8</v>
      </c>
      <c r="G72" s="153">
        <v>9855.8</v>
      </c>
      <c r="H72" s="153">
        <v>10310.3</v>
      </c>
      <c r="I72" s="153">
        <v>10310.3</v>
      </c>
      <c r="J72" s="153">
        <v>10726.8</v>
      </c>
      <c r="K72" s="153">
        <v>10726.8</v>
      </c>
      <c r="L72" s="153">
        <v>9855.8</v>
      </c>
      <c r="M72" s="153">
        <v>9855.8</v>
      </c>
      <c r="N72" s="153">
        <v>10310.3</v>
      </c>
      <c r="O72" s="153">
        <v>10310.3</v>
      </c>
      <c r="P72" s="153">
        <v>10726.8</v>
      </c>
      <c r="Q72" s="153">
        <v>10726.8</v>
      </c>
    </row>
    <row r="73" spans="1:17" ht="12.75" customHeight="1">
      <c r="A73" s="159" t="s">
        <v>77</v>
      </c>
      <c r="B73" s="160" t="s">
        <v>77</v>
      </c>
      <c r="C73" s="119">
        <v>22000000</v>
      </c>
      <c r="D73" s="151">
        <v>1</v>
      </c>
      <c r="E73" s="151"/>
      <c r="F73" s="153">
        <v>15342.7</v>
      </c>
      <c r="G73" s="153">
        <v>15342.7</v>
      </c>
      <c r="H73" s="153">
        <v>16050.1</v>
      </c>
      <c r="I73" s="153">
        <v>16050.1</v>
      </c>
      <c r="J73" s="153">
        <v>16698.4</v>
      </c>
      <c r="K73" s="153">
        <v>16698.4</v>
      </c>
      <c r="L73" s="153">
        <v>15342.7</v>
      </c>
      <c r="M73" s="153">
        <v>15342.7</v>
      </c>
      <c r="N73" s="153">
        <v>16050.1</v>
      </c>
      <c r="O73" s="153">
        <v>16050.1</v>
      </c>
      <c r="P73" s="153">
        <v>16698.4</v>
      </c>
      <c r="Q73" s="153">
        <v>16698.4</v>
      </c>
    </row>
    <row r="74" spans="1:17" ht="12.75" customHeight="1">
      <c r="A74" s="159" t="s">
        <v>80</v>
      </c>
      <c r="B74" s="160" t="s">
        <v>80</v>
      </c>
      <c r="C74" s="119">
        <v>53000000</v>
      </c>
      <c r="D74" s="151">
        <v>1</v>
      </c>
      <c r="E74" s="151"/>
      <c r="F74" s="153">
        <v>16065.9</v>
      </c>
      <c r="G74" s="153">
        <v>16065.9</v>
      </c>
      <c r="H74" s="153">
        <v>16795.6</v>
      </c>
      <c r="I74" s="153">
        <v>16795.6</v>
      </c>
      <c r="J74" s="153">
        <v>17464.4</v>
      </c>
      <c r="K74" s="153">
        <v>17464.4</v>
      </c>
      <c r="L74" s="153">
        <v>16065.9</v>
      </c>
      <c r="M74" s="153">
        <v>16065.9</v>
      </c>
      <c r="N74" s="153">
        <v>16795.6</v>
      </c>
      <c r="O74" s="153">
        <v>16795.6</v>
      </c>
      <c r="P74" s="153">
        <v>17464.4</v>
      </c>
      <c r="Q74" s="153">
        <v>17464.4</v>
      </c>
    </row>
    <row r="75" spans="1:17" ht="12.75" customHeight="1">
      <c r="A75" s="159" t="s">
        <v>82</v>
      </c>
      <c r="B75" s="160" t="s">
        <v>82</v>
      </c>
      <c r="C75" s="119">
        <v>56000000</v>
      </c>
      <c r="D75" s="151">
        <v>1</v>
      </c>
      <c r="E75" s="151"/>
      <c r="F75" s="153">
        <v>11213.7</v>
      </c>
      <c r="G75" s="153">
        <v>11213.7</v>
      </c>
      <c r="H75" s="153">
        <v>11730.3</v>
      </c>
      <c r="I75" s="153">
        <v>11730.3</v>
      </c>
      <c r="J75" s="153">
        <v>12203.9</v>
      </c>
      <c r="K75" s="153">
        <v>12203.9</v>
      </c>
      <c r="L75" s="153">
        <v>11213.7</v>
      </c>
      <c r="M75" s="153">
        <v>11213.7</v>
      </c>
      <c r="N75" s="153">
        <v>11730.3</v>
      </c>
      <c r="O75" s="153">
        <v>11730.3</v>
      </c>
      <c r="P75" s="153">
        <v>12203.9</v>
      </c>
      <c r="Q75" s="153">
        <v>12203.9</v>
      </c>
    </row>
    <row r="76" spans="1:17" ht="12.75" customHeight="1">
      <c r="A76" s="159" t="s">
        <v>86</v>
      </c>
      <c r="B76" s="160" t="s">
        <v>86</v>
      </c>
      <c r="C76" s="119">
        <v>36000000</v>
      </c>
      <c r="D76" s="151">
        <v>1</v>
      </c>
      <c r="E76" s="151"/>
      <c r="F76" s="153">
        <v>16756.2</v>
      </c>
      <c r="G76" s="153">
        <v>16756.2</v>
      </c>
      <c r="H76" s="153">
        <v>17528</v>
      </c>
      <c r="I76" s="153">
        <v>17528</v>
      </c>
      <c r="J76" s="153">
        <v>18235.5</v>
      </c>
      <c r="K76" s="153">
        <v>18235.5</v>
      </c>
      <c r="L76" s="153">
        <v>16756.2</v>
      </c>
      <c r="M76" s="153">
        <v>16756.2</v>
      </c>
      <c r="N76" s="153">
        <v>17528</v>
      </c>
      <c r="O76" s="153">
        <v>17528</v>
      </c>
      <c r="P76" s="153">
        <v>18235.5</v>
      </c>
      <c r="Q76" s="153">
        <v>18235.5</v>
      </c>
    </row>
    <row r="77" spans="1:17" ht="12.75" customHeight="1">
      <c r="A77" s="159" t="s">
        <v>87</v>
      </c>
      <c r="B77" s="160" t="s">
        <v>87</v>
      </c>
      <c r="C77" s="119">
        <v>63000000</v>
      </c>
      <c r="D77" s="151">
        <v>1</v>
      </c>
      <c r="E77" s="151"/>
      <c r="F77" s="153">
        <v>14989.6</v>
      </c>
      <c r="G77" s="153">
        <v>14989.6</v>
      </c>
      <c r="H77" s="153">
        <v>15680.2</v>
      </c>
      <c r="I77" s="153">
        <v>15680.2</v>
      </c>
      <c r="J77" s="153">
        <v>16313.2</v>
      </c>
      <c r="K77" s="153">
        <v>16313.2</v>
      </c>
      <c r="L77" s="153">
        <v>14989.6</v>
      </c>
      <c r="M77" s="153">
        <v>14989.6</v>
      </c>
      <c r="N77" s="153">
        <v>15680.2</v>
      </c>
      <c r="O77" s="153">
        <v>15680.2</v>
      </c>
      <c r="P77" s="153">
        <v>16313.2</v>
      </c>
      <c r="Q77" s="153">
        <v>16313.2</v>
      </c>
    </row>
    <row r="78" spans="1:17" ht="12.75" customHeight="1">
      <c r="A78" s="159" t="s">
        <v>93</v>
      </c>
      <c r="B78" s="160" t="s">
        <v>93</v>
      </c>
      <c r="C78" s="119">
        <v>73000000</v>
      </c>
      <c r="D78" s="151">
        <v>1</v>
      </c>
      <c r="E78" s="151"/>
      <c r="F78" s="153">
        <v>6405.4</v>
      </c>
      <c r="G78" s="153">
        <v>6405.4</v>
      </c>
      <c r="H78" s="153">
        <v>6696.9</v>
      </c>
      <c r="I78" s="153">
        <v>6696.9</v>
      </c>
      <c r="J78" s="153">
        <v>6964.1</v>
      </c>
      <c r="K78" s="153">
        <v>6964.1</v>
      </c>
      <c r="L78" s="153">
        <v>6405.4</v>
      </c>
      <c r="M78" s="153">
        <v>6405.4</v>
      </c>
      <c r="N78" s="153">
        <v>6696.9</v>
      </c>
      <c r="O78" s="153">
        <v>6696.9</v>
      </c>
      <c r="P78" s="153">
        <v>6964.1</v>
      </c>
      <c r="Q78" s="153">
        <v>6964.1</v>
      </c>
    </row>
    <row r="79" spans="1:17" ht="12.75" customHeight="1">
      <c r="A79" s="161" t="s">
        <v>147</v>
      </c>
      <c r="B79" s="162" t="s">
        <v>147</v>
      </c>
      <c r="C79" s="119"/>
      <c r="D79" s="151">
        <v>1</v>
      </c>
      <c r="E79" s="151"/>
      <c r="F79" s="152">
        <v>107390.4</v>
      </c>
      <c r="G79" s="152">
        <v>107390.4</v>
      </c>
      <c r="H79" s="152">
        <v>112328.6</v>
      </c>
      <c r="I79" s="152">
        <v>112328.6</v>
      </c>
      <c r="J79" s="152">
        <v>116855.00000000001</v>
      </c>
      <c r="K79" s="152">
        <v>116855.00000000001</v>
      </c>
      <c r="L79" s="152">
        <v>107390.4</v>
      </c>
      <c r="M79" s="152">
        <v>107390.4</v>
      </c>
      <c r="N79" s="152">
        <v>112328.6</v>
      </c>
      <c r="O79" s="152">
        <v>112328.6</v>
      </c>
      <c r="P79" s="152">
        <v>116855.00000000001</v>
      </c>
      <c r="Q79" s="152">
        <v>116855.00000000001</v>
      </c>
    </row>
    <row r="80" spans="1:17" ht="12.75" customHeight="1">
      <c r="A80" s="159" t="s">
        <v>71</v>
      </c>
      <c r="B80" s="160" t="s">
        <v>71</v>
      </c>
      <c r="C80" s="119">
        <v>37000000</v>
      </c>
      <c r="D80" s="151">
        <v>1</v>
      </c>
      <c r="E80" s="151"/>
      <c r="F80" s="153">
        <v>9204.3</v>
      </c>
      <c r="G80" s="153">
        <v>9204.3</v>
      </c>
      <c r="H80" s="153">
        <v>9621.5</v>
      </c>
      <c r="I80" s="153">
        <v>9621.5</v>
      </c>
      <c r="J80" s="153">
        <v>10004</v>
      </c>
      <c r="K80" s="153">
        <v>10004</v>
      </c>
      <c r="L80" s="153">
        <v>9204.3</v>
      </c>
      <c r="M80" s="153">
        <v>9204.3</v>
      </c>
      <c r="N80" s="153">
        <v>9621.5</v>
      </c>
      <c r="O80" s="153">
        <v>9621.5</v>
      </c>
      <c r="P80" s="153">
        <v>10004</v>
      </c>
      <c r="Q80" s="153">
        <v>10004</v>
      </c>
    </row>
    <row r="81" spans="1:17" ht="12.75" customHeight="1">
      <c r="A81" s="159" t="s">
        <v>109</v>
      </c>
      <c r="B81" s="160" t="s">
        <v>109</v>
      </c>
      <c r="C81" s="119">
        <v>65000000</v>
      </c>
      <c r="D81" s="151">
        <v>1</v>
      </c>
      <c r="E81" s="151"/>
      <c r="F81" s="153">
        <v>21760.7</v>
      </c>
      <c r="G81" s="153">
        <v>21760.7</v>
      </c>
      <c r="H81" s="153">
        <v>22762.8</v>
      </c>
      <c r="I81" s="153">
        <v>22762.8</v>
      </c>
      <c r="J81" s="153">
        <v>23681.3</v>
      </c>
      <c r="K81" s="153">
        <v>23681.3</v>
      </c>
      <c r="L81" s="153">
        <v>21760.7</v>
      </c>
      <c r="M81" s="153">
        <v>21760.7</v>
      </c>
      <c r="N81" s="153">
        <v>22762.8</v>
      </c>
      <c r="O81" s="153">
        <v>22762.8</v>
      </c>
      <c r="P81" s="153">
        <v>23681.3</v>
      </c>
      <c r="Q81" s="153">
        <v>23681.3</v>
      </c>
    </row>
    <row r="82" spans="1:17" ht="12.75" customHeight="1">
      <c r="A82" s="159" t="s">
        <v>111</v>
      </c>
      <c r="B82" s="160" t="s">
        <v>111</v>
      </c>
      <c r="C82" s="119">
        <v>71000000</v>
      </c>
      <c r="D82" s="151">
        <v>1</v>
      </c>
      <c r="E82" s="151"/>
      <c r="F82" s="153">
        <v>18633.7</v>
      </c>
      <c r="G82" s="153">
        <v>18633.7</v>
      </c>
      <c r="H82" s="153">
        <v>19491</v>
      </c>
      <c r="I82" s="153">
        <v>19491</v>
      </c>
      <c r="J82" s="153">
        <v>20276.8</v>
      </c>
      <c r="K82" s="153">
        <v>20276.8</v>
      </c>
      <c r="L82" s="153">
        <v>18633.7</v>
      </c>
      <c r="M82" s="153">
        <v>18633.7</v>
      </c>
      <c r="N82" s="153">
        <v>19491</v>
      </c>
      <c r="O82" s="153">
        <v>19491</v>
      </c>
      <c r="P82" s="153">
        <v>20276.8</v>
      </c>
      <c r="Q82" s="153">
        <v>20276.8</v>
      </c>
    </row>
    <row r="83" spans="1:17" ht="12.75" customHeight="1">
      <c r="A83" s="159" t="s">
        <v>113</v>
      </c>
      <c r="B83" s="160" t="s">
        <v>113</v>
      </c>
      <c r="C83" s="119">
        <v>75000000</v>
      </c>
      <c r="D83" s="151">
        <v>1</v>
      </c>
      <c r="E83" s="151"/>
      <c r="F83" s="153">
        <v>35810</v>
      </c>
      <c r="G83" s="153">
        <v>35810</v>
      </c>
      <c r="H83" s="153">
        <v>37459.9</v>
      </c>
      <c r="I83" s="153">
        <v>37459.9</v>
      </c>
      <c r="J83" s="153">
        <v>38972.3</v>
      </c>
      <c r="K83" s="153">
        <v>38972.3</v>
      </c>
      <c r="L83" s="153">
        <v>35810</v>
      </c>
      <c r="M83" s="153">
        <v>35810</v>
      </c>
      <c r="N83" s="153">
        <v>37459.9</v>
      </c>
      <c r="O83" s="153">
        <v>37459.9</v>
      </c>
      <c r="P83" s="153">
        <v>38972.3</v>
      </c>
      <c r="Q83" s="153">
        <v>38972.3</v>
      </c>
    </row>
    <row r="84" spans="1:17" ht="12.75" customHeight="1">
      <c r="A84" s="159" t="s">
        <v>228</v>
      </c>
      <c r="B84" s="160" t="s">
        <v>228</v>
      </c>
      <c r="C84" s="119">
        <v>71800000</v>
      </c>
      <c r="D84" s="151">
        <v>1</v>
      </c>
      <c r="E84" s="151"/>
      <c r="F84" s="153">
        <v>15840.3</v>
      </c>
      <c r="G84" s="153">
        <v>15840.3</v>
      </c>
      <c r="H84" s="153">
        <v>16569.2</v>
      </c>
      <c r="I84" s="153">
        <v>16569.2</v>
      </c>
      <c r="J84" s="153">
        <v>17237.3</v>
      </c>
      <c r="K84" s="153">
        <v>17237.3</v>
      </c>
      <c r="L84" s="153">
        <v>15840.3</v>
      </c>
      <c r="M84" s="153">
        <v>15840.3</v>
      </c>
      <c r="N84" s="153">
        <v>16569.2</v>
      </c>
      <c r="O84" s="153">
        <v>16569.2</v>
      </c>
      <c r="P84" s="153">
        <v>17237.3</v>
      </c>
      <c r="Q84" s="153">
        <v>17237.3</v>
      </c>
    </row>
    <row r="85" spans="1:17" ht="12.75" customHeight="1">
      <c r="A85" s="159" t="s">
        <v>229</v>
      </c>
      <c r="B85" s="160" t="s">
        <v>229</v>
      </c>
      <c r="C85" s="119">
        <v>71900000</v>
      </c>
      <c r="D85" s="151">
        <v>1</v>
      </c>
      <c r="E85" s="151"/>
      <c r="F85" s="153">
        <v>6141.4</v>
      </c>
      <c r="G85" s="153">
        <v>6141.4</v>
      </c>
      <c r="H85" s="153">
        <v>6424.2</v>
      </c>
      <c r="I85" s="153">
        <v>6424.2</v>
      </c>
      <c r="J85" s="153">
        <v>6683.3</v>
      </c>
      <c r="K85" s="153">
        <v>6683.3</v>
      </c>
      <c r="L85" s="153">
        <v>6141.4</v>
      </c>
      <c r="M85" s="153">
        <v>6141.4</v>
      </c>
      <c r="N85" s="153">
        <v>6424.2</v>
      </c>
      <c r="O85" s="153">
        <v>6424.2</v>
      </c>
      <c r="P85" s="153">
        <v>6683.3</v>
      </c>
      <c r="Q85" s="153">
        <v>6683.3</v>
      </c>
    </row>
    <row r="86" spans="1:17" ht="12.75" customHeight="1">
      <c r="A86" s="161" t="s">
        <v>148</v>
      </c>
      <c r="B86" s="162" t="s">
        <v>148</v>
      </c>
      <c r="C86" s="119"/>
      <c r="D86" s="151"/>
      <c r="E86" s="151"/>
      <c r="F86" s="152">
        <v>287619.6</v>
      </c>
      <c r="G86" s="152">
        <v>287619.6</v>
      </c>
      <c r="H86" s="152">
        <v>300847.50000000006</v>
      </c>
      <c r="I86" s="152">
        <v>300847.50000000006</v>
      </c>
      <c r="J86" s="152">
        <v>312972.3</v>
      </c>
      <c r="K86" s="152">
        <v>312972.3</v>
      </c>
      <c r="L86" s="152">
        <v>287619.6</v>
      </c>
      <c r="M86" s="152">
        <v>287619.6</v>
      </c>
      <c r="N86" s="152">
        <v>300847.50000000006</v>
      </c>
      <c r="O86" s="152">
        <v>300847.50000000006</v>
      </c>
      <c r="P86" s="152">
        <v>312972.3</v>
      </c>
      <c r="Q86" s="152">
        <v>312972.3</v>
      </c>
    </row>
    <row r="87" spans="1:17" ht="12.75" customHeight="1">
      <c r="A87" s="159" t="s">
        <v>118</v>
      </c>
      <c r="B87" s="160" t="s">
        <v>118</v>
      </c>
      <c r="C87" s="119">
        <v>84000000</v>
      </c>
      <c r="D87" s="151">
        <v>1</v>
      </c>
      <c r="E87" s="151"/>
      <c r="F87" s="153">
        <v>6435.9</v>
      </c>
      <c r="G87" s="153">
        <v>6435.9</v>
      </c>
      <c r="H87" s="153">
        <v>6732.5</v>
      </c>
      <c r="I87" s="153">
        <v>6732.5</v>
      </c>
      <c r="J87" s="153">
        <v>7004.3</v>
      </c>
      <c r="K87" s="153">
        <v>7004.3</v>
      </c>
      <c r="L87" s="153">
        <v>6435.9</v>
      </c>
      <c r="M87" s="153">
        <v>6435.9</v>
      </c>
      <c r="N87" s="153">
        <v>6732.5</v>
      </c>
      <c r="O87" s="153">
        <v>6732.5</v>
      </c>
      <c r="P87" s="153">
        <v>7004.3</v>
      </c>
      <c r="Q87" s="153">
        <v>7004.3</v>
      </c>
    </row>
    <row r="88" spans="1:17" ht="12.75" customHeight="1">
      <c r="A88" s="159" t="s">
        <v>120</v>
      </c>
      <c r="B88" s="160" t="s">
        <v>120</v>
      </c>
      <c r="C88" s="119">
        <v>81000000</v>
      </c>
      <c r="D88" s="151">
        <v>1</v>
      </c>
      <c r="E88" s="151"/>
      <c r="F88" s="153">
        <v>20114.2</v>
      </c>
      <c r="G88" s="153">
        <v>20114.2</v>
      </c>
      <c r="H88" s="153">
        <v>21040.6</v>
      </c>
      <c r="I88" s="153">
        <v>21040.6</v>
      </c>
      <c r="J88" s="153">
        <v>21889.8</v>
      </c>
      <c r="K88" s="153">
        <v>21889.8</v>
      </c>
      <c r="L88" s="153">
        <v>20114.2</v>
      </c>
      <c r="M88" s="153">
        <v>20114.2</v>
      </c>
      <c r="N88" s="153">
        <v>21040.6</v>
      </c>
      <c r="O88" s="153">
        <v>21040.6</v>
      </c>
      <c r="P88" s="153">
        <v>21889.8</v>
      </c>
      <c r="Q88" s="153">
        <v>21889.8</v>
      </c>
    </row>
    <row r="89" spans="1:17" ht="12.75" customHeight="1">
      <c r="A89" s="159" t="s">
        <v>126</v>
      </c>
      <c r="B89" s="160" t="s">
        <v>126</v>
      </c>
      <c r="C89" s="119">
        <v>93000000</v>
      </c>
      <c r="D89" s="151">
        <v>1</v>
      </c>
      <c r="E89" s="151"/>
      <c r="F89" s="153">
        <v>49467.3</v>
      </c>
      <c r="G89" s="153">
        <v>49467.3</v>
      </c>
      <c r="H89" s="153">
        <v>51747.5</v>
      </c>
      <c r="I89" s="153">
        <v>51747.5</v>
      </c>
      <c r="J89" s="153">
        <v>53837.5</v>
      </c>
      <c r="K89" s="153">
        <v>53837.5</v>
      </c>
      <c r="L89" s="153">
        <v>49467.3</v>
      </c>
      <c r="M89" s="153">
        <v>49467.3</v>
      </c>
      <c r="N89" s="153">
        <v>51747.5</v>
      </c>
      <c r="O89" s="153">
        <v>51747.5</v>
      </c>
      <c r="P89" s="153">
        <v>53837.5</v>
      </c>
      <c r="Q89" s="153">
        <v>53837.5</v>
      </c>
    </row>
    <row r="90" spans="1:17" ht="12.75" customHeight="1">
      <c r="A90" s="159" t="s">
        <v>127</v>
      </c>
      <c r="B90" s="160" t="s">
        <v>127</v>
      </c>
      <c r="C90" s="119">
        <v>95000000</v>
      </c>
      <c r="D90" s="151">
        <v>1</v>
      </c>
      <c r="E90" s="151"/>
      <c r="F90" s="153">
        <v>10765.9</v>
      </c>
      <c r="G90" s="153">
        <v>10765.9</v>
      </c>
      <c r="H90" s="153">
        <v>11261.4</v>
      </c>
      <c r="I90" s="153">
        <v>11261.4</v>
      </c>
      <c r="J90" s="153">
        <v>11715.7</v>
      </c>
      <c r="K90" s="153">
        <v>11715.7</v>
      </c>
      <c r="L90" s="153">
        <v>10765.9</v>
      </c>
      <c r="M90" s="153">
        <v>10765.9</v>
      </c>
      <c r="N90" s="153">
        <v>11261.4</v>
      </c>
      <c r="O90" s="153">
        <v>11261.4</v>
      </c>
      <c r="P90" s="153">
        <v>11715.7</v>
      </c>
      <c r="Q90" s="153">
        <v>11715.7</v>
      </c>
    </row>
    <row r="91" spans="1:17" ht="12.75" customHeight="1">
      <c r="A91" s="159" t="s">
        <v>51</v>
      </c>
      <c r="B91" s="160" t="s">
        <v>51</v>
      </c>
      <c r="C91" s="119">
        <v>1000000</v>
      </c>
      <c r="D91" s="151"/>
      <c r="E91" s="151"/>
      <c r="F91" s="153">
        <v>22725.7</v>
      </c>
      <c r="G91" s="153">
        <v>22725.7</v>
      </c>
      <c r="H91" s="153">
        <v>23771.4</v>
      </c>
      <c r="I91" s="153">
        <v>23771.4</v>
      </c>
      <c r="J91" s="153">
        <v>24730</v>
      </c>
      <c r="K91" s="153">
        <v>24730</v>
      </c>
      <c r="L91" s="153">
        <v>22725.7</v>
      </c>
      <c r="M91" s="153">
        <v>22725.7</v>
      </c>
      <c r="N91" s="153">
        <v>23771.4</v>
      </c>
      <c r="O91" s="153">
        <v>23771.4</v>
      </c>
      <c r="P91" s="153">
        <v>24730</v>
      </c>
      <c r="Q91" s="153">
        <v>24730</v>
      </c>
    </row>
    <row r="92" spans="1:17" ht="12.75" customHeight="1">
      <c r="A92" s="159" t="s">
        <v>128</v>
      </c>
      <c r="B92" s="160" t="s">
        <v>128</v>
      </c>
      <c r="C92" s="119">
        <v>76000000</v>
      </c>
      <c r="D92" s="151">
        <v>1</v>
      </c>
      <c r="E92" s="151"/>
      <c r="F92" s="153">
        <v>25147.6</v>
      </c>
      <c r="G92" s="153">
        <v>25147.6</v>
      </c>
      <c r="H92" s="153">
        <v>26287.2</v>
      </c>
      <c r="I92" s="153">
        <v>26287.2</v>
      </c>
      <c r="J92" s="153">
        <v>27331.7</v>
      </c>
      <c r="K92" s="153">
        <v>27331.7</v>
      </c>
      <c r="L92" s="153">
        <v>25147.6</v>
      </c>
      <c r="M92" s="153">
        <v>25147.6</v>
      </c>
      <c r="N92" s="153">
        <v>26287.2</v>
      </c>
      <c r="O92" s="153">
        <v>26287.2</v>
      </c>
      <c r="P92" s="153">
        <v>27331.7</v>
      </c>
      <c r="Q92" s="153">
        <v>27331.7</v>
      </c>
    </row>
    <row r="93" spans="1:17" ht="12.75" customHeight="1">
      <c r="A93" s="159" t="s">
        <v>106</v>
      </c>
      <c r="B93" s="160" t="s">
        <v>106</v>
      </c>
      <c r="C93" s="119">
        <v>4000000</v>
      </c>
      <c r="D93" s="151">
        <v>1</v>
      </c>
      <c r="E93" s="151"/>
      <c r="F93" s="153">
        <v>28640.3</v>
      </c>
      <c r="G93" s="153">
        <v>28640.3</v>
      </c>
      <c r="H93" s="153">
        <v>29960</v>
      </c>
      <c r="I93" s="153">
        <v>29960</v>
      </c>
      <c r="J93" s="153">
        <v>31169.6</v>
      </c>
      <c r="K93" s="153">
        <v>31169.6</v>
      </c>
      <c r="L93" s="153">
        <v>28640.3</v>
      </c>
      <c r="M93" s="153">
        <v>28640.3</v>
      </c>
      <c r="N93" s="153">
        <v>29960</v>
      </c>
      <c r="O93" s="153">
        <v>29960</v>
      </c>
      <c r="P93" s="153">
        <v>31169.6</v>
      </c>
      <c r="Q93" s="153">
        <v>31169.6</v>
      </c>
    </row>
    <row r="94" spans="1:17" ht="12.75" customHeight="1">
      <c r="A94" s="159" t="s">
        <v>103</v>
      </c>
      <c r="B94" s="160" t="s">
        <v>103</v>
      </c>
      <c r="C94" s="119">
        <v>25000000</v>
      </c>
      <c r="D94" s="151">
        <v>1</v>
      </c>
      <c r="E94" s="151"/>
      <c r="F94" s="153">
        <v>41584.7</v>
      </c>
      <c r="G94" s="153">
        <v>41584.7</v>
      </c>
      <c r="H94" s="153">
        <v>43497.4</v>
      </c>
      <c r="I94" s="153">
        <v>43497.4</v>
      </c>
      <c r="J94" s="153">
        <v>45250.5</v>
      </c>
      <c r="K94" s="153">
        <v>45250.5</v>
      </c>
      <c r="L94" s="153">
        <v>41584.7</v>
      </c>
      <c r="M94" s="153">
        <v>41584.7</v>
      </c>
      <c r="N94" s="153">
        <v>43497.4</v>
      </c>
      <c r="O94" s="153">
        <v>43497.4</v>
      </c>
      <c r="P94" s="153">
        <v>45250.5</v>
      </c>
      <c r="Q94" s="153">
        <v>45250.5</v>
      </c>
    </row>
    <row r="95" spans="1:17" ht="12.75" customHeight="1">
      <c r="A95" s="159" t="s">
        <v>68</v>
      </c>
      <c r="B95" s="160" t="s">
        <v>68</v>
      </c>
      <c r="C95" s="119">
        <v>32000000</v>
      </c>
      <c r="D95" s="151">
        <v>1</v>
      </c>
      <c r="E95" s="151"/>
      <c r="F95" s="153">
        <v>35760.9</v>
      </c>
      <c r="G95" s="153">
        <v>35760.9</v>
      </c>
      <c r="H95" s="153">
        <v>37409.4</v>
      </c>
      <c r="I95" s="153">
        <v>37409.4</v>
      </c>
      <c r="J95" s="153">
        <v>38920.5</v>
      </c>
      <c r="K95" s="153">
        <v>38920.5</v>
      </c>
      <c r="L95" s="153">
        <v>35760.9</v>
      </c>
      <c r="M95" s="153">
        <v>35760.9</v>
      </c>
      <c r="N95" s="153">
        <v>37409.4</v>
      </c>
      <c r="O95" s="153">
        <v>37409.4</v>
      </c>
      <c r="P95" s="153">
        <v>38920.5</v>
      </c>
      <c r="Q95" s="153">
        <v>38920.5</v>
      </c>
    </row>
    <row r="96" spans="1:17" ht="12.75" customHeight="1">
      <c r="A96" s="159" t="s">
        <v>108</v>
      </c>
      <c r="B96" s="160" t="s">
        <v>108</v>
      </c>
      <c r="C96" s="119">
        <v>50000000</v>
      </c>
      <c r="D96" s="151">
        <v>1</v>
      </c>
      <c r="E96" s="151"/>
      <c r="F96" s="153">
        <v>17544.6</v>
      </c>
      <c r="G96" s="153">
        <v>17544.6</v>
      </c>
      <c r="H96" s="153">
        <v>18353</v>
      </c>
      <c r="I96" s="153">
        <v>18353</v>
      </c>
      <c r="J96" s="153">
        <v>19094.1</v>
      </c>
      <c r="K96" s="153">
        <v>19094.1</v>
      </c>
      <c r="L96" s="153">
        <v>17544.6</v>
      </c>
      <c r="M96" s="153">
        <v>17544.6</v>
      </c>
      <c r="N96" s="153">
        <v>18353</v>
      </c>
      <c r="O96" s="153">
        <v>18353</v>
      </c>
      <c r="P96" s="153">
        <v>19094.1</v>
      </c>
      <c r="Q96" s="153">
        <v>19094.1</v>
      </c>
    </row>
    <row r="97" spans="1:17" ht="12.75" customHeight="1">
      <c r="A97" s="159" t="s">
        <v>79</v>
      </c>
      <c r="B97" s="160" t="s">
        <v>79</v>
      </c>
      <c r="C97" s="119">
        <v>52000000</v>
      </c>
      <c r="D97" s="151">
        <v>1</v>
      </c>
      <c r="E97" s="151"/>
      <c r="F97" s="153">
        <v>18541.1</v>
      </c>
      <c r="G97" s="153">
        <v>18541.1</v>
      </c>
      <c r="H97" s="153">
        <v>19394.9</v>
      </c>
      <c r="I97" s="153">
        <v>19394.9</v>
      </c>
      <c r="J97" s="153">
        <v>20177.5</v>
      </c>
      <c r="K97" s="153">
        <v>20177.5</v>
      </c>
      <c r="L97" s="153">
        <v>18541.1</v>
      </c>
      <c r="M97" s="153">
        <v>18541.1</v>
      </c>
      <c r="N97" s="153">
        <v>19394.9</v>
      </c>
      <c r="O97" s="153">
        <v>19394.9</v>
      </c>
      <c r="P97" s="153">
        <v>20177.5</v>
      </c>
      <c r="Q97" s="153">
        <v>20177.5</v>
      </c>
    </row>
    <row r="98" spans="1:17" ht="12.75" customHeight="1">
      <c r="A98" s="159" t="s">
        <v>110</v>
      </c>
      <c r="B98" s="160" t="s">
        <v>110</v>
      </c>
      <c r="C98" s="120">
        <v>69000000</v>
      </c>
      <c r="D98" s="151">
        <v>1</v>
      </c>
      <c r="E98" s="151"/>
      <c r="F98" s="153">
        <v>10891.4</v>
      </c>
      <c r="G98" s="153">
        <v>10891.4</v>
      </c>
      <c r="H98" s="153">
        <v>11392.2</v>
      </c>
      <c r="I98" s="153">
        <v>11392.2</v>
      </c>
      <c r="J98" s="153">
        <v>11851.1</v>
      </c>
      <c r="K98" s="153">
        <v>11851.1</v>
      </c>
      <c r="L98" s="153">
        <v>10891.4</v>
      </c>
      <c r="M98" s="153">
        <v>10891.4</v>
      </c>
      <c r="N98" s="153">
        <v>11392.2</v>
      </c>
      <c r="O98" s="153">
        <v>11392.2</v>
      </c>
      <c r="P98" s="153">
        <v>11851.1</v>
      </c>
      <c r="Q98" s="153">
        <v>11851.1</v>
      </c>
    </row>
    <row r="99" spans="1:17" ht="12.75" customHeight="1">
      <c r="A99" s="161" t="s">
        <v>149</v>
      </c>
      <c r="B99" s="162" t="s">
        <v>149</v>
      </c>
      <c r="C99" s="120"/>
      <c r="D99" s="151">
        <v>1</v>
      </c>
      <c r="E99" s="151"/>
      <c r="F99" s="152">
        <v>109024.99999999999</v>
      </c>
      <c r="G99" s="152">
        <v>109024.99999999999</v>
      </c>
      <c r="H99" s="152">
        <v>114043.1</v>
      </c>
      <c r="I99" s="152">
        <v>114043.1</v>
      </c>
      <c r="J99" s="152">
        <v>118643.1</v>
      </c>
      <c r="K99" s="152">
        <v>118643.1</v>
      </c>
      <c r="L99" s="152">
        <v>109024.99999999999</v>
      </c>
      <c r="M99" s="152">
        <v>109024.99999999999</v>
      </c>
      <c r="N99" s="152">
        <v>114043.1</v>
      </c>
      <c r="O99" s="152">
        <v>114043.1</v>
      </c>
      <c r="P99" s="152">
        <v>118643.1</v>
      </c>
      <c r="Q99" s="152">
        <v>118643.1</v>
      </c>
    </row>
    <row r="100" spans="1:17" ht="12.75" customHeight="1">
      <c r="A100" s="159" t="s">
        <v>124</v>
      </c>
      <c r="B100" s="160" t="s">
        <v>124</v>
      </c>
      <c r="C100" s="120">
        <v>98000000</v>
      </c>
      <c r="D100" s="151">
        <v>1</v>
      </c>
      <c r="E100" s="151"/>
      <c r="F100" s="153">
        <v>55335.1</v>
      </c>
      <c r="G100" s="153">
        <v>55335.1</v>
      </c>
      <c r="H100" s="153">
        <v>57885.3</v>
      </c>
      <c r="I100" s="153">
        <v>57885.3</v>
      </c>
      <c r="J100" s="153">
        <v>60222.9</v>
      </c>
      <c r="K100" s="153">
        <v>60222.9</v>
      </c>
      <c r="L100" s="153">
        <v>55335.1</v>
      </c>
      <c r="M100" s="153">
        <v>55335.1</v>
      </c>
      <c r="N100" s="153">
        <v>57885.3</v>
      </c>
      <c r="O100" s="153">
        <v>57885.3</v>
      </c>
      <c r="P100" s="153">
        <v>60222.9</v>
      </c>
      <c r="Q100" s="153">
        <v>60222.9</v>
      </c>
    </row>
    <row r="101" spans="1:17" ht="12.75" customHeight="1">
      <c r="A101" s="159" t="s">
        <v>52</v>
      </c>
      <c r="B101" s="160" t="s">
        <v>52</v>
      </c>
      <c r="C101" s="120">
        <v>30000000</v>
      </c>
      <c r="D101" s="151">
        <v>1</v>
      </c>
      <c r="E101" s="151"/>
      <c r="F101" s="153">
        <v>3839</v>
      </c>
      <c r="G101" s="153">
        <v>3839</v>
      </c>
      <c r="H101" s="153">
        <v>4015.3</v>
      </c>
      <c r="I101" s="153">
        <v>4015.3</v>
      </c>
      <c r="J101" s="153">
        <v>4176.9</v>
      </c>
      <c r="K101" s="153">
        <v>4176.9</v>
      </c>
      <c r="L101" s="153">
        <v>3839</v>
      </c>
      <c r="M101" s="153">
        <v>3839</v>
      </c>
      <c r="N101" s="153">
        <v>4015.3</v>
      </c>
      <c r="O101" s="153">
        <v>4015.3</v>
      </c>
      <c r="P101" s="153">
        <v>4176.9</v>
      </c>
      <c r="Q101" s="153">
        <v>4176.9</v>
      </c>
    </row>
    <row r="102" spans="1:17" ht="12.75" customHeight="1">
      <c r="A102" s="159" t="s">
        <v>54</v>
      </c>
      <c r="B102" s="160" t="s">
        <v>54</v>
      </c>
      <c r="C102" s="121">
        <v>5000000</v>
      </c>
      <c r="D102" s="151"/>
      <c r="E102" s="151"/>
      <c r="F102" s="153">
        <v>18031.9</v>
      </c>
      <c r="G102" s="153">
        <v>18031.9</v>
      </c>
      <c r="H102" s="153">
        <v>18862.7</v>
      </c>
      <c r="I102" s="153">
        <v>18862.7</v>
      </c>
      <c r="J102" s="153">
        <v>19624.3</v>
      </c>
      <c r="K102" s="153">
        <v>19624.3</v>
      </c>
      <c r="L102" s="153">
        <v>18031.9</v>
      </c>
      <c r="M102" s="153">
        <v>18031.9</v>
      </c>
      <c r="N102" s="153">
        <v>18862.7</v>
      </c>
      <c r="O102" s="153">
        <v>18862.7</v>
      </c>
      <c r="P102" s="153">
        <v>19624.3</v>
      </c>
      <c r="Q102" s="153">
        <v>19624.3</v>
      </c>
    </row>
    <row r="103" spans="1:17" ht="12.75" customHeight="1">
      <c r="A103" s="159" t="s">
        <v>56</v>
      </c>
      <c r="B103" s="160" t="s">
        <v>56</v>
      </c>
      <c r="C103" s="120">
        <v>8000000</v>
      </c>
      <c r="D103" s="151">
        <v>1</v>
      </c>
      <c r="E103" s="151"/>
      <c r="F103" s="153">
        <v>11481.2</v>
      </c>
      <c r="G103" s="153">
        <v>11481.2</v>
      </c>
      <c r="H103" s="153">
        <v>12009.1</v>
      </c>
      <c r="I103" s="153">
        <v>12009.1</v>
      </c>
      <c r="J103" s="153">
        <v>12493</v>
      </c>
      <c r="K103" s="153">
        <v>12493</v>
      </c>
      <c r="L103" s="153">
        <v>11481.2</v>
      </c>
      <c r="M103" s="153">
        <v>11481.2</v>
      </c>
      <c r="N103" s="153">
        <v>12009.1</v>
      </c>
      <c r="O103" s="153">
        <v>12009.1</v>
      </c>
      <c r="P103" s="153">
        <v>12493</v>
      </c>
      <c r="Q103" s="153">
        <v>12493</v>
      </c>
    </row>
    <row r="104" spans="1:17" ht="12.75" customHeight="1">
      <c r="A104" s="159" t="s">
        <v>57</v>
      </c>
      <c r="B104" s="160" t="s">
        <v>57</v>
      </c>
      <c r="C104" s="120">
        <v>10000000</v>
      </c>
      <c r="D104" s="151">
        <v>1</v>
      </c>
      <c r="E104" s="151"/>
      <c r="F104" s="153">
        <v>11075.8</v>
      </c>
      <c r="G104" s="153">
        <v>11075.8</v>
      </c>
      <c r="H104" s="153">
        <v>11585.8</v>
      </c>
      <c r="I104" s="153">
        <v>11585.8</v>
      </c>
      <c r="J104" s="153">
        <v>12053.2</v>
      </c>
      <c r="K104" s="153">
        <v>12053.2</v>
      </c>
      <c r="L104" s="153">
        <v>11075.8</v>
      </c>
      <c r="M104" s="153">
        <v>11075.8</v>
      </c>
      <c r="N104" s="153">
        <v>11585.8</v>
      </c>
      <c r="O104" s="153">
        <v>11585.8</v>
      </c>
      <c r="P104" s="153">
        <v>12053.2</v>
      </c>
      <c r="Q104" s="153">
        <v>12053.2</v>
      </c>
    </row>
    <row r="105" spans="1:17" ht="12.75" customHeight="1">
      <c r="A105" s="159" t="s">
        <v>75</v>
      </c>
      <c r="B105" s="160" t="s">
        <v>75</v>
      </c>
      <c r="C105" s="120">
        <v>44000000</v>
      </c>
      <c r="D105" s="151">
        <v>1</v>
      </c>
      <c r="E105" s="151"/>
      <c r="F105" s="153">
        <v>1101.7</v>
      </c>
      <c r="G105" s="153">
        <v>1101.7</v>
      </c>
      <c r="H105" s="153">
        <v>1151.5</v>
      </c>
      <c r="I105" s="153">
        <v>1151.5</v>
      </c>
      <c r="J105" s="153">
        <v>1197.2</v>
      </c>
      <c r="K105" s="153">
        <v>1197.2</v>
      </c>
      <c r="L105" s="153">
        <v>1101.7</v>
      </c>
      <c r="M105" s="153">
        <v>1101.7</v>
      </c>
      <c r="N105" s="153">
        <v>1151.5</v>
      </c>
      <c r="O105" s="153">
        <v>1151.5</v>
      </c>
      <c r="P105" s="153">
        <v>1197.2</v>
      </c>
      <c r="Q105" s="153">
        <v>1197.2</v>
      </c>
    </row>
    <row r="106" spans="1:17" ht="12.75" customHeight="1">
      <c r="A106" s="159" t="s">
        <v>88</v>
      </c>
      <c r="B106" s="160" t="s">
        <v>88</v>
      </c>
      <c r="C106" s="120">
        <v>64000000</v>
      </c>
      <c r="D106" s="151">
        <v>1</v>
      </c>
      <c r="E106" s="151"/>
      <c r="F106" s="153">
        <v>3475.9</v>
      </c>
      <c r="G106" s="153">
        <v>3475.9</v>
      </c>
      <c r="H106" s="153">
        <v>3635.9</v>
      </c>
      <c r="I106" s="153">
        <v>3635.9</v>
      </c>
      <c r="J106" s="153">
        <v>3782.7</v>
      </c>
      <c r="K106" s="153">
        <v>3782.7</v>
      </c>
      <c r="L106" s="153">
        <v>3475.9</v>
      </c>
      <c r="M106" s="153">
        <v>3475.9</v>
      </c>
      <c r="N106" s="153">
        <v>3635.9</v>
      </c>
      <c r="O106" s="153">
        <v>3635.9</v>
      </c>
      <c r="P106" s="153">
        <v>3782.7</v>
      </c>
      <c r="Q106" s="153">
        <v>3782.7</v>
      </c>
    </row>
    <row r="107" spans="1:17" ht="12.75" customHeight="1">
      <c r="A107" s="159" t="s">
        <v>95</v>
      </c>
      <c r="B107" s="160" t="s">
        <v>95</v>
      </c>
      <c r="C107" s="120">
        <v>99000000</v>
      </c>
      <c r="D107" s="151">
        <v>1</v>
      </c>
      <c r="E107" s="151"/>
      <c r="F107" s="153">
        <v>4197.2</v>
      </c>
      <c r="G107" s="153">
        <v>4197.2</v>
      </c>
      <c r="H107" s="153">
        <v>4388.4</v>
      </c>
      <c r="I107" s="153">
        <v>4388.4</v>
      </c>
      <c r="J107" s="153">
        <v>4563.8</v>
      </c>
      <c r="K107" s="153">
        <v>4563.8</v>
      </c>
      <c r="L107" s="153">
        <v>4197.2</v>
      </c>
      <c r="M107" s="153">
        <v>4197.2</v>
      </c>
      <c r="N107" s="153">
        <v>4388.4</v>
      </c>
      <c r="O107" s="153">
        <v>4388.4</v>
      </c>
      <c r="P107" s="153">
        <v>4563.8</v>
      </c>
      <c r="Q107" s="153">
        <v>4563.8</v>
      </c>
    </row>
    <row r="108" spans="1:17" ht="12.75" customHeight="1">
      <c r="A108" s="159" t="s">
        <v>115</v>
      </c>
      <c r="B108" s="160" t="s">
        <v>115</v>
      </c>
      <c r="C108" s="120">
        <v>77000000</v>
      </c>
      <c r="D108" s="151">
        <v>1</v>
      </c>
      <c r="E108" s="151"/>
      <c r="F108" s="153">
        <v>487.2</v>
      </c>
      <c r="G108" s="153">
        <v>487.2</v>
      </c>
      <c r="H108" s="153">
        <v>509.1</v>
      </c>
      <c r="I108" s="153">
        <v>509.1</v>
      </c>
      <c r="J108" s="153">
        <v>529.1</v>
      </c>
      <c r="K108" s="153">
        <v>529.1</v>
      </c>
      <c r="L108" s="153">
        <v>487.2</v>
      </c>
      <c r="M108" s="153">
        <v>487.2</v>
      </c>
      <c r="N108" s="153">
        <v>509.1</v>
      </c>
      <c r="O108" s="153">
        <v>509.1</v>
      </c>
      <c r="P108" s="153">
        <v>529.1</v>
      </c>
      <c r="Q108" s="153">
        <v>529.1</v>
      </c>
    </row>
    <row r="109" spans="1:17" ht="12.75" customHeight="1">
      <c r="A109" s="161" t="s">
        <v>152</v>
      </c>
      <c r="B109" s="162" t="s">
        <v>152</v>
      </c>
      <c r="C109" s="122"/>
      <c r="D109" s="151"/>
      <c r="E109" s="151"/>
      <c r="F109" s="167">
        <f>F110+F111</f>
        <v>5185.700000000001</v>
      </c>
      <c r="G109" s="167">
        <v>1574546.3</v>
      </c>
      <c r="H109" s="167">
        <f>H110+H111</f>
        <v>5423.200000000001</v>
      </c>
      <c r="I109" s="167">
        <v>1574547.3</v>
      </c>
      <c r="J109" s="167">
        <f>J110+J111</f>
        <v>5640.8</v>
      </c>
      <c r="K109" s="167">
        <v>1574548.3</v>
      </c>
      <c r="L109" s="167">
        <f>L110+L111</f>
        <v>5185.700000000001</v>
      </c>
      <c r="M109" s="167">
        <v>1574546.3</v>
      </c>
      <c r="N109" s="167">
        <f>N110+N111</f>
        <v>5423.200000000001</v>
      </c>
      <c r="O109" s="167">
        <v>1574547.3</v>
      </c>
      <c r="P109" s="167">
        <f>P110+P111</f>
        <v>5640.8</v>
      </c>
      <c r="Q109" s="167">
        <v>1574548.3</v>
      </c>
    </row>
    <row r="110" spans="1:17" ht="12.75" customHeight="1">
      <c r="A110" s="159" t="s">
        <v>47</v>
      </c>
      <c r="B110" s="160" t="s">
        <v>47</v>
      </c>
      <c r="C110" s="120">
        <v>35000000</v>
      </c>
      <c r="D110" s="151">
        <v>1</v>
      </c>
      <c r="E110" s="151"/>
      <c r="F110" s="168">
        <v>3027.3</v>
      </c>
      <c r="G110" s="168">
        <v>1315588.6</v>
      </c>
      <c r="H110" s="168">
        <v>3165.8</v>
      </c>
      <c r="I110" s="168">
        <v>1375864</v>
      </c>
      <c r="J110" s="168">
        <v>3292.8</v>
      </c>
      <c r="K110" s="168">
        <v>1431113.5999999999</v>
      </c>
      <c r="L110" s="168">
        <v>3027.3</v>
      </c>
      <c r="M110" s="168">
        <v>1315588.6</v>
      </c>
      <c r="N110" s="168">
        <v>3165.8</v>
      </c>
      <c r="O110" s="168">
        <v>1375864</v>
      </c>
      <c r="P110" s="168">
        <v>3292.8</v>
      </c>
      <c r="Q110" s="168">
        <v>1431113.5999999999</v>
      </c>
    </row>
    <row r="111" spans="1:17" ht="12.75" customHeight="1">
      <c r="A111" s="159" t="s">
        <v>153</v>
      </c>
      <c r="B111" s="160" t="s">
        <v>153</v>
      </c>
      <c r="C111" s="120">
        <v>67000000</v>
      </c>
      <c r="D111" s="151">
        <v>1</v>
      </c>
      <c r="E111" s="151"/>
      <c r="F111" s="168">
        <v>2158.4</v>
      </c>
      <c r="G111" s="168">
        <v>258957.7</v>
      </c>
      <c r="H111" s="168">
        <v>2257.4</v>
      </c>
      <c r="I111" s="168">
        <v>270868.2</v>
      </c>
      <c r="J111" s="168">
        <v>2348</v>
      </c>
      <c r="K111" s="168">
        <v>281785.7</v>
      </c>
      <c r="L111" s="168">
        <v>2158.4</v>
      </c>
      <c r="M111" s="168">
        <v>258957.7</v>
      </c>
      <c r="N111" s="168">
        <v>2257.4</v>
      </c>
      <c r="O111" s="168">
        <v>270868.2</v>
      </c>
      <c r="P111" s="168">
        <v>2348</v>
      </c>
      <c r="Q111" s="168">
        <v>281785.7</v>
      </c>
    </row>
    <row r="112" spans="1:17" ht="12.75" customHeight="1">
      <c r="A112" s="159"/>
      <c r="B112" s="160"/>
      <c r="C112" s="120"/>
      <c r="D112" s="151"/>
      <c r="E112" s="151"/>
      <c r="F112" s="167">
        <f>F113</f>
        <v>77.6</v>
      </c>
      <c r="G112" s="167">
        <v>8939.400000000001</v>
      </c>
      <c r="H112" s="167">
        <f>H113</f>
        <v>80.9</v>
      </c>
      <c r="I112" s="167">
        <v>8940.4</v>
      </c>
      <c r="J112" s="167">
        <f>J113</f>
        <v>84</v>
      </c>
      <c r="K112" s="167">
        <v>8941.4</v>
      </c>
      <c r="L112" s="167">
        <f>L113</f>
        <v>77.6</v>
      </c>
      <c r="M112" s="167">
        <v>8939.400000000001</v>
      </c>
      <c r="N112" s="167">
        <f>N113</f>
        <v>80.9</v>
      </c>
      <c r="O112" s="167">
        <v>8940.4</v>
      </c>
      <c r="P112" s="167">
        <f>P113</f>
        <v>84</v>
      </c>
      <c r="Q112" s="167">
        <v>8941.4</v>
      </c>
    </row>
    <row r="113" spans="1:17" ht="12.75" customHeight="1">
      <c r="A113" s="159" t="s">
        <v>230</v>
      </c>
      <c r="B113" s="160" t="s">
        <v>230</v>
      </c>
      <c r="C113" s="120"/>
      <c r="D113" s="151"/>
      <c r="E113" s="151"/>
      <c r="F113" s="168">
        <v>77.6</v>
      </c>
      <c r="G113" s="168">
        <v>8939.400000000001</v>
      </c>
      <c r="H113" s="168">
        <v>80.9</v>
      </c>
      <c r="I113" s="168">
        <v>9351.6</v>
      </c>
      <c r="J113" s="168">
        <v>84</v>
      </c>
      <c r="K113" s="168">
        <v>9729.4</v>
      </c>
      <c r="L113" s="168">
        <v>77.6</v>
      </c>
      <c r="M113" s="168">
        <v>8939.400000000001</v>
      </c>
      <c r="N113" s="168">
        <v>80.9</v>
      </c>
      <c r="O113" s="168">
        <v>9351.6</v>
      </c>
      <c r="P113" s="168">
        <v>84</v>
      </c>
      <c r="Q113" s="168">
        <v>9729.4</v>
      </c>
    </row>
    <row r="114" spans="1:17" ht="12.75">
      <c r="A114" s="165" t="s">
        <v>28</v>
      </c>
      <c r="B114" s="165"/>
      <c r="C114" s="165"/>
      <c r="D114" s="151">
        <v>1</v>
      </c>
      <c r="E114" s="151"/>
      <c r="F114" s="168">
        <f>F113+F109+F99+F86+F79+F64+F57+F49+F37+F18</f>
        <v>1090227.6</v>
      </c>
      <c r="G114" s="168"/>
      <c r="H114" s="168">
        <f>H113+H109+H99+H86+H79+H64+H57+H49+H37+H18</f>
        <v>1140332.7999999998</v>
      </c>
      <c r="I114" s="168"/>
      <c r="J114" s="168">
        <f>J113+J109+J99+J86+J79+J64+J57+J49+J37+J18</f>
        <v>1186259.8</v>
      </c>
      <c r="K114" s="168"/>
      <c r="L114" s="168">
        <f>L113+L109+L99+L86+L79+L64+L57+L49+L37+L18</f>
        <v>1090227.6</v>
      </c>
      <c r="M114" s="168"/>
      <c r="N114" s="168">
        <f>N113+N109+N99+N86+N79+N64+N57+N49+N37+N18</f>
        <v>1140332.7999999998</v>
      </c>
      <c r="O114" s="168"/>
      <c r="P114" s="168">
        <f>P113+P109+P99+P86+P79+P64+P57+P49+P37+P18</f>
        <v>1186259.8</v>
      </c>
      <c r="Q114" s="168"/>
    </row>
    <row r="115" spans="1:17" ht="12.75">
      <c r="A115" s="123"/>
      <c r="B115" s="165" t="s">
        <v>41</v>
      </c>
      <c r="C115" s="165"/>
      <c r="D115" s="166"/>
      <c r="E115" s="166"/>
      <c r="F115" s="168">
        <v>56511</v>
      </c>
      <c r="G115" s="168">
        <v>4012794.4</v>
      </c>
      <c r="H115" s="168">
        <v>58009</v>
      </c>
      <c r="I115" s="168">
        <v>4120007.3</v>
      </c>
      <c r="J115" s="168">
        <v>60015.7</v>
      </c>
      <c r="K115" s="168">
        <v>4262653.1</v>
      </c>
      <c r="L115" s="168">
        <v>56511</v>
      </c>
      <c r="M115" s="168">
        <v>4012794.4</v>
      </c>
      <c r="N115" s="168">
        <v>58009</v>
      </c>
      <c r="O115" s="168">
        <v>4120007.3</v>
      </c>
      <c r="P115" s="168">
        <v>60015.7</v>
      </c>
      <c r="Q115" s="168">
        <v>4262653.1</v>
      </c>
    </row>
    <row r="116" spans="1:17" s="66" customFormat="1" ht="25.5" customHeight="1">
      <c r="A116" s="163" t="s">
        <v>29</v>
      </c>
      <c r="B116" s="163"/>
      <c r="C116" s="163"/>
      <c r="D116" s="164" t="s">
        <v>26</v>
      </c>
      <c r="E116" s="164"/>
      <c r="F116" s="169">
        <f>F114+F115</f>
        <v>1146738.6</v>
      </c>
      <c r="G116" s="169"/>
      <c r="H116" s="169">
        <f>H114+H115</f>
        <v>1198341.7999999998</v>
      </c>
      <c r="I116" s="169"/>
      <c r="J116" s="169">
        <f>J114+J115</f>
        <v>1246275.5</v>
      </c>
      <c r="K116" s="169"/>
      <c r="L116" s="169">
        <f>L114+L115</f>
        <v>1146738.6</v>
      </c>
      <c r="M116" s="169"/>
      <c r="N116" s="169">
        <f>N114+N115</f>
        <v>1198341.7999999998</v>
      </c>
      <c r="O116" s="169"/>
      <c r="P116" s="169">
        <f>P114+P115</f>
        <v>1246275.5</v>
      </c>
      <c r="Q116" s="169"/>
    </row>
    <row r="117" spans="1:17" ht="12.7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1:17" ht="21" customHeight="1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1:17" ht="12.7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1:17" ht="14.2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</row>
    <row r="121" spans="1:17" ht="11.2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</row>
    <row r="122" spans="1:17" ht="11.2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</row>
    <row r="123" spans="1:17" ht="11.2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</row>
    <row r="124" spans="1:17" ht="15.7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</row>
    <row r="125" spans="1:17" ht="9.7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</row>
    <row r="126" spans="1:17" ht="14.2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</row>
    <row r="127" spans="1:17" ht="12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</row>
    <row r="128" spans="1:17" ht="15.7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</row>
    <row r="129" spans="1:17" ht="16.5" customHeight="1">
      <c r="A129" s="68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</row>
    <row r="130" spans="1:17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</row>
    <row r="131" spans="1:17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</row>
  </sheetData>
  <sheetProtection/>
  <mergeCells count="827">
    <mergeCell ref="F101:G101"/>
    <mergeCell ref="H101:I101"/>
    <mergeCell ref="J101:K101"/>
    <mergeCell ref="L101:M101"/>
    <mergeCell ref="N101:O101"/>
    <mergeCell ref="P101:Q101"/>
    <mergeCell ref="A92:B92"/>
    <mergeCell ref="D92:E92"/>
    <mergeCell ref="F92:G92"/>
    <mergeCell ref="H92:I92"/>
    <mergeCell ref="J92:K92"/>
    <mergeCell ref="L92:M92"/>
    <mergeCell ref="N92:O92"/>
    <mergeCell ref="P92:Q92"/>
    <mergeCell ref="N99:O99"/>
    <mergeCell ref="P99:Q99"/>
    <mergeCell ref="F99:G99"/>
    <mergeCell ref="H99:I99"/>
    <mergeCell ref="J99:K99"/>
    <mergeCell ref="L99:M99"/>
    <mergeCell ref="F100:G100"/>
    <mergeCell ref="H100:I100"/>
    <mergeCell ref="L71:M71"/>
    <mergeCell ref="N71:O71"/>
    <mergeCell ref="P71:Q71"/>
    <mergeCell ref="N80:O80"/>
    <mergeCell ref="P80:Q80"/>
    <mergeCell ref="F81:G81"/>
    <mergeCell ref="H81:I81"/>
    <mergeCell ref="J81:K81"/>
    <mergeCell ref="L81:M81"/>
    <mergeCell ref="N81:O81"/>
    <mergeCell ref="P81:Q81"/>
    <mergeCell ref="A36:B36"/>
    <mergeCell ref="D36:E36"/>
    <mergeCell ref="F36:G36"/>
    <mergeCell ref="H36:I36"/>
    <mergeCell ref="J36:K36"/>
    <mergeCell ref="L36:M36"/>
    <mergeCell ref="N36:O36"/>
    <mergeCell ref="P36:Q36"/>
    <mergeCell ref="A48:B48"/>
    <mergeCell ref="D48:E48"/>
    <mergeCell ref="F48:G48"/>
    <mergeCell ref="H48:I48"/>
    <mergeCell ref="J48:K48"/>
    <mergeCell ref="L48:M48"/>
    <mergeCell ref="N48:O48"/>
    <mergeCell ref="P48:Q48"/>
    <mergeCell ref="A47:B47"/>
    <mergeCell ref="D47:E47"/>
    <mergeCell ref="F47:G47"/>
    <mergeCell ref="H47:I47"/>
    <mergeCell ref="J47:K47"/>
    <mergeCell ref="L47:M47"/>
    <mergeCell ref="N47:O47"/>
    <mergeCell ref="P47:Q47"/>
    <mergeCell ref="F115:G115"/>
    <mergeCell ref="H115:I115"/>
    <mergeCell ref="J115:K115"/>
    <mergeCell ref="L115:M115"/>
    <mergeCell ref="N115:O115"/>
    <mergeCell ref="P115:Q115"/>
    <mergeCell ref="F116:G116"/>
    <mergeCell ref="H116:I116"/>
    <mergeCell ref="J116:K116"/>
    <mergeCell ref="L116:M116"/>
    <mergeCell ref="N116:O116"/>
    <mergeCell ref="P116:Q116"/>
    <mergeCell ref="F113:G113"/>
    <mergeCell ref="H113:I113"/>
    <mergeCell ref="J113:K113"/>
    <mergeCell ref="L113:M113"/>
    <mergeCell ref="N113:O113"/>
    <mergeCell ref="P113:Q113"/>
    <mergeCell ref="F114:G114"/>
    <mergeCell ref="H114:I114"/>
    <mergeCell ref="J114:K114"/>
    <mergeCell ref="L114:M114"/>
    <mergeCell ref="N114:O114"/>
    <mergeCell ref="P114:Q114"/>
    <mergeCell ref="F111:G111"/>
    <mergeCell ref="H111:I111"/>
    <mergeCell ref="J111:K111"/>
    <mergeCell ref="L111:M111"/>
    <mergeCell ref="N111:O111"/>
    <mergeCell ref="P111:Q111"/>
    <mergeCell ref="A112:B112"/>
    <mergeCell ref="F112:G112"/>
    <mergeCell ref="H112:I112"/>
    <mergeCell ref="J112:K112"/>
    <mergeCell ref="L112:M112"/>
    <mergeCell ref="N112:O112"/>
    <mergeCell ref="P112:Q112"/>
    <mergeCell ref="A111:B111"/>
    <mergeCell ref="D111:E111"/>
    <mergeCell ref="F109:G109"/>
    <mergeCell ref="H109:I109"/>
    <mergeCell ref="J109:K109"/>
    <mergeCell ref="L109:M109"/>
    <mergeCell ref="N109:O109"/>
    <mergeCell ref="P109:Q109"/>
    <mergeCell ref="F110:G110"/>
    <mergeCell ref="H110:I110"/>
    <mergeCell ref="J110:K110"/>
    <mergeCell ref="L110:M110"/>
    <mergeCell ref="N110:O110"/>
    <mergeCell ref="P110:Q110"/>
    <mergeCell ref="F107:G107"/>
    <mergeCell ref="H107:I107"/>
    <mergeCell ref="J107:K107"/>
    <mergeCell ref="L107:M107"/>
    <mergeCell ref="N107:O107"/>
    <mergeCell ref="P107:Q107"/>
    <mergeCell ref="F108:G108"/>
    <mergeCell ref="H108:I108"/>
    <mergeCell ref="J108:K108"/>
    <mergeCell ref="L108:M108"/>
    <mergeCell ref="N108:O108"/>
    <mergeCell ref="P108:Q108"/>
    <mergeCell ref="F105:G105"/>
    <mergeCell ref="H105:I105"/>
    <mergeCell ref="J105:K105"/>
    <mergeCell ref="L105:M105"/>
    <mergeCell ref="N105:O105"/>
    <mergeCell ref="P105:Q105"/>
    <mergeCell ref="F106:G106"/>
    <mergeCell ref="H106:I106"/>
    <mergeCell ref="J106:K106"/>
    <mergeCell ref="L106:M106"/>
    <mergeCell ref="N106:O106"/>
    <mergeCell ref="P106:Q106"/>
    <mergeCell ref="F104:G104"/>
    <mergeCell ref="H104:I104"/>
    <mergeCell ref="J104:K104"/>
    <mergeCell ref="L104:M104"/>
    <mergeCell ref="N104:O104"/>
    <mergeCell ref="P104:Q104"/>
    <mergeCell ref="F102:G102"/>
    <mergeCell ref="H102:I102"/>
    <mergeCell ref="J102:K102"/>
    <mergeCell ref="L102:M102"/>
    <mergeCell ref="N102:O102"/>
    <mergeCell ref="P102:Q102"/>
    <mergeCell ref="F103:G103"/>
    <mergeCell ref="H103:I103"/>
    <mergeCell ref="J103:K103"/>
    <mergeCell ref="L103:M103"/>
    <mergeCell ref="N103:O103"/>
    <mergeCell ref="P103:Q103"/>
    <mergeCell ref="J100:K100"/>
    <mergeCell ref="L100:M100"/>
    <mergeCell ref="N100:O100"/>
    <mergeCell ref="P100:Q100"/>
    <mergeCell ref="N93:O93"/>
    <mergeCell ref="P93:Q93"/>
    <mergeCell ref="F94:G94"/>
    <mergeCell ref="H94:I94"/>
    <mergeCell ref="J94:K94"/>
    <mergeCell ref="L94:M94"/>
    <mergeCell ref="N94:O94"/>
    <mergeCell ref="P94:Q94"/>
    <mergeCell ref="F95:G95"/>
    <mergeCell ref="H95:I95"/>
    <mergeCell ref="J95:K95"/>
    <mergeCell ref="L95:M95"/>
    <mergeCell ref="N95:O95"/>
    <mergeCell ref="P95:Q95"/>
    <mergeCell ref="P96:Q96"/>
    <mergeCell ref="N78:O78"/>
    <mergeCell ref="P78:Q78"/>
    <mergeCell ref="N86:O86"/>
    <mergeCell ref="P86:Q86"/>
    <mergeCell ref="F87:G87"/>
    <mergeCell ref="H87:I87"/>
    <mergeCell ref="J87:K87"/>
    <mergeCell ref="L87:M87"/>
    <mergeCell ref="N87:O87"/>
    <mergeCell ref="P87:Q87"/>
    <mergeCell ref="F83:G83"/>
    <mergeCell ref="H83:I83"/>
    <mergeCell ref="J83:K83"/>
    <mergeCell ref="L83:M83"/>
    <mergeCell ref="N83:O83"/>
    <mergeCell ref="P83:Q83"/>
    <mergeCell ref="F82:G82"/>
    <mergeCell ref="H82:I82"/>
    <mergeCell ref="P74:Q74"/>
    <mergeCell ref="L72:M72"/>
    <mergeCell ref="N72:O72"/>
    <mergeCell ref="P72:Q72"/>
    <mergeCell ref="L73:M73"/>
    <mergeCell ref="N73:O73"/>
    <mergeCell ref="P73:Q73"/>
    <mergeCell ref="J82:K82"/>
    <mergeCell ref="L82:M82"/>
    <mergeCell ref="N82:O82"/>
    <mergeCell ref="P82:Q82"/>
    <mergeCell ref="N75:O75"/>
    <mergeCell ref="P75:Q75"/>
    <mergeCell ref="L76:M76"/>
    <mergeCell ref="N76:O76"/>
    <mergeCell ref="P76:Q76"/>
    <mergeCell ref="L79:M79"/>
    <mergeCell ref="N79:O79"/>
    <mergeCell ref="P79:Q79"/>
    <mergeCell ref="L80:M80"/>
    <mergeCell ref="L77:M77"/>
    <mergeCell ref="N77:O77"/>
    <mergeCell ref="P77:Q77"/>
    <mergeCell ref="L78:M78"/>
    <mergeCell ref="L69:M69"/>
    <mergeCell ref="N69:O69"/>
    <mergeCell ref="P69:Q69"/>
    <mergeCell ref="F70:G70"/>
    <mergeCell ref="H70:I70"/>
    <mergeCell ref="J70:K70"/>
    <mergeCell ref="L70:M70"/>
    <mergeCell ref="N70:O70"/>
    <mergeCell ref="P70:Q70"/>
    <mergeCell ref="N62:O62"/>
    <mergeCell ref="P62:Q62"/>
    <mergeCell ref="F63:G63"/>
    <mergeCell ref="H63:I63"/>
    <mergeCell ref="J63:K63"/>
    <mergeCell ref="L63:M63"/>
    <mergeCell ref="N63:O63"/>
    <mergeCell ref="P63:Q63"/>
    <mergeCell ref="F64:G64"/>
    <mergeCell ref="H64:I64"/>
    <mergeCell ref="J64:K64"/>
    <mergeCell ref="L64:M64"/>
    <mergeCell ref="N64:O64"/>
    <mergeCell ref="P64:Q64"/>
    <mergeCell ref="L54:M54"/>
    <mergeCell ref="N54:O54"/>
    <mergeCell ref="P54:Q54"/>
    <mergeCell ref="P57:Q57"/>
    <mergeCell ref="F58:G58"/>
    <mergeCell ref="H58:I58"/>
    <mergeCell ref="J58:K58"/>
    <mergeCell ref="L58:M58"/>
    <mergeCell ref="N58:O58"/>
    <mergeCell ref="P58:Q58"/>
    <mergeCell ref="F52:G52"/>
    <mergeCell ref="H52:I52"/>
    <mergeCell ref="J52:K52"/>
    <mergeCell ref="L52:M52"/>
    <mergeCell ref="N52:O52"/>
    <mergeCell ref="P52:Q52"/>
    <mergeCell ref="L53:M53"/>
    <mergeCell ref="N53:O53"/>
    <mergeCell ref="P53:Q53"/>
    <mergeCell ref="N49:O49"/>
    <mergeCell ref="P49:Q49"/>
    <mergeCell ref="F50:G50"/>
    <mergeCell ref="H50:I50"/>
    <mergeCell ref="J50:K50"/>
    <mergeCell ref="L50:M50"/>
    <mergeCell ref="N50:O50"/>
    <mergeCell ref="P50:Q50"/>
    <mergeCell ref="L51:M51"/>
    <mergeCell ref="N51:O51"/>
    <mergeCell ref="P51:Q51"/>
    <mergeCell ref="L45:M45"/>
    <mergeCell ref="N45:O45"/>
    <mergeCell ref="P45:Q45"/>
    <mergeCell ref="F46:G46"/>
    <mergeCell ref="H46:I46"/>
    <mergeCell ref="J46:K46"/>
    <mergeCell ref="L46:M46"/>
    <mergeCell ref="N46:O46"/>
    <mergeCell ref="P46:Q46"/>
    <mergeCell ref="L43:M43"/>
    <mergeCell ref="N43:O43"/>
    <mergeCell ref="P43:Q43"/>
    <mergeCell ref="F44:G44"/>
    <mergeCell ref="H44:I44"/>
    <mergeCell ref="J44:K44"/>
    <mergeCell ref="L44:M44"/>
    <mergeCell ref="N44:O44"/>
    <mergeCell ref="P44:Q44"/>
    <mergeCell ref="L42:M42"/>
    <mergeCell ref="N42:O42"/>
    <mergeCell ref="P42:Q42"/>
    <mergeCell ref="L41:M41"/>
    <mergeCell ref="N41:O41"/>
    <mergeCell ref="P41:Q41"/>
    <mergeCell ref="F41:G41"/>
    <mergeCell ref="H41:I41"/>
    <mergeCell ref="J41:K41"/>
    <mergeCell ref="L39:M39"/>
    <mergeCell ref="N39:O39"/>
    <mergeCell ref="P39:Q39"/>
    <mergeCell ref="F40:G40"/>
    <mergeCell ref="H40:I40"/>
    <mergeCell ref="J40:K40"/>
    <mergeCell ref="L40:M40"/>
    <mergeCell ref="N40:O40"/>
    <mergeCell ref="P40:Q40"/>
    <mergeCell ref="H35:I35"/>
    <mergeCell ref="J35:K35"/>
    <mergeCell ref="L35:M35"/>
    <mergeCell ref="N35:O35"/>
    <mergeCell ref="P35:Q35"/>
    <mergeCell ref="L37:M37"/>
    <mergeCell ref="N37:O37"/>
    <mergeCell ref="P37:Q37"/>
    <mergeCell ref="F38:G38"/>
    <mergeCell ref="H38:I38"/>
    <mergeCell ref="J38:K38"/>
    <mergeCell ref="L38:M38"/>
    <mergeCell ref="N38:O38"/>
    <mergeCell ref="P38:Q38"/>
    <mergeCell ref="H31:I31"/>
    <mergeCell ref="J31:K31"/>
    <mergeCell ref="L31:M31"/>
    <mergeCell ref="N31:O31"/>
    <mergeCell ref="P31:Q31"/>
    <mergeCell ref="F34:G34"/>
    <mergeCell ref="H34:I34"/>
    <mergeCell ref="J34:K34"/>
    <mergeCell ref="L34:M34"/>
    <mergeCell ref="N34:O34"/>
    <mergeCell ref="P34:Q34"/>
    <mergeCell ref="P25:Q25"/>
    <mergeCell ref="L26:M26"/>
    <mergeCell ref="N26:O26"/>
    <mergeCell ref="P26:Q26"/>
    <mergeCell ref="F30:G30"/>
    <mergeCell ref="H30:I30"/>
    <mergeCell ref="J30:K30"/>
    <mergeCell ref="L30:M30"/>
    <mergeCell ref="N30:O30"/>
    <mergeCell ref="P30:Q30"/>
    <mergeCell ref="H20:I20"/>
    <mergeCell ref="J20:K20"/>
    <mergeCell ref="L20:M20"/>
    <mergeCell ref="N20:O20"/>
    <mergeCell ref="P20:Q20"/>
    <mergeCell ref="F27:G27"/>
    <mergeCell ref="H27:I27"/>
    <mergeCell ref="J27:K27"/>
    <mergeCell ref="L27:M27"/>
    <mergeCell ref="N27:O27"/>
    <mergeCell ref="P27:Q27"/>
    <mergeCell ref="H23:I23"/>
    <mergeCell ref="J23:K23"/>
    <mergeCell ref="L23:M23"/>
    <mergeCell ref="N23:O23"/>
    <mergeCell ref="P23:Q23"/>
    <mergeCell ref="F24:G24"/>
    <mergeCell ref="H24:I24"/>
    <mergeCell ref="J24:K24"/>
    <mergeCell ref="L24:M24"/>
    <mergeCell ref="N24:O24"/>
    <mergeCell ref="P24:Q24"/>
    <mergeCell ref="L25:M25"/>
    <mergeCell ref="N25:O25"/>
    <mergeCell ref="L55:M55"/>
    <mergeCell ref="N55:O55"/>
    <mergeCell ref="P55:Q55"/>
    <mergeCell ref="L56:M56"/>
    <mergeCell ref="N56:O56"/>
    <mergeCell ref="P56:Q56"/>
    <mergeCell ref="L57:M57"/>
    <mergeCell ref="N57:O57"/>
    <mergeCell ref="F49:G49"/>
    <mergeCell ref="H49:I49"/>
    <mergeCell ref="J49:K49"/>
    <mergeCell ref="F51:G51"/>
    <mergeCell ref="H51:I51"/>
    <mergeCell ref="J51:K51"/>
    <mergeCell ref="F53:G53"/>
    <mergeCell ref="H53:I53"/>
    <mergeCell ref="J53:K53"/>
    <mergeCell ref="F55:G55"/>
    <mergeCell ref="H55:I55"/>
    <mergeCell ref="J55:K55"/>
    <mergeCell ref="F56:G56"/>
    <mergeCell ref="H56:I56"/>
    <mergeCell ref="J56:K56"/>
    <mergeCell ref="L49:M49"/>
    <mergeCell ref="D113:E113"/>
    <mergeCell ref="A100:B100"/>
    <mergeCell ref="D100:E100"/>
    <mergeCell ref="A106:B106"/>
    <mergeCell ref="D106:E106"/>
    <mergeCell ref="A103:B103"/>
    <mergeCell ref="D103:E103"/>
    <mergeCell ref="A104:B104"/>
    <mergeCell ref="D104:E104"/>
    <mergeCell ref="A102:B102"/>
    <mergeCell ref="D102:E102"/>
    <mergeCell ref="A101:B101"/>
    <mergeCell ref="D101:E101"/>
    <mergeCell ref="A46:B46"/>
    <mergeCell ref="D46:E46"/>
    <mergeCell ref="A41:B41"/>
    <mergeCell ref="D41:E41"/>
    <mergeCell ref="A116:C116"/>
    <mergeCell ref="D116:E116"/>
    <mergeCell ref="B115:C115"/>
    <mergeCell ref="D115:E115"/>
    <mergeCell ref="A114:C114"/>
    <mergeCell ref="D114:E114"/>
    <mergeCell ref="A110:B110"/>
    <mergeCell ref="D110:E110"/>
    <mergeCell ref="A113:B113"/>
    <mergeCell ref="D112:E112"/>
    <mergeCell ref="A109:B109"/>
    <mergeCell ref="D109:E109"/>
    <mergeCell ref="A108:B108"/>
    <mergeCell ref="D108:E108"/>
    <mergeCell ref="A107:B107"/>
    <mergeCell ref="D107:E107"/>
    <mergeCell ref="A105:B105"/>
    <mergeCell ref="D105:E105"/>
    <mergeCell ref="A99:B99"/>
    <mergeCell ref="D99:E99"/>
    <mergeCell ref="A98:B98"/>
    <mergeCell ref="D98:E98"/>
    <mergeCell ref="F98:G98"/>
    <mergeCell ref="H98:I98"/>
    <mergeCell ref="J98:K98"/>
    <mergeCell ref="L98:M98"/>
    <mergeCell ref="N98:O98"/>
    <mergeCell ref="P98:Q98"/>
    <mergeCell ref="A97:B97"/>
    <mergeCell ref="D97:E97"/>
    <mergeCell ref="F97:G97"/>
    <mergeCell ref="H97:I97"/>
    <mergeCell ref="J97:K97"/>
    <mergeCell ref="L97:M97"/>
    <mergeCell ref="N97:O97"/>
    <mergeCell ref="P97:Q97"/>
    <mergeCell ref="A96:B96"/>
    <mergeCell ref="D96:E96"/>
    <mergeCell ref="A95:B95"/>
    <mergeCell ref="D95:E95"/>
    <mergeCell ref="F96:G96"/>
    <mergeCell ref="H96:I96"/>
    <mergeCell ref="J96:K96"/>
    <mergeCell ref="L96:M96"/>
    <mergeCell ref="N96:O96"/>
    <mergeCell ref="A94:B94"/>
    <mergeCell ref="D94:E94"/>
    <mergeCell ref="A93:B93"/>
    <mergeCell ref="D93:E93"/>
    <mergeCell ref="A91:B91"/>
    <mergeCell ref="D91:E91"/>
    <mergeCell ref="F91:G91"/>
    <mergeCell ref="H91:I91"/>
    <mergeCell ref="J91:K91"/>
    <mergeCell ref="L91:M91"/>
    <mergeCell ref="N91:O91"/>
    <mergeCell ref="P91:Q91"/>
    <mergeCell ref="F93:G93"/>
    <mergeCell ref="H93:I93"/>
    <mergeCell ref="J93:K93"/>
    <mergeCell ref="L93:M93"/>
    <mergeCell ref="A90:B90"/>
    <mergeCell ref="D90:E90"/>
    <mergeCell ref="P89:Q89"/>
    <mergeCell ref="F90:G90"/>
    <mergeCell ref="H90:I90"/>
    <mergeCell ref="J90:K90"/>
    <mergeCell ref="L90:M90"/>
    <mergeCell ref="N90:O90"/>
    <mergeCell ref="P90:Q90"/>
    <mergeCell ref="A87:B87"/>
    <mergeCell ref="D87:E87"/>
    <mergeCell ref="A89:B89"/>
    <mergeCell ref="D89:E89"/>
    <mergeCell ref="A88:B88"/>
    <mergeCell ref="D88:E88"/>
    <mergeCell ref="F89:G89"/>
    <mergeCell ref="H89:I89"/>
    <mergeCell ref="J89:K89"/>
    <mergeCell ref="L89:M89"/>
    <mergeCell ref="N89:O89"/>
    <mergeCell ref="F88:G88"/>
    <mergeCell ref="H88:I88"/>
    <mergeCell ref="J88:K88"/>
    <mergeCell ref="L88:M88"/>
    <mergeCell ref="N88:O88"/>
    <mergeCell ref="P88:Q88"/>
    <mergeCell ref="A86:B86"/>
    <mergeCell ref="D86:E86"/>
    <mergeCell ref="L86:M86"/>
    <mergeCell ref="F86:G86"/>
    <mergeCell ref="H86:I86"/>
    <mergeCell ref="J86:K86"/>
    <mergeCell ref="A85:B85"/>
    <mergeCell ref="D85:E85"/>
    <mergeCell ref="A84:B84"/>
    <mergeCell ref="D84:E84"/>
    <mergeCell ref="A82:B82"/>
    <mergeCell ref="D82:E82"/>
    <mergeCell ref="F84:G84"/>
    <mergeCell ref="H84:I84"/>
    <mergeCell ref="J84:K84"/>
    <mergeCell ref="L84:M84"/>
    <mergeCell ref="N84:O84"/>
    <mergeCell ref="P84:Q84"/>
    <mergeCell ref="F85:G85"/>
    <mergeCell ref="H85:I85"/>
    <mergeCell ref="J85:K85"/>
    <mergeCell ref="L85:M85"/>
    <mergeCell ref="N85:O85"/>
    <mergeCell ref="P85:Q85"/>
    <mergeCell ref="A83:B83"/>
    <mergeCell ref="D83:E83"/>
    <mergeCell ref="A81:B81"/>
    <mergeCell ref="D81:E81"/>
    <mergeCell ref="A80:B80"/>
    <mergeCell ref="D80:E80"/>
    <mergeCell ref="A79:B79"/>
    <mergeCell ref="D79:E79"/>
    <mergeCell ref="F79:G79"/>
    <mergeCell ref="H79:I79"/>
    <mergeCell ref="J79:K79"/>
    <mergeCell ref="F80:G80"/>
    <mergeCell ref="H80:I80"/>
    <mergeCell ref="J80:K80"/>
    <mergeCell ref="A78:B78"/>
    <mergeCell ref="D78:E78"/>
    <mergeCell ref="A77:B77"/>
    <mergeCell ref="D77:E77"/>
    <mergeCell ref="A76:B76"/>
    <mergeCell ref="D76:E76"/>
    <mergeCell ref="F77:G77"/>
    <mergeCell ref="H77:I77"/>
    <mergeCell ref="J77:K77"/>
    <mergeCell ref="F78:G78"/>
    <mergeCell ref="H78:I78"/>
    <mergeCell ref="J78:K78"/>
    <mergeCell ref="F76:G76"/>
    <mergeCell ref="H76:I76"/>
    <mergeCell ref="J76:K76"/>
    <mergeCell ref="A75:B75"/>
    <mergeCell ref="D75:E75"/>
    <mergeCell ref="A74:B74"/>
    <mergeCell ref="D74:E74"/>
    <mergeCell ref="F74:G74"/>
    <mergeCell ref="H74:I74"/>
    <mergeCell ref="J74:K74"/>
    <mergeCell ref="L74:M74"/>
    <mergeCell ref="N74:O74"/>
    <mergeCell ref="F75:G75"/>
    <mergeCell ref="H75:I75"/>
    <mergeCell ref="J75:K75"/>
    <mergeCell ref="L75:M75"/>
    <mergeCell ref="A73:B73"/>
    <mergeCell ref="D73:E73"/>
    <mergeCell ref="A72:B72"/>
    <mergeCell ref="D72:E72"/>
    <mergeCell ref="A70:B70"/>
    <mergeCell ref="D70:E70"/>
    <mergeCell ref="F72:G72"/>
    <mergeCell ref="H72:I72"/>
    <mergeCell ref="J72:K72"/>
    <mergeCell ref="F73:G73"/>
    <mergeCell ref="H73:I73"/>
    <mergeCell ref="J73:K73"/>
    <mergeCell ref="A71:B71"/>
    <mergeCell ref="D71:E71"/>
    <mergeCell ref="F71:G71"/>
    <mergeCell ref="H71:I71"/>
    <mergeCell ref="J71:K71"/>
    <mergeCell ref="A69:B69"/>
    <mergeCell ref="D69:E69"/>
    <mergeCell ref="A68:B68"/>
    <mergeCell ref="D68:E68"/>
    <mergeCell ref="A67:B67"/>
    <mergeCell ref="D67:E67"/>
    <mergeCell ref="F67:G67"/>
    <mergeCell ref="H67:I67"/>
    <mergeCell ref="J67:K67"/>
    <mergeCell ref="F69:G69"/>
    <mergeCell ref="H69:I69"/>
    <mergeCell ref="J69:K69"/>
    <mergeCell ref="L67:M67"/>
    <mergeCell ref="N67:O67"/>
    <mergeCell ref="P67:Q67"/>
    <mergeCell ref="F68:G68"/>
    <mergeCell ref="H68:I68"/>
    <mergeCell ref="J68:K68"/>
    <mergeCell ref="L68:M68"/>
    <mergeCell ref="A66:B66"/>
    <mergeCell ref="D66:E66"/>
    <mergeCell ref="N68:O68"/>
    <mergeCell ref="P68:Q68"/>
    <mergeCell ref="P65:Q65"/>
    <mergeCell ref="F66:G66"/>
    <mergeCell ref="H66:I66"/>
    <mergeCell ref="J66:K66"/>
    <mergeCell ref="L66:M66"/>
    <mergeCell ref="N66:O66"/>
    <mergeCell ref="P66:Q66"/>
    <mergeCell ref="A63:B63"/>
    <mergeCell ref="D63:E63"/>
    <mergeCell ref="A65:B65"/>
    <mergeCell ref="D65:E65"/>
    <mergeCell ref="A64:B64"/>
    <mergeCell ref="D64:E64"/>
    <mergeCell ref="F65:G65"/>
    <mergeCell ref="H65:I65"/>
    <mergeCell ref="J65:K65"/>
    <mergeCell ref="L65:M65"/>
    <mergeCell ref="N65:O65"/>
    <mergeCell ref="P61:Q61"/>
    <mergeCell ref="F62:G62"/>
    <mergeCell ref="H62:I62"/>
    <mergeCell ref="J62:K62"/>
    <mergeCell ref="L62:M62"/>
    <mergeCell ref="A60:B60"/>
    <mergeCell ref="D60:E60"/>
    <mergeCell ref="A59:B59"/>
    <mergeCell ref="D59:E59"/>
    <mergeCell ref="A62:B62"/>
    <mergeCell ref="D62:E62"/>
    <mergeCell ref="A61:B61"/>
    <mergeCell ref="D61:E61"/>
    <mergeCell ref="F61:G61"/>
    <mergeCell ref="H61:I61"/>
    <mergeCell ref="J61:K61"/>
    <mergeCell ref="L61:M61"/>
    <mergeCell ref="N61:O61"/>
    <mergeCell ref="F59:G59"/>
    <mergeCell ref="H59:I59"/>
    <mergeCell ref="J59:K59"/>
    <mergeCell ref="L59:M59"/>
    <mergeCell ref="N59:O59"/>
    <mergeCell ref="P59:Q59"/>
    <mergeCell ref="A58:B58"/>
    <mergeCell ref="D58:E58"/>
    <mergeCell ref="F60:G60"/>
    <mergeCell ref="H60:I60"/>
    <mergeCell ref="J60:K60"/>
    <mergeCell ref="L60:M60"/>
    <mergeCell ref="N60:O60"/>
    <mergeCell ref="P60:Q60"/>
    <mergeCell ref="A57:B57"/>
    <mergeCell ref="D57:E57"/>
    <mergeCell ref="A56:B56"/>
    <mergeCell ref="D56:E56"/>
    <mergeCell ref="A55:B55"/>
    <mergeCell ref="D55:E55"/>
    <mergeCell ref="A54:B54"/>
    <mergeCell ref="D54:E54"/>
    <mergeCell ref="F57:G57"/>
    <mergeCell ref="H57:I57"/>
    <mergeCell ref="J57:K57"/>
    <mergeCell ref="F54:G54"/>
    <mergeCell ref="H54:I54"/>
    <mergeCell ref="J54:K54"/>
    <mergeCell ref="A53:B53"/>
    <mergeCell ref="D53:E53"/>
    <mergeCell ref="A52:B52"/>
    <mergeCell ref="D52:E52"/>
    <mergeCell ref="A51:B51"/>
    <mergeCell ref="D51:E51"/>
    <mergeCell ref="A50:B50"/>
    <mergeCell ref="D50:E50"/>
    <mergeCell ref="A49:B49"/>
    <mergeCell ref="D49:E49"/>
    <mergeCell ref="A45:B45"/>
    <mergeCell ref="D45:E45"/>
    <mergeCell ref="A44:B44"/>
    <mergeCell ref="D44:E44"/>
    <mergeCell ref="A43:B43"/>
    <mergeCell ref="D43:E43"/>
    <mergeCell ref="F43:G43"/>
    <mergeCell ref="H43:I43"/>
    <mergeCell ref="J43:K43"/>
    <mergeCell ref="F45:G45"/>
    <mergeCell ref="H45:I45"/>
    <mergeCell ref="J45:K45"/>
    <mergeCell ref="A42:B42"/>
    <mergeCell ref="D42:E42"/>
    <mergeCell ref="A40:B40"/>
    <mergeCell ref="D40:E40"/>
    <mergeCell ref="F42:G42"/>
    <mergeCell ref="H42:I42"/>
    <mergeCell ref="J42:K42"/>
    <mergeCell ref="A39:B39"/>
    <mergeCell ref="D39:E39"/>
    <mergeCell ref="A38:B38"/>
    <mergeCell ref="D38:E38"/>
    <mergeCell ref="A37:B37"/>
    <mergeCell ref="D37:E37"/>
    <mergeCell ref="F37:G37"/>
    <mergeCell ref="H37:I37"/>
    <mergeCell ref="J37:K37"/>
    <mergeCell ref="F39:G39"/>
    <mergeCell ref="H39:I39"/>
    <mergeCell ref="J39:K39"/>
    <mergeCell ref="A35:B35"/>
    <mergeCell ref="D35:E35"/>
    <mergeCell ref="A34:B34"/>
    <mergeCell ref="D34:E34"/>
    <mergeCell ref="A33:B33"/>
    <mergeCell ref="D33:E33"/>
    <mergeCell ref="A32:B32"/>
    <mergeCell ref="D32:E32"/>
    <mergeCell ref="F32:G32"/>
    <mergeCell ref="F35:G35"/>
    <mergeCell ref="H32:I32"/>
    <mergeCell ref="J32:K32"/>
    <mergeCell ref="L32:M32"/>
    <mergeCell ref="N32:O32"/>
    <mergeCell ref="P32:Q32"/>
    <mergeCell ref="F33:G33"/>
    <mergeCell ref="H33:I33"/>
    <mergeCell ref="J33:K33"/>
    <mergeCell ref="L33:M33"/>
    <mergeCell ref="N33:O33"/>
    <mergeCell ref="P33:Q33"/>
    <mergeCell ref="A31:B31"/>
    <mergeCell ref="D31:E31"/>
    <mergeCell ref="A30:B30"/>
    <mergeCell ref="D30:E30"/>
    <mergeCell ref="A29:B29"/>
    <mergeCell ref="D29:E29"/>
    <mergeCell ref="A28:B28"/>
    <mergeCell ref="D28:E28"/>
    <mergeCell ref="F28:G28"/>
    <mergeCell ref="F31:G31"/>
    <mergeCell ref="H28:I28"/>
    <mergeCell ref="J28:K28"/>
    <mergeCell ref="L28:M28"/>
    <mergeCell ref="N28:O28"/>
    <mergeCell ref="P28:Q28"/>
    <mergeCell ref="F29:G29"/>
    <mergeCell ref="H29:I29"/>
    <mergeCell ref="J29:K29"/>
    <mergeCell ref="L29:M29"/>
    <mergeCell ref="N29:O29"/>
    <mergeCell ref="P29:Q29"/>
    <mergeCell ref="A27:B27"/>
    <mergeCell ref="D27:E27"/>
    <mergeCell ref="A26:B26"/>
    <mergeCell ref="D26:E26"/>
    <mergeCell ref="A25:B25"/>
    <mergeCell ref="D25:E25"/>
    <mergeCell ref="F25:G25"/>
    <mergeCell ref="H25:I25"/>
    <mergeCell ref="J25:K25"/>
    <mergeCell ref="F26:G26"/>
    <mergeCell ref="H26:I26"/>
    <mergeCell ref="J26:K26"/>
    <mergeCell ref="A24:B24"/>
    <mergeCell ref="D24:E24"/>
    <mergeCell ref="A23:B23"/>
    <mergeCell ref="D23:E23"/>
    <mergeCell ref="A22:B22"/>
    <mergeCell ref="D22:E22"/>
    <mergeCell ref="A21:B21"/>
    <mergeCell ref="D21:E21"/>
    <mergeCell ref="F21:G21"/>
    <mergeCell ref="F23:G23"/>
    <mergeCell ref="H21:I21"/>
    <mergeCell ref="J21:K21"/>
    <mergeCell ref="L21:M21"/>
    <mergeCell ref="N21:O21"/>
    <mergeCell ref="P21:Q21"/>
    <mergeCell ref="F22:G22"/>
    <mergeCell ref="H22:I22"/>
    <mergeCell ref="J22:K22"/>
    <mergeCell ref="L22:M22"/>
    <mergeCell ref="N22:O22"/>
    <mergeCell ref="P22:Q22"/>
    <mergeCell ref="A20:B20"/>
    <mergeCell ref="D20:E20"/>
    <mergeCell ref="A19:B19"/>
    <mergeCell ref="D19:E19"/>
    <mergeCell ref="A17:B17"/>
    <mergeCell ref="D17:E17"/>
    <mergeCell ref="A18:B18"/>
    <mergeCell ref="D18:E18"/>
    <mergeCell ref="F17:G17"/>
    <mergeCell ref="F20:G20"/>
    <mergeCell ref="F19:G19"/>
    <mergeCell ref="H19:I19"/>
    <mergeCell ref="J19:K19"/>
    <mergeCell ref="A13:Q13"/>
    <mergeCell ref="A14:B16"/>
    <mergeCell ref="C14:C16"/>
    <mergeCell ref="D14:E16"/>
    <mergeCell ref="F14:K14"/>
    <mergeCell ref="L14:Q14"/>
    <mergeCell ref="F15:G16"/>
    <mergeCell ref="H15:K15"/>
    <mergeCell ref="L15:M16"/>
    <mergeCell ref="N15:Q15"/>
    <mergeCell ref="H16:I16"/>
    <mergeCell ref="J16:K16"/>
    <mergeCell ref="N16:O16"/>
    <mergeCell ref="P16:Q16"/>
    <mergeCell ref="L17:M17"/>
    <mergeCell ref="N17:O17"/>
    <mergeCell ref="L19:M19"/>
    <mergeCell ref="N19:O19"/>
    <mergeCell ref="P19:Q19"/>
    <mergeCell ref="A6:C6"/>
    <mergeCell ref="D6:Q6"/>
    <mergeCell ref="A8:Q8"/>
    <mergeCell ref="A9:Q9"/>
    <mergeCell ref="B10:G10"/>
    <mergeCell ref="H10:L10"/>
    <mergeCell ref="M10:Q10"/>
    <mergeCell ref="P17:Q17"/>
    <mergeCell ref="L18:M18"/>
    <mergeCell ref="N18:O18"/>
    <mergeCell ref="P18:Q18"/>
    <mergeCell ref="B11:G11"/>
    <mergeCell ref="H11:L11"/>
    <mergeCell ref="M11:Q11"/>
    <mergeCell ref="B12:G12"/>
    <mergeCell ref="H12:L12"/>
    <mergeCell ref="M12:Q12"/>
    <mergeCell ref="H17:I17"/>
    <mergeCell ref="J17:K17"/>
    <mergeCell ref="F18:G18"/>
    <mergeCell ref="H18:I18"/>
    <mergeCell ref="J18:K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6" r:id="rId1"/>
  <rowBreaks count="3" manualBreakCount="3">
    <brk id="18" max="16" man="1"/>
    <brk id="58" max="16" man="1"/>
    <brk id="9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1.00390625" style="0" customWidth="1"/>
    <col min="2" max="2" width="12.625" style="0" customWidth="1"/>
    <col min="3" max="3" width="32.375" style="0" customWidth="1"/>
    <col min="4" max="4" width="12.25390625" style="0" customWidth="1"/>
  </cols>
  <sheetData>
    <row r="1" spans="2:5" ht="27.75" customHeight="1">
      <c r="B1" s="99">
        <f>SUM(B3:B98)</f>
        <v>1246275.5000000005</v>
      </c>
      <c r="C1" s="99"/>
      <c r="D1" s="99">
        <f>SUM(D2:D98)</f>
        <v>1246275.500000001</v>
      </c>
      <c r="E1" s="98"/>
    </row>
    <row r="2" spans="1:4" ht="37.5">
      <c r="A2" s="36" t="s">
        <v>141</v>
      </c>
      <c r="B2" s="98"/>
      <c r="C2" s="100" t="s">
        <v>117</v>
      </c>
      <c r="D2" s="102">
        <f>B34</f>
        <v>1620.5</v>
      </c>
    </row>
    <row r="3" spans="1:4" ht="18.75">
      <c r="A3" s="70" t="s">
        <v>59</v>
      </c>
      <c r="B3" s="98">
        <v>10865.4</v>
      </c>
      <c r="C3" s="100" t="s">
        <v>118</v>
      </c>
      <c r="D3" s="102">
        <f>B63</f>
        <v>7004.3</v>
      </c>
    </row>
    <row r="4" spans="1:4" ht="18.75">
      <c r="A4" s="70" t="s">
        <v>60</v>
      </c>
      <c r="B4" s="98">
        <v>8309.5</v>
      </c>
      <c r="C4" s="100" t="s">
        <v>119</v>
      </c>
      <c r="D4" s="102">
        <f>B41</f>
        <v>39740.8</v>
      </c>
    </row>
    <row r="5" spans="1:4" ht="18.75">
      <c r="A5" s="70" t="s">
        <v>61</v>
      </c>
      <c r="B5" s="98">
        <v>9177.3</v>
      </c>
      <c r="C5" s="100" t="s">
        <v>120</v>
      </c>
      <c r="D5" s="102">
        <f>B64</f>
        <v>21889.8</v>
      </c>
    </row>
    <row r="6" spans="1:4" ht="18.75">
      <c r="A6" s="70" t="s">
        <v>64</v>
      </c>
      <c r="B6" s="98">
        <v>16707</v>
      </c>
      <c r="C6" s="100" t="s">
        <v>121</v>
      </c>
      <c r="D6" s="102">
        <f>B86</f>
        <v>8044.5</v>
      </c>
    </row>
    <row r="7" spans="1:4" ht="18.75">
      <c r="A7" s="70" t="s">
        <v>65</v>
      </c>
      <c r="B7" s="98">
        <v>8438.4</v>
      </c>
      <c r="C7" s="100" t="s">
        <v>122</v>
      </c>
      <c r="D7" s="102">
        <f>B87</f>
        <v>1982.6</v>
      </c>
    </row>
    <row r="8" spans="1:4" ht="37.5">
      <c r="A8" s="70" t="s">
        <v>67</v>
      </c>
      <c r="B8" s="98">
        <v>5035.3</v>
      </c>
      <c r="C8" s="100" t="s">
        <v>104</v>
      </c>
      <c r="D8" s="102">
        <f>B88</f>
        <v>879.2</v>
      </c>
    </row>
    <row r="9" spans="1:4" ht="18.75">
      <c r="A9" s="70" t="s">
        <v>70</v>
      </c>
      <c r="B9" s="98">
        <v>5113.5</v>
      </c>
      <c r="C9" s="100" t="s">
        <v>123</v>
      </c>
      <c r="D9" s="102">
        <f>B35</f>
        <v>6009.5</v>
      </c>
    </row>
    <row r="10" spans="1:4" ht="37.5">
      <c r="A10" s="70" t="s">
        <v>72</v>
      </c>
      <c r="B10" s="98">
        <v>13918.4</v>
      </c>
      <c r="C10" s="100" t="s">
        <v>44</v>
      </c>
      <c r="D10" s="102">
        <f>B89</f>
        <v>824.1</v>
      </c>
    </row>
    <row r="11" spans="1:4" ht="18.75">
      <c r="A11" s="70" t="s">
        <v>74</v>
      </c>
      <c r="B11" s="98">
        <v>12344.8</v>
      </c>
      <c r="C11" s="100" t="s">
        <v>45</v>
      </c>
      <c r="D11" s="102">
        <f>B22</f>
        <v>7409.6</v>
      </c>
    </row>
    <row r="12" spans="1:4" ht="18.75">
      <c r="A12" s="70" t="s">
        <v>107</v>
      </c>
      <c r="B12" s="98">
        <v>21196.7</v>
      </c>
      <c r="C12" s="100" t="s">
        <v>46</v>
      </c>
      <c r="D12" s="102">
        <f>B23</f>
        <v>9718.5</v>
      </c>
    </row>
    <row r="13" spans="1:4" ht="18.75">
      <c r="A13" s="70" t="s">
        <v>81</v>
      </c>
      <c r="B13" s="98">
        <v>5374.8</v>
      </c>
      <c r="C13" s="100" t="s">
        <v>47</v>
      </c>
      <c r="D13" s="102">
        <f>B95</f>
        <v>3292.8</v>
      </c>
    </row>
    <row r="14" spans="1:4" ht="18.75">
      <c r="A14" s="70" t="s">
        <v>85</v>
      </c>
      <c r="B14" s="98">
        <v>8549.5</v>
      </c>
      <c r="C14" s="100" t="s">
        <v>48</v>
      </c>
      <c r="D14" s="102">
        <f>B42</f>
        <v>10781.4</v>
      </c>
    </row>
    <row r="15" spans="1:4" ht="18.75">
      <c r="A15" s="70" t="s">
        <v>89</v>
      </c>
      <c r="B15" s="98">
        <v>2991.2</v>
      </c>
      <c r="C15" s="100" t="s">
        <v>49</v>
      </c>
      <c r="D15" s="102">
        <f>B43</f>
        <v>8932.2</v>
      </c>
    </row>
    <row r="16" spans="1:4" ht="18.75">
      <c r="A16" s="70" t="s">
        <v>90</v>
      </c>
      <c r="B16" s="98">
        <v>8697.5</v>
      </c>
      <c r="C16" s="100" t="s">
        <v>124</v>
      </c>
      <c r="D16" s="102">
        <f>B76</f>
        <v>60222.9</v>
      </c>
    </row>
    <row r="17" spans="1:4" ht="37.5">
      <c r="A17" s="70" t="s">
        <v>91</v>
      </c>
      <c r="B17" s="98">
        <v>8431.3</v>
      </c>
      <c r="C17" s="100" t="s">
        <v>199</v>
      </c>
      <c r="D17" s="102">
        <f>B90</f>
        <v>2669.1</v>
      </c>
    </row>
    <row r="18" spans="1:4" ht="37.5">
      <c r="A18" s="70" t="s">
        <v>92</v>
      </c>
      <c r="B18" s="98">
        <v>5529.6</v>
      </c>
      <c r="C18" s="100" t="s">
        <v>125</v>
      </c>
      <c r="D18" s="102">
        <f>B44</f>
        <v>19239.1</v>
      </c>
    </row>
    <row r="19" spans="1:4" ht="18.75">
      <c r="A19" s="70" t="s">
        <v>94</v>
      </c>
      <c r="B19" s="98">
        <v>6755.3</v>
      </c>
      <c r="C19" s="100" t="s">
        <v>126</v>
      </c>
      <c r="D19" s="102">
        <f>B65</f>
        <v>53837.5</v>
      </c>
    </row>
    <row r="20" spans="1:4" ht="18.75">
      <c r="A20" s="70" t="s">
        <v>142</v>
      </c>
      <c r="B20" s="98">
        <v>22382.1</v>
      </c>
      <c r="C20" s="100" t="s">
        <v>112</v>
      </c>
      <c r="D20" s="102">
        <f>B45</f>
        <v>19176.9</v>
      </c>
    </row>
    <row r="21" spans="1:4" ht="25.5">
      <c r="A21" s="71" t="s">
        <v>143</v>
      </c>
      <c r="B21" s="98"/>
      <c r="C21" s="100" t="s">
        <v>127</v>
      </c>
      <c r="D21" s="102">
        <f>B66</f>
        <v>11715.7</v>
      </c>
    </row>
    <row r="22" spans="1:4" ht="18.75">
      <c r="A22" s="70" t="s">
        <v>45</v>
      </c>
      <c r="B22" s="98">
        <v>7409.6</v>
      </c>
      <c r="C22" s="100" t="s">
        <v>114</v>
      </c>
      <c r="D22" s="102">
        <f>B91</f>
        <v>3277.1</v>
      </c>
    </row>
    <row r="23" spans="1:4" ht="37.5">
      <c r="A23" s="70" t="s">
        <v>46</v>
      </c>
      <c r="B23" s="98">
        <v>9718.5</v>
      </c>
      <c r="C23" s="100" t="s">
        <v>50</v>
      </c>
      <c r="D23" s="102">
        <f>B46</f>
        <v>7916.3</v>
      </c>
    </row>
    <row r="24" spans="1:4" ht="18.75">
      <c r="A24" s="70" t="s">
        <v>58</v>
      </c>
      <c r="B24" s="98">
        <v>11061</v>
      </c>
      <c r="C24" s="100" t="s">
        <v>51</v>
      </c>
      <c r="D24" s="102">
        <f>B67</f>
        <v>24730</v>
      </c>
    </row>
    <row r="25" spans="1:4" ht="18.75">
      <c r="A25" s="70" t="s">
        <v>63</v>
      </c>
      <c r="B25" s="98">
        <v>11379.3</v>
      </c>
      <c r="C25" s="100" t="s">
        <v>128</v>
      </c>
      <c r="D25" s="102">
        <f>B68</f>
        <v>27331.7</v>
      </c>
    </row>
    <row r="26" spans="1:4" ht="18.75">
      <c r="A26" s="70" t="s">
        <v>66</v>
      </c>
      <c r="B26" s="98">
        <v>7964.8</v>
      </c>
      <c r="C26" s="100" t="s">
        <v>52</v>
      </c>
      <c r="D26" s="102">
        <f>B77</f>
        <v>4176.9</v>
      </c>
    </row>
    <row r="27" spans="1:4" ht="18.75">
      <c r="A27" s="70" t="s">
        <v>73</v>
      </c>
      <c r="B27" s="98">
        <v>8407.8</v>
      </c>
      <c r="C27" s="100" t="s">
        <v>105</v>
      </c>
      <c r="D27" s="102">
        <f>B36</f>
        <v>36395.7</v>
      </c>
    </row>
    <row r="28" spans="1:4" ht="18.75">
      <c r="A28" s="70" t="s">
        <v>76</v>
      </c>
      <c r="B28" s="98">
        <v>7842.6</v>
      </c>
      <c r="C28" s="100" t="s">
        <v>106</v>
      </c>
      <c r="D28" s="102">
        <f>B69</f>
        <v>31169.6</v>
      </c>
    </row>
    <row r="29" spans="1:4" ht="18.75">
      <c r="A29" s="70" t="s">
        <v>78</v>
      </c>
      <c r="B29" s="98">
        <v>4655.7</v>
      </c>
      <c r="C29" s="100" t="s">
        <v>53</v>
      </c>
      <c r="D29" s="102">
        <f>B47</f>
        <v>32973.2</v>
      </c>
    </row>
    <row r="30" spans="1:4" ht="18.75">
      <c r="A30" s="70" t="s">
        <v>83</v>
      </c>
      <c r="B30" s="98">
        <v>3248.6</v>
      </c>
      <c r="C30" s="100" t="s">
        <v>54</v>
      </c>
      <c r="D30" s="102">
        <f>B78</f>
        <v>19624.3</v>
      </c>
    </row>
    <row r="31" spans="1:4" ht="18.75">
      <c r="A31" s="70" t="s">
        <v>144</v>
      </c>
      <c r="B31" s="98">
        <v>8971.5</v>
      </c>
      <c r="C31" s="100" t="s">
        <v>55</v>
      </c>
      <c r="D31" s="102">
        <f>B92</f>
        <v>11034.8</v>
      </c>
    </row>
    <row r="32" spans="1:4" ht="18.75">
      <c r="A32" s="72" t="s">
        <v>129</v>
      </c>
      <c r="B32" s="98">
        <v>1126.4</v>
      </c>
      <c r="C32" s="100" t="s">
        <v>56</v>
      </c>
      <c r="D32" s="102">
        <f>B79</f>
        <v>12493</v>
      </c>
    </row>
    <row r="33" spans="1:4" ht="18.75">
      <c r="A33" s="71" t="s">
        <v>145</v>
      </c>
      <c r="B33" s="98"/>
      <c r="C33" s="100" t="s">
        <v>57</v>
      </c>
      <c r="D33" s="102">
        <f>B80</f>
        <v>12053.2</v>
      </c>
    </row>
    <row r="34" spans="1:4" ht="18.75">
      <c r="A34" s="70" t="s">
        <v>117</v>
      </c>
      <c r="B34" s="98">
        <v>1620.5</v>
      </c>
      <c r="C34" s="100" t="s">
        <v>58</v>
      </c>
      <c r="D34" s="102">
        <f>B24</f>
        <v>11061</v>
      </c>
    </row>
    <row r="35" spans="1:4" ht="18.75">
      <c r="A35" s="70" t="s">
        <v>123</v>
      </c>
      <c r="B35" s="98">
        <v>6009.5</v>
      </c>
      <c r="C35" s="100" t="s">
        <v>102</v>
      </c>
      <c r="D35" s="102">
        <f>B37</f>
        <v>8069.3</v>
      </c>
    </row>
    <row r="36" spans="1:4" ht="18.75">
      <c r="A36" s="70" t="s">
        <v>105</v>
      </c>
      <c r="B36" s="98">
        <v>36395.7</v>
      </c>
      <c r="C36" s="100" t="s">
        <v>59</v>
      </c>
      <c r="D36" s="102">
        <f>B3</f>
        <v>10865.4</v>
      </c>
    </row>
    <row r="37" spans="1:4" ht="18.75">
      <c r="A37" s="70" t="s">
        <v>102</v>
      </c>
      <c r="B37" s="98">
        <v>8069.3</v>
      </c>
      <c r="C37" s="100" t="s">
        <v>60</v>
      </c>
      <c r="D37" s="102">
        <f>B4</f>
        <v>8309.5</v>
      </c>
    </row>
    <row r="38" spans="1:4" ht="18.75">
      <c r="A38" s="70" t="s">
        <v>62</v>
      </c>
      <c r="B38" s="98">
        <v>21174.8</v>
      </c>
      <c r="C38" s="100" t="s">
        <v>61</v>
      </c>
      <c r="D38" s="102">
        <f>B5</f>
        <v>9177.3</v>
      </c>
    </row>
    <row r="39" spans="1:4" ht="18.75">
      <c r="A39" s="70" t="s">
        <v>84</v>
      </c>
      <c r="B39" s="98">
        <v>31113.8</v>
      </c>
      <c r="C39" s="100" t="s">
        <v>62</v>
      </c>
      <c r="D39" s="102">
        <f>B38</f>
        <v>21174.8</v>
      </c>
    </row>
    <row r="40" spans="1:4" ht="18.75">
      <c r="A40" s="71" t="s">
        <v>146</v>
      </c>
      <c r="B40" s="98"/>
      <c r="C40" s="100" t="s">
        <v>63</v>
      </c>
      <c r="D40" s="102">
        <f>B25</f>
        <v>11379.3</v>
      </c>
    </row>
    <row r="41" spans="1:4" ht="18.75">
      <c r="A41" s="70" t="s">
        <v>119</v>
      </c>
      <c r="B41" s="98">
        <v>39740.8</v>
      </c>
      <c r="C41" s="100" t="s">
        <v>64</v>
      </c>
      <c r="D41" s="102">
        <f>B6</f>
        <v>16707</v>
      </c>
    </row>
    <row r="42" spans="1:4" ht="18.75">
      <c r="A42" s="70" t="s">
        <v>48</v>
      </c>
      <c r="B42" s="98">
        <v>10781.4</v>
      </c>
      <c r="C42" s="100" t="s">
        <v>65</v>
      </c>
      <c r="D42" s="102">
        <f>B7</f>
        <v>8438.4</v>
      </c>
    </row>
    <row r="43" spans="1:4" ht="18.75">
      <c r="A43" s="70" t="s">
        <v>49</v>
      </c>
      <c r="B43" s="98">
        <v>8932.2</v>
      </c>
      <c r="C43" s="100" t="s">
        <v>103</v>
      </c>
      <c r="D43" s="102">
        <f>B70</f>
        <v>45250.5</v>
      </c>
    </row>
    <row r="44" spans="1:4" ht="18.75">
      <c r="A44" s="70" t="s">
        <v>125</v>
      </c>
      <c r="B44" s="98">
        <v>19239.1</v>
      </c>
      <c r="C44" s="100" t="s">
        <v>66</v>
      </c>
      <c r="D44" s="102">
        <f>B26</f>
        <v>7964.8</v>
      </c>
    </row>
    <row r="45" spans="1:4" ht="18.75">
      <c r="A45" s="70" t="s">
        <v>112</v>
      </c>
      <c r="B45" s="98">
        <v>19176.9</v>
      </c>
      <c r="C45" s="100" t="s">
        <v>67</v>
      </c>
      <c r="D45" s="102">
        <f>B8</f>
        <v>5035.3</v>
      </c>
    </row>
    <row r="46" spans="1:4" ht="18.75">
      <c r="A46" s="70" t="s">
        <v>50</v>
      </c>
      <c r="B46" s="98">
        <v>7916.3</v>
      </c>
      <c r="C46" s="100" t="s">
        <v>68</v>
      </c>
      <c r="D46" s="102">
        <f>B71</f>
        <v>38920.5</v>
      </c>
    </row>
    <row r="47" spans="1:4" ht="18.75">
      <c r="A47" s="70" t="s">
        <v>53</v>
      </c>
      <c r="B47" s="98">
        <v>32973.2</v>
      </c>
      <c r="C47" s="100" t="s">
        <v>69</v>
      </c>
      <c r="D47" s="102">
        <f>B48</f>
        <v>10726.8</v>
      </c>
    </row>
    <row r="48" spans="1:4" ht="18.75">
      <c r="A48" s="70" t="s">
        <v>69</v>
      </c>
      <c r="B48" s="98">
        <v>10726.8</v>
      </c>
      <c r="C48" s="100" t="s">
        <v>70</v>
      </c>
      <c r="D48" s="102">
        <f>B9</f>
        <v>5113.5</v>
      </c>
    </row>
    <row r="49" spans="1:4" ht="18.75">
      <c r="A49" s="70" t="s">
        <v>77</v>
      </c>
      <c r="B49" s="98">
        <v>16698.4</v>
      </c>
      <c r="C49" s="100" t="s">
        <v>71</v>
      </c>
      <c r="D49" s="102">
        <f>B56</f>
        <v>10004</v>
      </c>
    </row>
    <row r="50" spans="1:4" ht="18.75">
      <c r="A50" s="70" t="s">
        <v>80</v>
      </c>
      <c r="B50" s="98">
        <v>17464.4</v>
      </c>
      <c r="C50" s="100" t="s">
        <v>72</v>
      </c>
      <c r="D50" s="102">
        <f>B10</f>
        <v>13918.4</v>
      </c>
    </row>
    <row r="51" spans="1:4" ht="18.75">
      <c r="A51" s="70" t="s">
        <v>82</v>
      </c>
      <c r="B51" s="98">
        <v>12203.9</v>
      </c>
      <c r="C51" s="100" t="s">
        <v>73</v>
      </c>
      <c r="D51" s="102">
        <f>B27</f>
        <v>8407.8</v>
      </c>
    </row>
    <row r="52" spans="1:4" ht="18.75">
      <c r="A52" s="70" t="s">
        <v>86</v>
      </c>
      <c r="B52" s="98">
        <v>18235.5</v>
      </c>
      <c r="C52" s="100" t="s">
        <v>74</v>
      </c>
      <c r="D52" s="102">
        <f>B11</f>
        <v>12344.8</v>
      </c>
    </row>
    <row r="53" spans="1:4" ht="18.75">
      <c r="A53" s="70" t="s">
        <v>87</v>
      </c>
      <c r="B53" s="98">
        <v>16313.2</v>
      </c>
      <c r="C53" s="100" t="s">
        <v>75</v>
      </c>
      <c r="D53" s="102">
        <f>B81</f>
        <v>1197.2</v>
      </c>
    </row>
    <row r="54" spans="1:4" ht="18.75">
      <c r="A54" s="70" t="s">
        <v>93</v>
      </c>
      <c r="B54" s="98">
        <v>6964.1</v>
      </c>
      <c r="C54" s="100" t="s">
        <v>107</v>
      </c>
      <c r="D54" s="102">
        <f>B12</f>
        <v>21196.7</v>
      </c>
    </row>
    <row r="55" spans="1:4" ht="18.75">
      <c r="A55" s="71" t="s">
        <v>147</v>
      </c>
      <c r="B55" s="98"/>
      <c r="C55" s="100" t="s">
        <v>76</v>
      </c>
      <c r="D55" s="102">
        <f>B28</f>
        <v>7842.6</v>
      </c>
    </row>
    <row r="56" spans="1:4" ht="18.75">
      <c r="A56" s="70" t="s">
        <v>71</v>
      </c>
      <c r="B56" s="98">
        <v>10004</v>
      </c>
      <c r="C56" s="100" t="s">
        <v>77</v>
      </c>
      <c r="D56" s="102">
        <f>B49</f>
        <v>16698.4</v>
      </c>
    </row>
    <row r="57" spans="1:4" ht="18.75">
      <c r="A57" s="70" t="s">
        <v>109</v>
      </c>
      <c r="B57" s="98">
        <v>23681.3</v>
      </c>
      <c r="C57" s="100" t="s">
        <v>78</v>
      </c>
      <c r="D57" s="102">
        <f>B29</f>
        <v>4655.7</v>
      </c>
    </row>
    <row r="58" spans="1:4" ht="18.75">
      <c r="A58" s="70" t="s">
        <v>111</v>
      </c>
      <c r="B58" s="98">
        <v>20276.8</v>
      </c>
      <c r="C58" s="100" t="s">
        <v>108</v>
      </c>
      <c r="D58" s="102">
        <f>B72</f>
        <v>19094.1</v>
      </c>
    </row>
    <row r="59" spans="1:4" ht="18.75">
      <c r="A59" s="70" t="s">
        <v>113</v>
      </c>
      <c r="B59" s="98">
        <v>38972.3</v>
      </c>
      <c r="C59" s="100" t="s">
        <v>79</v>
      </c>
      <c r="D59" s="102">
        <f>B73</f>
        <v>20177.5</v>
      </c>
    </row>
    <row r="60" spans="1:4" ht="25.5">
      <c r="A60" s="70" t="s">
        <v>130</v>
      </c>
      <c r="B60" s="98">
        <v>17237.3</v>
      </c>
      <c r="C60" s="100" t="s">
        <v>80</v>
      </c>
      <c r="D60" s="102">
        <f>B50</f>
        <v>17464.4</v>
      </c>
    </row>
    <row r="61" spans="1:4" ht="18.75">
      <c r="A61" s="70" t="s">
        <v>116</v>
      </c>
      <c r="B61" s="98">
        <v>6683.3</v>
      </c>
      <c r="C61" s="100" t="s">
        <v>81</v>
      </c>
      <c r="D61" s="102">
        <f>B13</f>
        <v>5374.8</v>
      </c>
    </row>
    <row r="62" spans="1:4" ht="18.75">
      <c r="A62" s="71" t="s">
        <v>148</v>
      </c>
      <c r="B62" s="98"/>
      <c r="C62" s="100" t="s">
        <v>82</v>
      </c>
      <c r="D62" s="102">
        <f>B51</f>
        <v>12203.9</v>
      </c>
    </row>
    <row r="63" spans="1:4" ht="18.75">
      <c r="A63" s="70" t="s">
        <v>118</v>
      </c>
      <c r="B63" s="98">
        <v>7004.3</v>
      </c>
      <c r="C63" s="100" t="s">
        <v>83</v>
      </c>
      <c r="D63" s="102">
        <f>B30</f>
        <v>3248.6</v>
      </c>
    </row>
    <row r="64" spans="1:4" ht="18.75">
      <c r="A64" s="70" t="s">
        <v>120</v>
      </c>
      <c r="B64" s="98">
        <v>21889.8</v>
      </c>
      <c r="C64" s="100" t="s">
        <v>84</v>
      </c>
      <c r="D64" s="102">
        <f>B39</f>
        <v>31113.8</v>
      </c>
    </row>
    <row r="65" spans="1:4" ht="18.75">
      <c r="A65" s="70" t="s">
        <v>126</v>
      </c>
      <c r="B65" s="98">
        <v>53837.5</v>
      </c>
      <c r="C65" s="100" t="s">
        <v>85</v>
      </c>
      <c r="D65" s="102">
        <f>B14</f>
        <v>8549.5</v>
      </c>
    </row>
    <row r="66" spans="1:4" ht="18.75">
      <c r="A66" s="70" t="s">
        <v>127</v>
      </c>
      <c r="B66" s="98">
        <v>11715.7</v>
      </c>
      <c r="C66" s="100" t="s">
        <v>86</v>
      </c>
      <c r="D66" s="102">
        <f>B52</f>
        <v>18235.5</v>
      </c>
    </row>
    <row r="67" spans="1:4" ht="18.75">
      <c r="A67" s="70" t="s">
        <v>51</v>
      </c>
      <c r="B67" s="98">
        <v>24730</v>
      </c>
      <c r="C67" s="100" t="s">
        <v>87</v>
      </c>
      <c r="D67" s="102">
        <f>B53</f>
        <v>16313.2</v>
      </c>
    </row>
    <row r="68" spans="1:4" ht="18.75">
      <c r="A68" s="70" t="s">
        <v>128</v>
      </c>
      <c r="B68" s="98">
        <v>27331.7</v>
      </c>
      <c r="C68" s="100" t="s">
        <v>88</v>
      </c>
      <c r="D68" s="102">
        <f>B82</f>
        <v>3782.7</v>
      </c>
    </row>
    <row r="69" spans="1:4" ht="18.75">
      <c r="A69" s="70" t="s">
        <v>106</v>
      </c>
      <c r="B69" s="98">
        <v>31169.6</v>
      </c>
      <c r="C69" s="100" t="s">
        <v>109</v>
      </c>
      <c r="D69" s="102">
        <f>B57</f>
        <v>23681.3</v>
      </c>
    </row>
    <row r="70" spans="1:4" ht="18.75">
      <c r="A70" s="70" t="s">
        <v>103</v>
      </c>
      <c r="B70" s="98">
        <v>45250.5</v>
      </c>
      <c r="C70" s="100" t="s">
        <v>89</v>
      </c>
      <c r="D70" s="102">
        <f>B15</f>
        <v>2991.2</v>
      </c>
    </row>
    <row r="71" spans="1:4" ht="18.75">
      <c r="A71" s="70" t="s">
        <v>68</v>
      </c>
      <c r="B71" s="98">
        <v>38920.5</v>
      </c>
      <c r="C71" s="100" t="s">
        <v>90</v>
      </c>
      <c r="D71" s="102">
        <f>B16</f>
        <v>8697.5</v>
      </c>
    </row>
    <row r="72" spans="1:4" ht="18.75">
      <c r="A72" s="70" t="s">
        <v>108</v>
      </c>
      <c r="B72" s="98">
        <v>19094.1</v>
      </c>
      <c r="C72" s="100" t="s">
        <v>91</v>
      </c>
      <c r="D72" s="102">
        <f>B17</f>
        <v>8431.3</v>
      </c>
    </row>
    <row r="73" spans="1:4" ht="18.75">
      <c r="A73" s="70" t="s">
        <v>79</v>
      </c>
      <c r="B73" s="98">
        <v>20177.5</v>
      </c>
      <c r="C73" s="100" t="s">
        <v>110</v>
      </c>
      <c r="D73" s="102">
        <f>B74</f>
        <v>11851.1</v>
      </c>
    </row>
    <row r="74" spans="1:4" ht="18.75">
      <c r="A74" s="70" t="s">
        <v>110</v>
      </c>
      <c r="B74" s="98">
        <v>11851.1</v>
      </c>
      <c r="C74" s="100" t="s">
        <v>92</v>
      </c>
      <c r="D74" s="102">
        <f>B18</f>
        <v>5529.6</v>
      </c>
    </row>
    <row r="75" spans="1:4" ht="25.5">
      <c r="A75" s="71" t="s">
        <v>149</v>
      </c>
      <c r="B75" s="98"/>
      <c r="C75" s="100" t="s">
        <v>111</v>
      </c>
      <c r="D75" s="102">
        <f>B58</f>
        <v>20276.8</v>
      </c>
    </row>
    <row r="76" spans="1:4" ht="18.75">
      <c r="A76" s="70" t="s">
        <v>124</v>
      </c>
      <c r="B76" s="98">
        <v>60222.9</v>
      </c>
      <c r="C76" s="100" t="s">
        <v>93</v>
      </c>
      <c r="D76" s="102">
        <f>B54</f>
        <v>6964.1</v>
      </c>
    </row>
    <row r="77" spans="1:4" ht="18.75">
      <c r="A77" s="70" t="s">
        <v>52</v>
      </c>
      <c r="B77" s="98">
        <v>4176.9</v>
      </c>
      <c r="C77" s="100" t="s">
        <v>113</v>
      </c>
      <c r="D77" s="102">
        <f>B59</f>
        <v>38972.3</v>
      </c>
    </row>
    <row r="78" spans="1:4" ht="18.75">
      <c r="A78" s="70" t="s">
        <v>54</v>
      </c>
      <c r="B78" s="98">
        <v>19624.3</v>
      </c>
      <c r="C78" s="100" t="s">
        <v>94</v>
      </c>
      <c r="D78" s="102">
        <f>B19</f>
        <v>6755.3</v>
      </c>
    </row>
    <row r="79" spans="1:4" ht="37.5">
      <c r="A79" s="70" t="s">
        <v>56</v>
      </c>
      <c r="B79" s="98">
        <v>12493</v>
      </c>
      <c r="C79" s="100" t="s">
        <v>200</v>
      </c>
      <c r="D79" s="102">
        <f>B20</f>
        <v>22382.1</v>
      </c>
    </row>
    <row r="80" spans="1:4" ht="56.25">
      <c r="A80" s="70" t="s">
        <v>57</v>
      </c>
      <c r="B80" s="98">
        <v>12053.2</v>
      </c>
      <c r="C80" s="100" t="s">
        <v>201</v>
      </c>
      <c r="D80" s="102">
        <f>B31</f>
        <v>8971.5</v>
      </c>
    </row>
    <row r="81" spans="1:4" ht="37.5">
      <c r="A81" s="73" t="s">
        <v>75</v>
      </c>
      <c r="B81" s="98">
        <v>1197.2</v>
      </c>
      <c r="C81" s="100" t="s">
        <v>202</v>
      </c>
      <c r="D81" s="102">
        <f>B94</f>
        <v>2348</v>
      </c>
    </row>
    <row r="82" spans="1:4" ht="37.5">
      <c r="A82" s="70" t="s">
        <v>88</v>
      </c>
      <c r="B82" s="98">
        <v>3782.7</v>
      </c>
      <c r="C82" s="100" t="s">
        <v>95</v>
      </c>
      <c r="D82" s="102">
        <f>B83</f>
        <v>4563.8</v>
      </c>
    </row>
    <row r="83" spans="1:4" ht="37.5">
      <c r="A83" s="70" t="s">
        <v>95</v>
      </c>
      <c r="B83" s="98">
        <v>4563.8</v>
      </c>
      <c r="C83" s="100" t="s">
        <v>129</v>
      </c>
      <c r="D83" s="102">
        <f>B32</f>
        <v>1126.4</v>
      </c>
    </row>
    <row r="84" spans="1:4" ht="37.5">
      <c r="A84" s="70" t="s">
        <v>115</v>
      </c>
      <c r="B84" s="98">
        <v>529.1</v>
      </c>
      <c r="C84" s="100" t="s">
        <v>130</v>
      </c>
      <c r="D84" s="102">
        <f>B60</f>
        <v>17237.3</v>
      </c>
    </row>
    <row r="85" spans="1:4" ht="37.5">
      <c r="A85" s="71" t="s">
        <v>150</v>
      </c>
      <c r="B85" s="98"/>
      <c r="C85" s="100" t="s">
        <v>115</v>
      </c>
      <c r="D85" s="102">
        <f>B84</f>
        <v>529.1</v>
      </c>
    </row>
    <row r="86" spans="1:4" ht="37.5">
      <c r="A86" s="70" t="s">
        <v>121</v>
      </c>
      <c r="B86" s="98">
        <v>8044.5</v>
      </c>
      <c r="C86" s="100" t="s">
        <v>116</v>
      </c>
      <c r="D86" s="102">
        <f>B61</f>
        <v>6683.3</v>
      </c>
    </row>
    <row r="87" spans="1:4" ht="18.75">
      <c r="A87" s="70" t="s">
        <v>122</v>
      </c>
      <c r="B87" s="98">
        <v>1982.6</v>
      </c>
      <c r="C87" s="100" t="s">
        <v>203</v>
      </c>
      <c r="D87" s="102">
        <f>B97</f>
        <v>84</v>
      </c>
    </row>
    <row r="88" spans="1:4" ht="18.75">
      <c r="A88" s="70" t="s">
        <v>104</v>
      </c>
      <c r="B88" s="98">
        <v>879.2</v>
      </c>
      <c r="C88" s="100"/>
      <c r="D88" s="102"/>
    </row>
    <row r="89" spans="1:4" ht="37.5">
      <c r="A89" s="70" t="s">
        <v>44</v>
      </c>
      <c r="B89" s="98">
        <v>824.1</v>
      </c>
      <c r="C89" s="101" t="s">
        <v>41</v>
      </c>
      <c r="D89" s="102">
        <f>B98</f>
        <v>60015.7</v>
      </c>
    </row>
    <row r="90" spans="1:4" ht="25.5">
      <c r="A90" s="70" t="s">
        <v>151</v>
      </c>
      <c r="B90" s="98">
        <v>2669.1</v>
      </c>
      <c r="C90" s="101"/>
      <c r="D90" s="103"/>
    </row>
    <row r="91" spans="1:3" ht="18.75">
      <c r="A91" s="70" t="s">
        <v>114</v>
      </c>
      <c r="B91" s="98">
        <v>3277.1</v>
      </c>
      <c r="C91" s="101" t="s">
        <v>204</v>
      </c>
    </row>
    <row r="92" spans="1:3" ht="18.75">
      <c r="A92" s="70" t="s">
        <v>55</v>
      </c>
      <c r="B92" s="98">
        <v>11034.8</v>
      </c>
      <c r="C92" s="101"/>
    </row>
    <row r="93" spans="1:2" ht="12.75">
      <c r="A93" s="74" t="s">
        <v>152</v>
      </c>
      <c r="B93" s="98"/>
    </row>
    <row r="94" spans="1:2" ht="12.75">
      <c r="A94" s="75" t="s">
        <v>153</v>
      </c>
      <c r="B94" s="98">
        <v>2348</v>
      </c>
    </row>
    <row r="95" spans="1:2" ht="12.75">
      <c r="A95" s="75" t="s">
        <v>47</v>
      </c>
      <c r="B95" s="98">
        <v>3292.8</v>
      </c>
    </row>
    <row r="96" spans="1:2" ht="12.75">
      <c r="A96" s="71"/>
      <c r="B96" s="98"/>
    </row>
    <row r="97" spans="1:2" ht="12.75">
      <c r="A97" s="70" t="s">
        <v>154</v>
      </c>
      <c r="B97" s="98">
        <v>84</v>
      </c>
    </row>
    <row r="98" spans="1:2" ht="12.75">
      <c r="A98" s="70" t="s">
        <v>155</v>
      </c>
      <c r="B98" s="98">
        <v>60015.7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Калинина Е.М.</dc:creator>
  <cp:keywords/>
  <dc:description/>
  <cp:lastModifiedBy>OdnovorovaIG</cp:lastModifiedBy>
  <cp:lastPrinted>2016-08-05T11:11:35Z</cp:lastPrinted>
  <dcterms:created xsi:type="dcterms:W3CDTF">1999-06-07T14:24:01Z</dcterms:created>
  <dcterms:modified xsi:type="dcterms:W3CDTF">2016-08-08T07:59:23Z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0x010100C1AD423BB43FE34DA43110E644C38BCE</vt:lpwstr>
  </property>
</Properties>
</file>