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70" yWindow="0" windowWidth="15060" windowHeight="12765" tabRatio="671" firstSheet="2" activeTab="2"/>
  </bookViews>
  <sheets>
    <sheet name="2017- рабочий вариант" sheetId="1" r:id="rId1"/>
    <sheet name="2018- рабочий вариант " sheetId="2" r:id="rId2"/>
    <sheet name="2017- до конца года" sheetId="3" r:id="rId3"/>
    <sheet name="2018-2 вариант- предл фин-тов" sheetId="4" r:id="rId4"/>
    <sheet name="2019-2 вариант -предл фин-тов" sheetId="5" r:id="rId5"/>
    <sheet name="2020-предл. фин-тов" sheetId="6" r:id="rId6"/>
    <sheet name="4 и 5" sheetId="7" r:id="rId7"/>
  </sheets>
  <definedNames>
    <definedName name="_xlnm.Print_Area" localSheetId="2">'2017- до конца года'!$A$1:$U$116</definedName>
    <definedName name="_xlnm.Print_Area" localSheetId="3">'2018-2 вариант- предл фин-тов'!$A$1:$U$118</definedName>
    <definedName name="_xlnm.Print_Area" localSheetId="6">'4 и 5'!$A$1:$Q$118</definedName>
  </definedNames>
  <calcPr fullCalcOnLoad="1"/>
</workbook>
</file>

<file path=xl/sharedStrings.xml><?xml version="1.0" encoding="utf-8"?>
<sst xmlns="http://schemas.openxmlformats.org/spreadsheetml/2006/main" count="1222" uniqueCount="235">
  <si>
    <t>Дата</t>
  </si>
  <si>
    <t>по ОКЕИ</t>
  </si>
  <si>
    <t>Коды</t>
  </si>
  <si>
    <t>Главный распорядитель средств</t>
  </si>
  <si>
    <t xml:space="preserve">федерального бюджета </t>
  </si>
  <si>
    <t>по ОКПО</t>
  </si>
  <si>
    <t xml:space="preserve">      по БК</t>
  </si>
  <si>
    <t xml:space="preserve">     по БК</t>
  </si>
  <si>
    <t>Раздел</t>
  </si>
  <si>
    <t>Подраздел</t>
  </si>
  <si>
    <t>Вид расходов</t>
  </si>
  <si>
    <t>Единица измерения: тыс руб</t>
  </si>
  <si>
    <t>Номер</t>
  </si>
  <si>
    <t>Государственная программа</t>
  </si>
  <si>
    <t xml:space="preserve">Подпрограмма </t>
  </si>
  <si>
    <t>Основное мероприятие</t>
  </si>
  <si>
    <t>распределения межбюджетного</t>
  </si>
  <si>
    <t xml:space="preserve">                                                 от " _____ "  _____________________________  20 __ г.</t>
  </si>
  <si>
    <t>Документ, утверждающий методику</t>
  </si>
  <si>
    <t xml:space="preserve">Наименование межбюджетного </t>
  </si>
  <si>
    <t>трансферта (направление расходов)</t>
  </si>
  <si>
    <t xml:space="preserve">           Дата</t>
  </si>
  <si>
    <t>трасферта*</t>
  </si>
  <si>
    <t xml:space="preserve">                                                                               РАСЧЕТ</t>
  </si>
  <si>
    <t>Код по ОКТМО</t>
  </si>
  <si>
    <t xml:space="preserve">                                                     4. Оценка расходных обязательств субъектов Российской Федерации (муниципальных образований), </t>
  </si>
  <si>
    <t>х</t>
  </si>
  <si>
    <t xml:space="preserve">   Оцениваемые обязательства </t>
  </si>
  <si>
    <t xml:space="preserve">Итого по оцениваемому обязательству </t>
  </si>
  <si>
    <t>Всего по субъектам Российской Федерации на осуществление переданного полномочия</t>
  </si>
  <si>
    <t xml:space="preserve"> Полномочие Российской Федерации, переданное на уровень субъектов Российской Федерации и (или) муниципальных образований </t>
  </si>
  <si>
    <t xml:space="preserve">Наименование оцениваемого обязательства </t>
  </si>
  <si>
    <t>Порядок определения объема оцениваемого обязательства</t>
  </si>
  <si>
    <t xml:space="preserve">Подлежащие оценке расходные обязательства субъектов Российской Федерации (муниципальных образований), возникающие при выполнении переданного полномочия 
(далее - оцениваемые обязательства) </t>
  </si>
  <si>
    <t>Структурная единица (абзац, подпункт, пункт, часть, статья) и реквизиты (дата и наименование) законодательного акта Российской Федерации (федерального закона, закона Российской Федерации), в соответствии с которым устанавливается оцениваемое обязательство</t>
  </si>
  <si>
    <t>Объем субвенции на финансовое обеспечение осуществления переданного полномочия</t>
  </si>
  <si>
    <t>Оценка объемов оцениваемого обязательства</t>
  </si>
  <si>
    <t>Номер оцениваемого обязательства 
по п/п</t>
  </si>
  <si>
    <t xml:space="preserve">Наименование субъекта
 Российской Федерации </t>
  </si>
  <si>
    <t>Номер  по порядку оцениваемого обязательства</t>
  </si>
  <si>
    <t xml:space="preserve">                                                                        возникающих при выполнении  переданных полномочий Российской Федерации,</t>
  </si>
  <si>
    <t>Нераспределенный резерв</t>
  </si>
  <si>
    <t>Приложение № 29
к Методическим указаниям по распределению бюджетных ассигнований федерального бюджета по кодам классификации расходов бюджетов на 2016 год и на плановый период 2017 и 2018 годов</t>
  </si>
  <si>
    <t xml:space="preserve">Министерство труда и социальной защиты Российской Федерации 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</si>
  <si>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</si>
  <si>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</si>
  <si>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</si>
  <si>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</si>
  <si>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</si>
  <si>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</si>
  <si>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Чувашская Республика - Чувашия</t>
  </si>
  <si>
    <t>Алтайский край</t>
  </si>
  <si>
    <t>Камчатский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</si>
  <si>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</si>
  <si>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</si>
  <si>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</si>
  <si>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</si>
  <si>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</si>
  <si>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</si>
  <si>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</si>
  <si>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</si>
  <si>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</si>
  <si>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</si>
  <si>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</si>
  <si>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</si>
  <si>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</si>
  <si>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</si>
  <si>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</si>
  <si>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</si>
  <si>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</si>
  <si>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</si>
  <si>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</si>
  <si>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</si>
  <si>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</si>
  <si>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</si>
  <si>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</si>
  <si>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</si>
  <si>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Нижегородская область</t>
  </si>
  <si>
    <t>Новгородская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</si>
  <si>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</si>
  <si>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</si>
  <si>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</si>
  <si>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</si>
  <si>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</si>
  <si>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</si>
  <si>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</si>
  <si>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</si>
  <si>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</si>
  <si>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</si>
  <si>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</si>
  <si>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</si>
  <si>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</si>
  <si>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</si>
  <si>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Ульяновская область</t>
  </si>
  <si>
    <t>Ярославская область</t>
  </si>
  <si>
    <t>Еврейская автономная область</t>
  </si>
  <si>
    <t>Алгоритм (формула) расчета объема межбюджетного трансферта субъекту Российской Федерации</t>
  </si>
  <si>
    <t>Субвенции на выплату единовременного пособия беременной жене военнослужащего, проходящего военную службу по призыву, а так же ежемесячного пособия на ребенка военнослужащего, проходящего военную службу по призыву,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</si>
  <si>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Необходимая сумма средств на выплату единовремен-ного пособия (руб.) (гр.3xгр.6+гр.7)</t>
  </si>
  <si>
    <t>Средне-месячное прогноз-ное кол-во выплат (шт.)</t>
  </si>
  <si>
    <t>Размер выплаты ежемесячного пособия (руб.)</t>
  </si>
  <si>
    <t>Необходимая сумма средств на выплату ежемесячного пособия  (руб.) (гр.10xгр.13x12мес.+
гр.14)</t>
  </si>
  <si>
    <t>Астраханская область</t>
  </si>
  <si>
    <t>Иркутская область</t>
  </si>
  <si>
    <t>Кабардино-Балкарская Республика</t>
  </si>
  <si>
    <t>Краснодарский край</t>
  </si>
  <si>
    <t>Красноярский край</t>
  </si>
  <si>
    <t>Московская область</t>
  </si>
  <si>
    <t>Новосибирская область</t>
  </si>
  <si>
    <t>Свердловская область</t>
  </si>
  <si>
    <t>Томская область</t>
  </si>
  <si>
    <t>Тюменская область</t>
  </si>
  <si>
    <t>Удмуртская Республика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</si>
  <si>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</si>
  <si>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</si>
  <si>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</si>
  <si>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</si>
  <si>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</si>
  <si>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</si>
  <si>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</si>
  <si>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</si>
  <si>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</si>
  <si>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</si>
  <si>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</si>
  <si>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Саха (Якутия)</t>
  </si>
  <si>
    <t>Республика Татарстан (Татарстан)</t>
  </si>
  <si>
    <t>Республика Тыва</t>
  </si>
  <si>
    <t>Республика Хакасия</t>
  </si>
  <si>
    <t>Забайкальский край</t>
  </si>
  <si>
    <t>Ненецкий автономный округ</t>
  </si>
  <si>
    <t>Ханты-Мансийский автономный округ - Югра</t>
  </si>
  <si>
    <t>1,400</t>
  </si>
  <si>
    <t>Прогнозная численность беременных жен в/служащих в месяц</t>
  </si>
  <si>
    <t xml:space="preserve">  </t>
  </si>
  <si>
    <t>Сi=(Eжi X Пед X Ki + Пp1) + (Epi X Пеж X Ki X 12 + Пp2)</t>
  </si>
  <si>
    <r>
      <t xml:space="preserve">Районный коэффи-циент (%) </t>
    </r>
    <r>
      <rPr>
        <b/>
        <sz val="10"/>
        <rFont val="Times New Roman"/>
        <family val="1"/>
      </rPr>
      <t>Ki</t>
    </r>
    <r>
      <rPr>
        <sz val="10"/>
        <rFont val="Times New Roman"/>
        <family val="1"/>
      </rPr>
      <t xml:space="preserve"> </t>
    </r>
  </si>
  <si>
    <r>
      <t xml:space="preserve">Прогнозная численность беременных жен в/служащих (чел.)                              </t>
    </r>
    <r>
      <rPr>
        <b/>
        <sz val="10"/>
        <rFont val="Times New Roman"/>
        <family val="1"/>
      </rPr>
      <t>Eжi</t>
    </r>
  </si>
  <si>
    <r>
      <t xml:space="preserve">Почтовые расходы (не более 1,5%) (руб.)      </t>
    </r>
    <r>
      <rPr>
        <b/>
        <sz val="10"/>
        <rFont val="Times New Roman"/>
        <family val="1"/>
      </rPr>
      <t>Пp1</t>
    </r>
  </si>
  <si>
    <r>
      <t xml:space="preserve">Прогнозная численность детей в/служащих (чел.)    </t>
    </r>
    <r>
      <rPr>
        <b/>
        <sz val="10"/>
        <rFont val="Times New Roman"/>
        <family val="1"/>
      </rPr>
      <t>Epi</t>
    </r>
  </si>
  <si>
    <r>
      <t xml:space="preserve">Районный коэффи-циент (%) </t>
    </r>
    <r>
      <rPr>
        <b/>
        <sz val="10"/>
        <rFont val="Times New Roman"/>
        <family val="1"/>
      </rPr>
      <t>Ki</t>
    </r>
  </si>
  <si>
    <t>Постановление Правительства РФ от 4 февраля 2009 г. № 97 "Об утверждении Правил предоставлениясубвенции из федерального бюджета бюджетам субъектов Российской Федерации и бюджету г. Байконура на выплату единовременного пособия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призыву"</t>
  </si>
  <si>
    <t>Центральный федеральный округ</t>
  </si>
  <si>
    <t>город Москва</t>
  </si>
  <si>
    <t>Северо-Западный федеральный округ</t>
  </si>
  <si>
    <t>город Санкт-Петербург</t>
  </si>
  <si>
    <t>Южный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</si>
  <si>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</si>
  <si>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</si>
  <si>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</si>
  <si>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</si>
  <si>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Северо-Кавказский федеральный округ</t>
  </si>
  <si>
    <t>Республика Северная Осетия-Алания</t>
  </si>
  <si>
    <t>Крымский федеральный округ</t>
  </si>
  <si>
    <t>город Севастополь</t>
  </si>
  <si>
    <t>г. Байконур</t>
  </si>
  <si>
    <t>Нераспредленный резерв</t>
  </si>
  <si>
    <t>Итого:</t>
  </si>
  <si>
    <t>"Социальная политика"</t>
  </si>
  <si>
    <t xml:space="preserve">"Охрана семьи и детства" </t>
  </si>
  <si>
    <t xml:space="preserve">"Социальная поддержка граждан"  </t>
  </si>
  <si>
    <t xml:space="preserve">"Совершенствование государственной поддержки семеи и детей" </t>
  </si>
  <si>
    <t>Оказание мер государственной поддержки в связи с беременностью и родами, а также гражданам, имеющим детей</t>
  </si>
  <si>
    <t xml:space="preserve">Субвенции </t>
  </si>
  <si>
    <t>149</t>
  </si>
  <si>
    <t>10</t>
  </si>
  <si>
    <t>4</t>
  </si>
  <si>
    <t>3</t>
  </si>
  <si>
    <t>3.1</t>
  </si>
  <si>
    <t>52700</t>
  </si>
  <si>
    <t>530</t>
  </si>
  <si>
    <r>
      <t xml:space="preserve">Почтовые расходы (не более 1,5%) (руб.)                        </t>
    </r>
    <r>
      <rPr>
        <b/>
        <sz val="10"/>
        <rFont val="Times New Roman"/>
        <family val="1"/>
      </rPr>
      <t>Пp2</t>
    </r>
  </si>
  <si>
    <t>Выплата единовременного пособия беременной жене военнослужащего, проходящего военную службу по призыву, а так же ежемесячного пособия на ребенка военнослужащего, проходящего военную службу по призыву</t>
  </si>
  <si>
    <t>Федеральный закон от 19 мая 1995 г. № 81-ФЗ                                           «О государственных пособиях гражданам, имеющим детей»</t>
  </si>
  <si>
    <t xml:space="preserve">                                                          </t>
  </si>
  <si>
    <r>
      <t xml:space="preserve">Размер выплаты пособия </t>
    </r>
    <r>
      <rPr>
        <b/>
        <sz val="10"/>
        <rFont val="Times New Roman"/>
        <family val="1"/>
      </rPr>
      <t>2016 г.   Пед</t>
    </r>
  </si>
  <si>
    <r>
      <t xml:space="preserve">Размер выплаты пособия </t>
    </r>
    <r>
      <rPr>
        <b/>
        <sz val="10"/>
        <rFont val="Times New Roman"/>
        <family val="1"/>
      </rPr>
      <t>2016 г.   Пеж</t>
    </r>
  </si>
  <si>
    <r>
      <t xml:space="preserve">Размер выплаты пособия с учетом районного коэффи-циента (гр.10xгр.12)            </t>
    </r>
    <r>
      <rPr>
        <b/>
        <sz val="10"/>
        <rFont val="Times New Roman"/>
        <family val="1"/>
      </rPr>
      <t xml:space="preserve"> 2016 г.</t>
    </r>
  </si>
  <si>
    <r>
      <t xml:space="preserve">Размер выплаты пособия с учетом районного коэффи-циента (гр.10xгр.12)  </t>
    </r>
    <r>
      <rPr>
        <b/>
        <sz val="10"/>
        <rFont val="Times New Roman"/>
        <family val="1"/>
      </rPr>
      <t>(индексация на 5,9%)</t>
    </r>
  </si>
  <si>
    <r>
      <t xml:space="preserve">Размер выплаты пособия </t>
    </r>
    <r>
      <rPr>
        <b/>
        <sz val="10"/>
        <rFont val="Times New Roman"/>
        <family val="1"/>
      </rPr>
      <t>2017 г.   Пед</t>
    </r>
  </si>
  <si>
    <r>
      <t xml:space="preserve">Размер выплаты пособия </t>
    </r>
    <r>
      <rPr>
        <b/>
        <sz val="10"/>
        <rFont val="Times New Roman"/>
        <family val="1"/>
      </rPr>
      <t>2017 г.   Пеж</t>
    </r>
  </si>
  <si>
    <r>
      <t xml:space="preserve">Размер выплаты пособия </t>
    </r>
    <r>
      <rPr>
        <b/>
        <sz val="10"/>
        <rFont val="Times New Roman"/>
        <family val="1"/>
      </rPr>
      <t>2018 г.   Пед</t>
    </r>
  </si>
  <si>
    <r>
      <t xml:space="preserve">Размер выплаты пособия </t>
    </r>
    <r>
      <rPr>
        <b/>
        <sz val="10"/>
        <rFont val="Times New Roman"/>
        <family val="1"/>
      </rPr>
      <t>2018 г.   Пеж</t>
    </r>
  </si>
  <si>
    <t xml:space="preserve">                       распределения межбюджетного трансферта между субъектами Российской Федерации на 2017  год </t>
  </si>
  <si>
    <t xml:space="preserve">                                       1. Распределение межбюджетного трансферта между субъектами Российской Федерации на 2017 год</t>
  </si>
  <si>
    <t>город Байконур</t>
  </si>
  <si>
    <r>
      <t xml:space="preserve">Общий объем средств на предоставление пособий на соответствующий год (тыс. руб.) (гр.8+гр.15)   </t>
    </r>
    <r>
      <rPr>
        <b/>
        <sz val="10"/>
        <rFont val="Times New Roman"/>
        <family val="1"/>
      </rPr>
      <t>Сi</t>
    </r>
  </si>
  <si>
    <t>01.08.2016</t>
  </si>
  <si>
    <t xml:space="preserve">                                     </t>
  </si>
  <si>
    <t xml:space="preserve">Наименование субъекта Российской Федерации 
</t>
  </si>
  <si>
    <t xml:space="preserve">на плановый период </t>
  </si>
  <si>
    <t xml:space="preserve">на 2019 год  </t>
  </si>
  <si>
    <t xml:space="preserve">на 2019 год   </t>
  </si>
  <si>
    <t>г. Москва</t>
  </si>
  <si>
    <t>г. Санкт – Петербург</t>
  </si>
  <si>
    <t>Кабардино - Балкарская Республика</t>
  </si>
  <si>
    <t>Карачаево - Черкесская Республика</t>
  </si>
  <si>
    <t>Республика Адыгея</t>
  </si>
  <si>
    <t>Республика Татарстан</t>
  </si>
  <si>
    <t>Чувашская Республика</t>
  </si>
  <si>
    <t>Ханты - Мансийский автономный округ</t>
  </si>
  <si>
    <t>Ямало - Ненецкий автономный округ</t>
  </si>
  <si>
    <t>Байконур</t>
  </si>
  <si>
    <t xml:space="preserve">Согласно методике распределения субвенций, утвержденной постановлением Правительства Российской Федерации                                                                       от 4 февраля 2009 г. № 97 </t>
  </si>
  <si>
    <t>Субвенции из федерального бюджета бюджетам субъектов Российской Федерации и города Байконура на выплату  на выплату единовременного пособия беременной жене военнослужащего, проходящего военную службу по призыву, а так же ежемесячного пособия на ребенка военнослужащего, проходящего военную службу по призыву</t>
  </si>
  <si>
    <r>
      <t>Размер выплаты пособия</t>
    </r>
    <r>
      <rPr>
        <b/>
        <sz val="10"/>
        <rFont val="Times New Roman"/>
        <family val="1"/>
      </rPr>
      <t xml:space="preserve"> (индексация на 5,4%)            Пед</t>
    </r>
  </si>
  <si>
    <r>
      <t xml:space="preserve">Размер выплаты пособия с учетом районного коэффи-циента (гр.6xгр.7)  </t>
    </r>
    <r>
      <rPr>
        <b/>
        <sz val="10"/>
        <rFont val="Times New Roman"/>
        <family val="1"/>
      </rPr>
      <t>(индексация на 5,4%)</t>
    </r>
  </si>
  <si>
    <r>
      <t>Размер выплаты пособия с учетом район-ного коэффи-циента (гр.5xгр.7)</t>
    </r>
    <r>
      <rPr>
        <b/>
        <sz val="10"/>
        <rFont val="Times New Roman"/>
        <family val="1"/>
      </rPr>
      <t xml:space="preserve"> 2016г.</t>
    </r>
  </si>
  <si>
    <t>ПРОВЕРКА почт расходов</t>
  </si>
  <si>
    <r>
      <t xml:space="preserve">Размер выплаты пособия  </t>
    </r>
    <r>
      <rPr>
        <b/>
        <sz val="10"/>
        <rFont val="Times New Roman"/>
        <family val="1"/>
      </rPr>
      <t>(индексация на 5,4%)     Пеж</t>
    </r>
  </si>
  <si>
    <t>прогноз</t>
  </si>
  <si>
    <t xml:space="preserve">                       распределения межбюджетного трансферта между субъектами Российской Федерации на 2018  год </t>
  </si>
  <si>
    <t>01.08.2017</t>
  </si>
  <si>
    <r>
      <t>Размер выплаты пособия</t>
    </r>
    <r>
      <rPr>
        <b/>
        <sz val="10"/>
        <rFont val="Times New Roman"/>
        <family val="1"/>
      </rPr>
      <t xml:space="preserve"> (индексация на 3,8%)            Пед</t>
    </r>
  </si>
  <si>
    <r>
      <t xml:space="preserve">Размер выплаты пособия с учетом районного коэффи-циента (гр.6xгр.7)  </t>
    </r>
    <r>
      <rPr>
        <b/>
        <sz val="10"/>
        <rFont val="Times New Roman"/>
        <family val="1"/>
      </rPr>
      <t>(индексация на 3,8%)</t>
    </r>
  </si>
  <si>
    <r>
      <t xml:space="preserve">Размер выплаты пособия  </t>
    </r>
    <r>
      <rPr>
        <b/>
        <sz val="10"/>
        <rFont val="Times New Roman"/>
        <family val="1"/>
      </rPr>
      <t>(индексация на 3,8%)     Пеж</t>
    </r>
  </si>
  <si>
    <r>
      <t>Размер выплаты пособия с учетом район-ного коэффи-циента (гр.5xгр.7)</t>
    </r>
    <r>
      <rPr>
        <b/>
        <sz val="10"/>
        <rFont val="Times New Roman"/>
        <family val="1"/>
      </rPr>
      <t xml:space="preserve"> 2017г.</t>
    </r>
  </si>
  <si>
    <r>
      <t xml:space="preserve">Размер выплаты пособия с учетом районного коэффи-циента (гр.10xгр.12)  </t>
    </r>
    <r>
      <rPr>
        <b/>
        <sz val="10"/>
        <rFont val="Times New Roman"/>
        <family val="1"/>
      </rPr>
      <t>(индексация на 3,8%)</t>
    </r>
  </si>
  <si>
    <r>
      <t>Размер выплаты пособия</t>
    </r>
    <r>
      <rPr>
        <b/>
        <sz val="10"/>
        <rFont val="Times New Roman"/>
        <family val="1"/>
      </rPr>
      <t xml:space="preserve"> (индексация на 4,0%)            Пед</t>
    </r>
  </si>
  <si>
    <r>
      <t xml:space="preserve">Размер выплаты пособия с учетом районного коэффи-циента (гр.6xгр.7)  </t>
    </r>
    <r>
      <rPr>
        <b/>
        <sz val="10"/>
        <rFont val="Times New Roman"/>
        <family val="1"/>
      </rPr>
      <t>(индексация на 4,0%)</t>
    </r>
  </si>
  <si>
    <r>
      <t xml:space="preserve">Размер выплаты пособия  </t>
    </r>
    <r>
      <rPr>
        <b/>
        <sz val="10"/>
        <rFont val="Times New Roman"/>
        <family val="1"/>
      </rPr>
      <t>(индексация на 4,0%)     Пеж</t>
    </r>
  </si>
  <si>
    <r>
      <t xml:space="preserve">Размер выплаты пособия с учетом районного коэффи-циента (гр.10xгр.12)            </t>
    </r>
    <r>
      <rPr>
        <b/>
        <sz val="10"/>
        <rFont val="Times New Roman"/>
        <family val="1"/>
      </rPr>
      <t xml:space="preserve"> 2017 г.</t>
    </r>
  </si>
  <si>
    <r>
      <t xml:space="preserve">Размер выплаты пособия с учетом районного коэффи-циента (гр.10xгр.12)            </t>
    </r>
    <r>
      <rPr>
        <b/>
        <sz val="10"/>
        <rFont val="Times New Roman"/>
        <family val="1"/>
      </rPr>
      <t xml:space="preserve"> 2018 г.</t>
    </r>
  </si>
  <si>
    <r>
      <t xml:space="preserve">Размер выплаты пособия с учетом районного коэффи-циента (гр.10xгр.12)  </t>
    </r>
    <r>
      <rPr>
        <b/>
        <sz val="10"/>
        <rFont val="Times New Roman"/>
        <family val="1"/>
      </rPr>
      <t>(индексация на 4,0%)</t>
    </r>
  </si>
  <si>
    <r>
      <t xml:space="preserve">Размер выплаты пособия </t>
    </r>
    <r>
      <rPr>
        <b/>
        <sz val="10"/>
        <rFont val="Times New Roman"/>
        <family val="1"/>
      </rPr>
      <t>2019 г.   Пед</t>
    </r>
  </si>
  <si>
    <r>
      <t>Размер выплаты пособия с учетом район-ного коэффи-циента (гр.5xгр.7)</t>
    </r>
    <r>
      <rPr>
        <b/>
        <sz val="10"/>
        <rFont val="Times New Roman"/>
        <family val="1"/>
      </rPr>
      <t xml:space="preserve"> 2018г.</t>
    </r>
  </si>
  <si>
    <r>
      <t>Размер выплаты пособия с учетом район-ного коэффи-циента (гр.5xгр.7)</t>
    </r>
    <r>
      <rPr>
        <b/>
        <sz val="10"/>
        <rFont val="Times New Roman"/>
        <family val="1"/>
      </rPr>
      <t xml:space="preserve"> 2019г.</t>
    </r>
  </si>
  <si>
    <r>
      <t xml:space="preserve">Размер выплаты пособия </t>
    </r>
    <r>
      <rPr>
        <b/>
        <sz val="10"/>
        <rFont val="Times New Roman"/>
        <family val="1"/>
      </rPr>
      <t>2019 г.   Пеж</t>
    </r>
  </si>
  <si>
    <r>
      <t xml:space="preserve">Размер выплаты пособия с учетом районного коэффи-циента (гр.10xгр.12)            </t>
    </r>
    <r>
      <rPr>
        <b/>
        <sz val="10"/>
        <rFont val="Times New Roman"/>
        <family val="1"/>
      </rPr>
      <t xml:space="preserve"> 2019 г.</t>
    </r>
  </si>
  <si>
    <t xml:space="preserve">                                                                                      на 2018 год и на плановый период 2019 и 2020 годов           </t>
  </si>
  <si>
    <t>на 2018 год</t>
  </si>
  <si>
    <t xml:space="preserve">на 2020 год  </t>
  </si>
  <si>
    <t xml:space="preserve">на 2018 год </t>
  </si>
  <si>
    <t xml:space="preserve">на 2020 год   </t>
  </si>
  <si>
    <t>город  Москва</t>
  </si>
  <si>
    <t>город Санкт – Петербург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</si>
</sst>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General_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yr"/>
      <family val="0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5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5" fillId="0" borderId="12" xfId="0" applyFont="1" applyBorder="1" applyAlignment="1">
      <alignment vertical="center"/>
    </xf>
    <xf numFmtId="0" fontId="56" fillId="0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justify" vertical="center" wrapText="1"/>
    </xf>
    <xf numFmtId="4" fontId="56" fillId="0" borderId="12" xfId="0" applyNumberFormat="1" applyFont="1" applyBorder="1" applyAlignment="1">
      <alignment horizontal="right" vertical="center" wrapText="1"/>
    </xf>
    <xf numFmtId="3" fontId="48" fillId="0" borderId="12" xfId="0" applyNumberFormat="1" applyFont="1" applyBorder="1" applyAlignment="1">
      <alignment horizontal="right" vertical="center"/>
    </xf>
    <xf numFmtId="0" fontId="48" fillId="0" borderId="12" xfId="0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49" fontId="4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3" fontId="56" fillId="0" borderId="12" xfId="0" applyNumberFormat="1" applyFont="1" applyFill="1" applyBorder="1" applyAlignment="1">
      <alignment horizontal="right" vertical="center" wrapText="1"/>
    </xf>
    <xf numFmtId="4" fontId="56" fillId="0" borderId="12" xfId="0" applyNumberFormat="1" applyFont="1" applyFill="1" applyBorder="1" applyAlignment="1">
      <alignment horizontal="right" vertical="center" wrapText="1"/>
    </xf>
    <xf numFmtId="4" fontId="57" fillId="0" borderId="12" xfId="0" applyNumberFormat="1" applyFont="1" applyFill="1" applyBorder="1" applyAlignment="1">
      <alignment horizontal="right" vertical="center" wrapText="1"/>
    </xf>
    <xf numFmtId="0" fontId="4" fillId="0" borderId="0" xfId="64" applyFont="1" applyBorder="1" applyAlignment="1">
      <alignment horizontal="center" vertical="center"/>
      <protection/>
    </xf>
    <xf numFmtId="3" fontId="4" fillId="0" borderId="0" xfId="64" applyNumberFormat="1" applyFont="1" applyBorder="1" applyAlignment="1">
      <alignment horizontal="center" vertical="center"/>
      <protection/>
    </xf>
    <xf numFmtId="164" fontId="4" fillId="0" borderId="0" xfId="64" applyNumberFormat="1" applyFont="1" applyBorder="1" applyAlignment="1">
      <alignment horizontal="center" vertical="center"/>
      <protection/>
    </xf>
    <xf numFmtId="3" fontId="58" fillId="0" borderId="0" xfId="64" applyNumberFormat="1" applyFont="1" applyBorder="1" applyAlignment="1">
      <alignment horizontal="left" vertical="center"/>
      <protection/>
    </xf>
    <xf numFmtId="3" fontId="58" fillId="0" borderId="0" xfId="64" applyNumberFormat="1" applyFont="1" applyBorder="1" applyAlignment="1">
      <alignment horizontal="center" vertical="center"/>
      <protection/>
    </xf>
    <xf numFmtId="0" fontId="4" fillId="0" borderId="0" xfId="64" applyFont="1">
      <alignment/>
      <protection/>
    </xf>
    <xf numFmtId="0" fontId="58" fillId="0" borderId="0" xfId="64" applyFont="1" applyBorder="1" applyAlignment="1">
      <alignment horizontal="center" vertical="center"/>
      <protection/>
    </xf>
    <xf numFmtId="0" fontId="58" fillId="0" borderId="0" xfId="64" applyFont="1" applyAlignment="1">
      <alignment horizontal="center" vertical="center"/>
      <protection/>
    </xf>
    <xf numFmtId="0" fontId="54" fillId="0" borderId="0" xfId="64" applyFont="1" applyAlignment="1">
      <alignment horizontal="center" vertical="center"/>
      <protection/>
    </xf>
    <xf numFmtId="0" fontId="9" fillId="0" borderId="0" xfId="64" applyFont="1" applyBorder="1" applyAlignment="1">
      <alignment/>
      <protection/>
    </xf>
    <xf numFmtId="0" fontId="9" fillId="0" borderId="0" xfId="64" applyFont="1" applyBorder="1" applyAlignment="1">
      <alignment vertical="top"/>
      <protection/>
    </xf>
    <xf numFmtId="0" fontId="0" fillId="0" borderId="0" xfId="64">
      <alignment/>
      <protection/>
    </xf>
    <xf numFmtId="0" fontId="4" fillId="0" borderId="0" xfId="64" applyFont="1" applyBorder="1" applyAlignment="1">
      <alignment/>
      <protection/>
    </xf>
    <xf numFmtId="0" fontId="4" fillId="0" borderId="0" xfId="64" applyFont="1" applyBorder="1" applyAlignment="1">
      <alignment vertical="top"/>
      <protection/>
    </xf>
    <xf numFmtId="0" fontId="0" fillId="0" borderId="0" xfId="64" applyBorder="1">
      <alignment/>
      <protection/>
    </xf>
    <xf numFmtId="0" fontId="0" fillId="0" borderId="0" xfId="64" applyAlignment="1">
      <alignment horizontal="left"/>
      <protection/>
    </xf>
    <xf numFmtId="0" fontId="4" fillId="0" borderId="0" xfId="64" applyFont="1" applyBorder="1">
      <alignment/>
      <protection/>
    </xf>
    <xf numFmtId="0" fontId="11" fillId="0" borderId="0" xfId="64" applyFont="1">
      <alignment/>
      <protection/>
    </xf>
    <xf numFmtId="0" fontId="6" fillId="0" borderId="0" xfId="0" applyFont="1" applyAlignment="1">
      <alignment horizontal="center" vertical="top" wrapText="1"/>
    </xf>
    <xf numFmtId="0" fontId="57" fillId="33" borderId="12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166" fontId="9" fillId="33" borderId="12" xfId="0" applyNumberFormat="1" applyFont="1" applyFill="1" applyBorder="1" applyAlignment="1">
      <alignment horizontal="left" vertical="center" wrapText="1"/>
    </xf>
    <xf numFmtId="166" fontId="4" fillId="33" borderId="12" xfId="0" applyNumberFormat="1" applyFont="1" applyFill="1" applyBorder="1" applyAlignment="1">
      <alignment horizontal="left" vertical="center" wrapText="1"/>
    </xf>
    <xf numFmtId="4" fontId="57" fillId="33" borderId="12" xfId="0" applyNumberFormat="1" applyFont="1" applyFill="1" applyBorder="1" applyAlignment="1">
      <alignment horizontal="right" vertical="center" wrapText="1"/>
    </xf>
    <xf numFmtId="3" fontId="57" fillId="33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57" fillId="33" borderId="12" xfId="0" applyFont="1" applyFill="1" applyBorder="1" applyAlignment="1">
      <alignment horizontal="center" wrapText="1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5" fillId="33" borderId="11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3" fontId="56" fillId="33" borderId="12" xfId="0" applyNumberFormat="1" applyFont="1" applyFill="1" applyBorder="1" applyAlignment="1">
      <alignment horizontal="right" vertical="center" wrapText="1"/>
    </xf>
    <xf numFmtId="4" fontId="56" fillId="33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57" fillId="33" borderId="12" xfId="0" applyNumberFormat="1" applyFont="1" applyFill="1" applyBorder="1" applyAlignment="1">
      <alignment horizontal="right" vertical="center" wrapText="1"/>
    </xf>
    <xf numFmtId="165" fontId="57" fillId="33" borderId="12" xfId="0" applyNumberFormat="1" applyFont="1" applyFill="1" applyBorder="1" applyAlignment="1">
      <alignment horizontal="right" vertical="center" wrapText="1"/>
    </xf>
    <xf numFmtId="165" fontId="57" fillId="0" borderId="12" xfId="0" applyNumberFormat="1" applyFont="1" applyFill="1" applyBorder="1" applyAlignment="1">
      <alignment horizontal="right" vertical="center" wrapText="1"/>
    </xf>
    <xf numFmtId="0" fontId="9" fillId="0" borderId="0" xfId="65" applyFont="1" applyBorder="1" applyAlignment="1">
      <alignment/>
      <protection/>
    </xf>
    <xf numFmtId="0" fontId="17" fillId="0" borderId="0" xfId="65" applyFont="1" applyBorder="1" applyAlignment="1">
      <alignment/>
      <protection/>
    </xf>
    <xf numFmtId="0" fontId="9" fillId="0" borderId="0" xfId="65" applyFont="1" applyBorder="1" applyAlignment="1">
      <alignment vertical="top"/>
      <protection/>
    </xf>
    <xf numFmtId="0" fontId="17" fillId="0" borderId="0" xfId="65" applyFont="1" applyBorder="1" applyAlignment="1">
      <alignment vertical="top"/>
      <protection/>
    </xf>
    <xf numFmtId="0" fontId="17" fillId="0" borderId="0" xfId="65" applyFont="1" applyBorder="1" applyAlignment="1">
      <alignment vertical="center"/>
      <protection/>
    </xf>
    <xf numFmtId="0" fontId="4" fillId="0" borderId="0" xfId="65" applyFont="1">
      <alignment/>
      <protection/>
    </xf>
    <xf numFmtId="0" fontId="4" fillId="0" borderId="0" xfId="65" applyFont="1" applyBorder="1" applyAlignment="1">
      <alignment vertical="center"/>
      <protection/>
    </xf>
    <xf numFmtId="0" fontId="4" fillId="0" borderId="0" xfId="65" applyFont="1" applyBorder="1" applyAlignment="1">
      <alignment vertical="top"/>
      <protection/>
    </xf>
    <xf numFmtId="0" fontId="16" fillId="0" borderId="12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/>
      <protection/>
    </xf>
    <xf numFmtId="0" fontId="5" fillId="0" borderId="12" xfId="65" applyFont="1" applyBorder="1" applyAlignment="1">
      <alignment horizontal="center"/>
      <protection/>
    </xf>
    <xf numFmtId="0" fontId="5" fillId="0" borderId="12" xfId="65" applyFont="1" applyBorder="1" applyAlignment="1">
      <alignment horizontal="center" vertical="center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right"/>
      <protection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4" fontId="56" fillId="3" borderId="12" xfId="0" applyNumberFormat="1" applyFont="1" applyFill="1" applyBorder="1" applyAlignment="1">
      <alignment horizontal="right" vertical="center" wrapText="1"/>
    </xf>
    <xf numFmtId="4" fontId="57" fillId="3" borderId="12" xfId="0" applyNumberFormat="1" applyFont="1" applyFill="1" applyBorder="1" applyAlignment="1">
      <alignment horizontal="right" vertical="center" wrapText="1"/>
    </xf>
    <xf numFmtId="0" fontId="48" fillId="3" borderId="12" xfId="0" applyFont="1" applyFill="1" applyBorder="1" applyAlignment="1">
      <alignment horizontal="right" vertical="center"/>
    </xf>
    <xf numFmtId="0" fontId="55" fillId="3" borderId="12" xfId="0" applyFont="1" applyFill="1" applyBorder="1" applyAlignment="1">
      <alignment horizontal="center" vertical="center"/>
    </xf>
    <xf numFmtId="4" fontId="48" fillId="3" borderId="12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4" fillId="19" borderId="12" xfId="0" applyFont="1" applyFill="1" applyBorder="1" applyAlignment="1">
      <alignment horizontal="center" vertical="center" wrapText="1"/>
    </xf>
    <xf numFmtId="1" fontId="57" fillId="0" borderId="17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4" fontId="9" fillId="33" borderId="12" xfId="64" applyNumberFormat="1" applyFont="1" applyFill="1" applyBorder="1" applyAlignment="1">
      <alignment horizontal="center" vertical="center"/>
      <protection/>
    </xf>
    <xf numFmtId="0" fontId="14" fillId="6" borderId="0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top" wrapText="1"/>
    </xf>
    <xf numFmtId="0" fontId="14" fillId="6" borderId="0" xfId="0" applyFont="1" applyFill="1" applyBorder="1" applyAlignment="1">
      <alignment horizontal="center" wrapText="1"/>
    </xf>
    <xf numFmtId="49" fontId="13" fillId="6" borderId="0" xfId="0" applyNumberFormat="1" applyFont="1" applyFill="1" applyBorder="1" applyAlignment="1">
      <alignment horizontal="center" vertical="center"/>
    </xf>
    <xf numFmtId="4" fontId="56" fillId="0" borderId="18" xfId="0" applyNumberFormat="1" applyFont="1" applyFill="1" applyBorder="1" applyAlignment="1">
      <alignment horizontal="right" vertical="center" wrapText="1"/>
    </xf>
    <xf numFmtId="4" fontId="56" fillId="0" borderId="19" xfId="0" applyNumberFormat="1" applyFont="1" applyBorder="1" applyAlignment="1">
      <alignment horizontal="right" vertical="center" wrapText="1"/>
    </xf>
    <xf numFmtId="0" fontId="0" fillId="6" borderId="0" xfId="0" applyFill="1" applyAlignment="1">
      <alignment horizontal="center"/>
    </xf>
    <xf numFmtId="0" fontId="8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wrapText="1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 wrapText="1"/>
    </xf>
    <xf numFmtId="0" fontId="5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vertical="center"/>
    </xf>
    <xf numFmtId="3" fontId="56" fillId="6" borderId="12" xfId="0" applyNumberFormat="1" applyFont="1" applyFill="1" applyBorder="1" applyAlignment="1">
      <alignment horizontal="center" vertical="center" wrapText="1"/>
    </xf>
    <xf numFmtId="0" fontId="57" fillId="6" borderId="12" xfId="0" applyNumberFormat="1" applyFont="1" applyFill="1" applyBorder="1" applyAlignment="1">
      <alignment horizontal="center" vertical="center" wrapText="1"/>
    </xf>
    <xf numFmtId="1" fontId="57" fillId="6" borderId="17" xfId="0" applyNumberFormat="1" applyFont="1" applyFill="1" applyBorder="1" applyAlignment="1">
      <alignment horizontal="center" vertical="center" wrapText="1"/>
    </xf>
    <xf numFmtId="0" fontId="56" fillId="6" borderId="12" xfId="0" applyNumberFormat="1" applyFont="1" applyFill="1" applyBorder="1" applyAlignment="1">
      <alignment horizontal="center" vertical="center" wrapText="1"/>
    </xf>
    <xf numFmtId="3" fontId="57" fillId="6" borderId="12" xfId="0" applyNumberFormat="1" applyFont="1" applyFill="1" applyBorder="1" applyAlignment="1">
      <alignment horizontal="center" vertical="center" wrapText="1"/>
    </xf>
    <xf numFmtId="3" fontId="48" fillId="6" borderId="12" xfId="0" applyNumberFormat="1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/>
    </xf>
    <xf numFmtId="0" fontId="0" fillId="13" borderId="0" xfId="0" applyFill="1" applyAlignment="1">
      <alignment/>
    </xf>
    <xf numFmtId="0" fontId="4" fillId="13" borderId="0" xfId="0" applyFont="1" applyFill="1" applyAlignment="1">
      <alignment/>
    </xf>
    <xf numFmtId="0" fontId="0" fillId="13" borderId="0" xfId="0" applyFont="1" applyFill="1" applyAlignment="1">
      <alignment/>
    </xf>
    <xf numFmtId="0" fontId="9" fillId="13" borderId="0" xfId="0" applyFont="1" applyFill="1" applyAlignment="1">
      <alignment vertical="center"/>
    </xf>
    <xf numFmtId="0" fontId="55" fillId="13" borderId="0" xfId="0" applyFont="1" applyFill="1" applyAlignment="1">
      <alignment/>
    </xf>
    <xf numFmtId="0" fontId="55" fillId="13" borderId="0" xfId="0" applyFont="1" applyFill="1" applyAlignment="1">
      <alignment vertical="center"/>
    </xf>
    <xf numFmtId="4" fontId="55" fillId="13" borderId="0" xfId="0" applyNumberFormat="1" applyFont="1" applyFill="1" applyAlignment="1">
      <alignment vertical="center"/>
    </xf>
    <xf numFmtId="0" fontId="2" fillId="13" borderId="0" xfId="0" applyFont="1" applyFill="1" applyAlignment="1">
      <alignment vertical="center"/>
    </xf>
    <xf numFmtId="4" fontId="55" fillId="0" borderId="12" xfId="0" applyNumberFormat="1" applyFont="1" applyBorder="1" applyAlignment="1">
      <alignment vertical="center"/>
    </xf>
    <xf numFmtId="4" fontId="4" fillId="33" borderId="12" xfId="64" applyNumberFormat="1" applyFont="1" applyFill="1" applyBorder="1" applyAlignment="1">
      <alignment horizontal="center" vertical="center"/>
      <protection/>
    </xf>
    <xf numFmtId="4" fontId="5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33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 wrapText="1"/>
    </xf>
    <xf numFmtId="4" fontId="56" fillId="0" borderId="12" xfId="0" applyNumberFormat="1" applyFont="1" applyFill="1" applyBorder="1" applyAlignment="1">
      <alignment horizontal="center" vertical="center" wrapText="1"/>
    </xf>
    <xf numFmtId="165" fontId="57" fillId="33" borderId="12" xfId="0" applyNumberFormat="1" applyFont="1" applyFill="1" applyBorder="1" applyAlignment="1">
      <alignment horizontal="center" vertical="center" wrapText="1"/>
    </xf>
    <xf numFmtId="4" fontId="57" fillId="33" borderId="12" xfId="0" applyNumberFormat="1" applyFont="1" applyFill="1" applyBorder="1" applyAlignment="1">
      <alignment horizontal="center" vertical="center" wrapText="1"/>
    </xf>
    <xf numFmtId="1" fontId="57" fillId="0" borderId="17" xfId="0" applyNumberFormat="1" applyFont="1" applyBorder="1" applyAlignment="1">
      <alignment horizontal="center" vertical="center" wrapText="1"/>
    </xf>
    <xf numFmtId="0" fontId="57" fillId="33" borderId="12" xfId="0" applyNumberFormat="1" applyFont="1" applyFill="1" applyBorder="1" applyAlignment="1">
      <alignment horizontal="center" vertical="center" wrapText="1"/>
    </xf>
    <xf numFmtId="4" fontId="56" fillId="33" borderId="12" xfId="0" applyNumberFormat="1" applyFont="1" applyFill="1" applyBorder="1" applyAlignment="1">
      <alignment horizontal="center" vertical="center" wrapText="1"/>
    </xf>
    <xf numFmtId="3" fontId="56" fillId="33" borderId="12" xfId="0" applyNumberFormat="1" applyFont="1" applyFill="1" applyBorder="1" applyAlignment="1">
      <alignment horizontal="center" vertical="center" wrapText="1"/>
    </xf>
    <xf numFmtId="3" fontId="57" fillId="33" borderId="12" xfId="0" applyNumberFormat="1" applyFont="1" applyFill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 vertical="center"/>
    </xf>
    <xf numFmtId="4" fontId="56" fillId="0" borderId="12" xfId="0" applyNumberFormat="1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" fontId="57" fillId="33" borderId="17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top" wrapText="1"/>
    </xf>
    <xf numFmtId="0" fontId="14" fillId="33" borderId="0" xfId="0" applyFont="1" applyFill="1" applyBorder="1" applyAlignment="1">
      <alignment horizontal="center" wrapText="1"/>
    </xf>
    <xf numFmtId="49" fontId="13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center"/>
    </xf>
    <xf numFmtId="4" fontId="48" fillId="33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4" fontId="59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57" fillId="33" borderId="17" xfId="0" applyNumberFormat="1" applyFont="1" applyFill="1" applyBorder="1" applyAlignment="1">
      <alignment horizontal="center" vertical="center" wrapText="1"/>
    </xf>
    <xf numFmtId="1" fontId="57" fillId="33" borderId="12" xfId="0" applyNumberFormat="1" applyFont="1" applyFill="1" applyBorder="1" applyAlignment="1">
      <alignment horizontal="center" vertical="center" wrapText="1"/>
    </xf>
    <xf numFmtId="3" fontId="48" fillId="33" borderId="17" xfId="0" applyNumberFormat="1" applyFont="1" applyFill="1" applyBorder="1" applyAlignment="1">
      <alignment horizontal="center" vertical="center"/>
    </xf>
    <xf numFmtId="3" fontId="57" fillId="33" borderId="17" xfId="0" applyNumberFormat="1" applyFont="1" applyFill="1" applyBorder="1" applyAlignment="1">
      <alignment horizontal="center" vertical="center" wrapText="1"/>
    </xf>
    <xf numFmtId="1" fontId="57" fillId="0" borderId="12" xfId="0" applyNumberFormat="1" applyFont="1" applyBorder="1" applyAlignment="1">
      <alignment horizontal="center" vertical="center" wrapText="1"/>
    </xf>
    <xf numFmtId="3" fontId="48" fillId="0" borderId="17" xfId="0" applyNumberFormat="1" applyFont="1" applyBorder="1" applyAlignment="1">
      <alignment horizontal="center" vertical="center"/>
    </xf>
    <xf numFmtId="0" fontId="5" fillId="0" borderId="12" xfId="65" applyFont="1" applyBorder="1" applyAlignment="1">
      <alignment horizontal="center"/>
      <protection/>
    </xf>
    <xf numFmtId="0" fontId="5" fillId="0" borderId="19" xfId="65" applyFont="1" applyBorder="1" applyAlignment="1">
      <alignment horizontal="center"/>
      <protection/>
    </xf>
    <xf numFmtId="0" fontId="0" fillId="0" borderId="10" xfId="64" applyBorder="1">
      <alignment/>
      <protection/>
    </xf>
    <xf numFmtId="4" fontId="0" fillId="0" borderId="0" xfId="64" applyNumberFormat="1">
      <alignment/>
      <protection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4" fillId="0" borderId="0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left" vertical="center" wrapText="1"/>
      <protection/>
    </xf>
    <xf numFmtId="0" fontId="4" fillId="0" borderId="10" xfId="65" applyFont="1" applyBorder="1" applyAlignment="1">
      <alignment horizontal="left" vertical="center"/>
      <protection/>
    </xf>
    <xf numFmtId="0" fontId="9" fillId="0" borderId="0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/>
      <protection/>
    </xf>
    <xf numFmtId="4" fontId="5" fillId="0" borderId="12" xfId="65" applyNumberFormat="1" applyFont="1" applyBorder="1" applyAlignment="1">
      <alignment horizontal="center"/>
      <protection/>
    </xf>
    <xf numFmtId="0" fontId="9" fillId="0" borderId="27" xfId="65" applyFont="1" applyBorder="1" applyAlignment="1">
      <alignment horizontal="center" vertical="top"/>
      <protection/>
    </xf>
    <xf numFmtId="0" fontId="9" fillId="0" borderId="11" xfId="65" applyFont="1" applyBorder="1" applyAlignment="1">
      <alignment horizontal="center" vertical="top"/>
      <protection/>
    </xf>
    <xf numFmtId="0" fontId="9" fillId="0" borderId="28" xfId="65" applyFont="1" applyBorder="1" applyAlignment="1">
      <alignment horizontal="center" vertical="top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/>
      <protection/>
    </xf>
    <xf numFmtId="2" fontId="4" fillId="0" borderId="27" xfId="67" applyNumberFormat="1" applyFont="1" applyFill="1" applyBorder="1" applyAlignment="1">
      <alignment horizontal="left" vertical="center" wrapText="1"/>
      <protection/>
    </xf>
    <xf numFmtId="2" fontId="4" fillId="0" borderId="28" xfId="67" applyNumberFormat="1" applyFont="1" applyFill="1" applyBorder="1" applyAlignment="1">
      <alignment horizontal="left" vertical="center" wrapText="1"/>
      <protection/>
    </xf>
    <xf numFmtId="2" fontId="4" fillId="0" borderId="29" xfId="67" applyNumberFormat="1" applyFont="1" applyFill="1" applyBorder="1" applyAlignment="1">
      <alignment horizontal="left" vertical="center" wrapText="1"/>
      <protection/>
    </xf>
    <xf numFmtId="2" fontId="4" fillId="0" borderId="17" xfId="67" applyNumberFormat="1" applyFont="1" applyFill="1" applyBorder="1" applyAlignment="1">
      <alignment horizontal="left" vertical="center" wrapText="1"/>
      <protection/>
    </xf>
    <xf numFmtId="0" fontId="5" fillId="0" borderId="19" xfId="65" applyFont="1" applyBorder="1" applyAlignment="1">
      <alignment horizontal="center"/>
      <protection/>
    </xf>
    <xf numFmtId="4" fontId="5" fillId="0" borderId="19" xfId="65" applyNumberFormat="1" applyFont="1" applyBorder="1" applyAlignment="1">
      <alignment horizontal="center"/>
      <protection/>
    </xf>
    <xf numFmtId="0" fontId="5" fillId="0" borderId="27" xfId="65" applyFont="1" applyBorder="1" applyAlignment="1">
      <alignment horizontal="center"/>
      <protection/>
    </xf>
    <xf numFmtId="0" fontId="5" fillId="0" borderId="28" xfId="65" applyFont="1" applyBorder="1" applyAlignment="1">
      <alignment horizontal="center"/>
      <protection/>
    </xf>
    <xf numFmtId="4" fontId="5" fillId="0" borderId="27" xfId="65" applyNumberFormat="1" applyFont="1" applyBorder="1" applyAlignment="1">
      <alignment horizontal="center"/>
      <protection/>
    </xf>
    <xf numFmtId="4" fontId="5" fillId="0" borderId="28" xfId="65" applyNumberFormat="1" applyFont="1" applyBorder="1" applyAlignment="1">
      <alignment horizontal="center"/>
      <protection/>
    </xf>
    <xf numFmtId="0" fontId="12" fillId="0" borderId="12" xfId="65" applyFont="1" applyBorder="1" applyAlignment="1">
      <alignment horizontal="right" wrapText="1"/>
      <protection/>
    </xf>
    <xf numFmtId="0" fontId="12" fillId="0" borderId="12" xfId="65" applyFont="1" applyBorder="1" applyAlignment="1">
      <alignment horizontal="center" vertical="center"/>
      <protection/>
    </xf>
    <xf numFmtId="0" fontId="5" fillId="0" borderId="12" xfId="65" applyFont="1" applyBorder="1" applyAlignment="1">
      <alignment horizontal="right"/>
      <protection/>
    </xf>
    <xf numFmtId="165" fontId="5" fillId="0" borderId="12" xfId="65" applyNumberFormat="1" applyFont="1" applyBorder="1" applyAlignment="1">
      <alignment horizontal="center"/>
      <protection/>
    </xf>
    <xf numFmtId="164" fontId="5" fillId="0" borderId="12" xfId="65" applyNumberFormat="1" applyFont="1" applyBorder="1" applyAlignment="1">
      <alignment horizontal="center"/>
      <protection/>
    </xf>
    <xf numFmtId="164" fontId="12" fillId="0" borderId="12" xfId="65" applyNumberFormat="1" applyFont="1" applyBorder="1" applyAlignment="1">
      <alignment horizontal="center" vertical="center"/>
      <protection/>
    </xf>
  </cellXfs>
  <cellStyles count="6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2 2" xfId="65"/>
    <cellStyle name="Обычный 3" xfId="66"/>
    <cellStyle name="Обычный 4" xfId="67"/>
    <cellStyle name="Плохой" xfId="68"/>
    <cellStyle name="Пояснение" xfId="69"/>
    <cellStyle name="Примечание" xfId="70"/>
    <cellStyle name="Примечание 2" xfId="71"/>
    <cellStyle name="Примечание 3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25"/>
  <sheetViews>
    <sheetView zoomScalePageLayoutView="0" workbookViewId="0" topLeftCell="A17">
      <pane xSplit="1" ySplit="10" topLeftCell="B27" activePane="bottomRight" state="frozen"/>
      <selection pane="topLeft" activeCell="A17" sqref="A17"/>
      <selection pane="topRight" activeCell="B17" sqref="B17"/>
      <selection pane="bottomLeft" activeCell="A27" sqref="A27"/>
      <selection pane="bottomRight" activeCell="B17" sqref="B1:Y65536"/>
    </sheetView>
  </sheetViews>
  <sheetFormatPr defaultColWidth="9.00390625" defaultRowHeight="12.75"/>
  <cols>
    <col min="1" max="1" width="28.00390625" style="0" customWidth="1"/>
    <col min="2" max="2" width="9.125" style="0" customWidth="1"/>
    <col min="3" max="3" width="7.625" style="126" customWidth="1"/>
    <col min="4" max="4" width="7.375" style="0" hidden="1" customWidth="1"/>
    <col min="5" max="8" width="3.625" style="0" hidden="1" customWidth="1"/>
    <col min="9" max="9" width="10.875" style="0" customWidth="1"/>
    <col min="10" max="11" width="6.00390625" style="0" customWidth="1"/>
    <col min="12" max="12" width="12.875" style="0" customWidth="1"/>
    <col min="13" max="13" width="7.625" style="0" customWidth="1"/>
    <col min="14" max="14" width="8.125" style="126" customWidth="1"/>
    <col min="15" max="17" width="3.125" style="0" customWidth="1"/>
    <col min="18" max="18" width="11.125" style="0" customWidth="1"/>
    <col min="19" max="19" width="12.00390625" style="0" customWidth="1"/>
    <col min="20" max="20" width="6.625" style="0" hidden="1" customWidth="1"/>
    <col min="21" max="21" width="7.00390625" style="0" hidden="1" customWidth="1"/>
    <col min="22" max="22" width="15.375" style="0" hidden="1" customWidth="1"/>
    <col min="23" max="23" width="11.625" style="0" hidden="1" customWidth="1"/>
    <col min="24" max="24" width="15.625" style="0" customWidth="1"/>
    <col min="25" max="25" width="14.375" style="0" customWidth="1"/>
    <col min="26" max="26" width="12.625" style="144" customWidth="1"/>
    <col min="28" max="28" width="15.875" style="0" customWidth="1"/>
    <col min="29" max="29" width="15.25390625" style="0" customWidth="1"/>
    <col min="30" max="30" width="16.25390625" style="0" customWidth="1"/>
  </cols>
  <sheetData>
    <row r="1" spans="8:23" ht="12.75">
      <c r="H1" s="64"/>
      <c r="I1" s="64"/>
      <c r="J1" s="64"/>
      <c r="K1" s="64"/>
      <c r="L1" s="64"/>
      <c r="M1" s="64"/>
      <c r="N1" s="121"/>
      <c r="O1" s="73"/>
      <c r="P1" s="72"/>
      <c r="Q1" s="72"/>
      <c r="R1" s="72"/>
      <c r="S1" s="252" t="s">
        <v>42</v>
      </c>
      <c r="T1" s="253"/>
      <c r="U1" s="253"/>
      <c r="V1" s="253"/>
      <c r="W1" s="253"/>
    </row>
    <row r="2" spans="8:16" ht="12.75">
      <c r="H2" s="64"/>
      <c r="I2" s="64"/>
      <c r="J2" s="64"/>
      <c r="K2" s="64"/>
      <c r="L2" s="64"/>
      <c r="M2" s="64"/>
      <c r="N2" s="121"/>
      <c r="O2" s="64"/>
      <c r="P2" s="64"/>
    </row>
    <row r="3" spans="3:26" s="3" customFormat="1" ht="14.25">
      <c r="C3" s="127" t="s">
        <v>23</v>
      </c>
      <c r="D3" s="4"/>
      <c r="E3" s="4"/>
      <c r="F3" s="5"/>
      <c r="G3" s="5"/>
      <c r="H3" s="73"/>
      <c r="I3" s="73"/>
      <c r="J3" s="73"/>
      <c r="K3" s="102"/>
      <c r="L3" s="73"/>
      <c r="M3" s="73"/>
      <c r="N3" s="121"/>
      <c r="O3" s="73"/>
      <c r="Z3" s="145"/>
    </row>
    <row r="4" spans="2:26" s="3" customFormat="1" ht="14.25">
      <c r="B4" s="18" t="s">
        <v>182</v>
      </c>
      <c r="C4" s="128"/>
      <c r="D4" s="19"/>
      <c r="E4" s="19"/>
      <c r="F4" s="19"/>
      <c r="G4" s="19"/>
      <c r="H4" s="19"/>
      <c r="I4" s="19"/>
      <c r="J4" s="19"/>
      <c r="K4" s="19"/>
      <c r="N4" s="130"/>
      <c r="R4" s="19"/>
      <c r="Z4" s="145"/>
    </row>
    <row r="5" spans="2:26" s="3" customFormat="1" ht="14.25">
      <c r="B5" s="4" t="s">
        <v>173</v>
      </c>
      <c r="C5" s="128"/>
      <c r="D5" s="19"/>
      <c r="E5" s="19"/>
      <c r="F5" s="19"/>
      <c r="G5" s="19"/>
      <c r="H5" s="19"/>
      <c r="I5" s="19"/>
      <c r="J5" s="19"/>
      <c r="K5" s="19"/>
      <c r="N5" s="130"/>
      <c r="R5" s="19"/>
      <c r="S5" s="6"/>
      <c r="T5" s="254"/>
      <c r="U5" s="254"/>
      <c r="V5" s="254"/>
      <c r="Z5" s="145"/>
    </row>
    <row r="6" spans="1:22" ht="12.75">
      <c r="A6" s="8"/>
      <c r="B6" s="8"/>
      <c r="C6" s="129"/>
      <c r="D6" s="8"/>
      <c r="E6" s="8"/>
      <c r="F6" s="3"/>
      <c r="G6" s="3"/>
      <c r="H6" s="3"/>
      <c r="I6" s="3"/>
      <c r="J6" s="3"/>
      <c r="K6" s="3"/>
      <c r="R6" s="3"/>
      <c r="S6" s="3"/>
      <c r="T6" s="255" t="s">
        <v>2</v>
      </c>
      <c r="U6" s="256"/>
      <c r="V6" s="257"/>
    </row>
    <row r="7" spans="1:22" ht="12.75">
      <c r="A7" s="8"/>
      <c r="B7" s="8"/>
      <c r="C7" s="129" t="s">
        <v>17</v>
      </c>
      <c r="D7" s="8"/>
      <c r="E7" s="8"/>
      <c r="F7" s="3"/>
      <c r="G7" s="3"/>
      <c r="H7" s="3"/>
      <c r="I7" s="3"/>
      <c r="J7" s="3"/>
      <c r="K7" s="3"/>
      <c r="R7" s="3"/>
      <c r="S7" s="24" t="s">
        <v>21</v>
      </c>
      <c r="T7" s="258" t="s">
        <v>186</v>
      </c>
      <c r="U7" s="259"/>
      <c r="V7" s="260"/>
    </row>
    <row r="8" spans="1:26" s="9" customFormat="1" ht="12.75">
      <c r="A8" s="3" t="s">
        <v>3</v>
      </c>
      <c r="B8" s="3"/>
      <c r="C8" s="130"/>
      <c r="D8" s="3"/>
      <c r="E8" s="3"/>
      <c r="F8" s="3"/>
      <c r="G8" s="3"/>
      <c r="H8" s="3"/>
      <c r="I8" s="3"/>
      <c r="J8" s="3"/>
      <c r="K8" s="3"/>
      <c r="N8" s="143"/>
      <c r="R8" s="3"/>
      <c r="S8" s="25" t="s">
        <v>5</v>
      </c>
      <c r="T8" s="40"/>
      <c r="U8" s="112"/>
      <c r="V8" s="41"/>
      <c r="Z8" s="146"/>
    </row>
    <row r="9" spans="1:26" s="9" customFormat="1" ht="12.75">
      <c r="A9" s="3" t="s">
        <v>4</v>
      </c>
      <c r="B9" s="7"/>
      <c r="C9" s="131" t="s">
        <v>43</v>
      </c>
      <c r="D9" s="11"/>
      <c r="E9" s="11"/>
      <c r="F9" s="11"/>
      <c r="G9" s="11"/>
      <c r="H9" s="11"/>
      <c r="I9" s="7"/>
      <c r="J9" s="7"/>
      <c r="K9" s="7"/>
      <c r="N9" s="143"/>
      <c r="R9" s="7"/>
      <c r="S9" s="26"/>
      <c r="T9" s="233" t="s">
        <v>163</v>
      </c>
      <c r="U9" s="234"/>
      <c r="V9" s="235"/>
      <c r="Z9" s="146"/>
    </row>
    <row r="10" spans="1:26" s="9" customFormat="1" ht="12.75">
      <c r="A10" s="3" t="s">
        <v>8</v>
      </c>
      <c r="B10" s="7"/>
      <c r="C10" s="132" t="s">
        <v>157</v>
      </c>
      <c r="D10" s="12"/>
      <c r="E10" s="12"/>
      <c r="F10" s="12"/>
      <c r="G10" s="12"/>
      <c r="H10" s="12"/>
      <c r="I10" s="7"/>
      <c r="J10" s="7"/>
      <c r="K10" s="7"/>
      <c r="N10" s="143"/>
      <c r="R10" s="7"/>
      <c r="S10" s="25" t="s">
        <v>6</v>
      </c>
      <c r="T10" s="233" t="s">
        <v>164</v>
      </c>
      <c r="U10" s="234"/>
      <c r="V10" s="235">
        <v>10</v>
      </c>
      <c r="Z10" s="146"/>
    </row>
    <row r="11" spans="1:26" s="9" customFormat="1" ht="12.75">
      <c r="A11" s="3" t="s">
        <v>9</v>
      </c>
      <c r="B11" s="7"/>
      <c r="C11" s="132" t="s">
        <v>158</v>
      </c>
      <c r="D11" s="12"/>
      <c r="E11" s="12"/>
      <c r="F11" s="12"/>
      <c r="G11" s="12"/>
      <c r="H11" s="12"/>
      <c r="I11" s="7"/>
      <c r="J11" s="7"/>
      <c r="K11" s="7"/>
      <c r="N11" s="143"/>
      <c r="R11" s="7"/>
      <c r="S11" s="25" t="s">
        <v>6</v>
      </c>
      <c r="T11" s="233" t="s">
        <v>165</v>
      </c>
      <c r="U11" s="234"/>
      <c r="V11" s="235">
        <v>3</v>
      </c>
      <c r="Z11" s="146"/>
    </row>
    <row r="12" spans="1:26" s="9" customFormat="1" ht="12.75">
      <c r="A12" s="3" t="s">
        <v>13</v>
      </c>
      <c r="B12" s="7"/>
      <c r="C12" s="131" t="s">
        <v>159</v>
      </c>
      <c r="D12" s="11"/>
      <c r="E12" s="11"/>
      <c r="F12" s="11"/>
      <c r="G12" s="11"/>
      <c r="H12" s="11"/>
      <c r="I12" s="7"/>
      <c r="J12" s="7"/>
      <c r="K12" s="7"/>
      <c r="N12" s="143"/>
      <c r="R12" s="7"/>
      <c r="S12" s="25" t="s">
        <v>7</v>
      </c>
      <c r="T12" s="233" t="s">
        <v>166</v>
      </c>
      <c r="U12" s="234"/>
      <c r="V12" s="235">
        <v>3</v>
      </c>
      <c r="Z12" s="146"/>
    </row>
    <row r="13" spans="1:26" s="9" customFormat="1" ht="12.75">
      <c r="A13" s="3" t="s">
        <v>14</v>
      </c>
      <c r="B13" s="7"/>
      <c r="C13" s="132" t="s">
        <v>160</v>
      </c>
      <c r="D13" s="12"/>
      <c r="E13" s="12"/>
      <c r="F13" s="12"/>
      <c r="G13" s="12"/>
      <c r="H13" s="12"/>
      <c r="I13" s="7"/>
      <c r="J13" s="7"/>
      <c r="K13" s="7"/>
      <c r="N13" s="143"/>
      <c r="R13" s="7"/>
      <c r="S13" s="25" t="s">
        <v>7</v>
      </c>
      <c r="T13" s="233" t="s">
        <v>166</v>
      </c>
      <c r="U13" s="234"/>
      <c r="V13" s="235"/>
      <c r="Z13" s="146"/>
    </row>
    <row r="14" spans="1:26" s="9" customFormat="1" ht="12.75">
      <c r="A14" s="3" t="s">
        <v>15</v>
      </c>
      <c r="B14" s="7"/>
      <c r="C14" s="133" t="s">
        <v>161</v>
      </c>
      <c r="D14" s="39"/>
      <c r="E14" s="39"/>
      <c r="F14" s="39"/>
      <c r="G14" s="39"/>
      <c r="H14" s="39"/>
      <c r="I14" s="7"/>
      <c r="J14" s="7"/>
      <c r="K14" s="7"/>
      <c r="N14" s="143"/>
      <c r="R14" s="7"/>
      <c r="S14" s="25" t="s">
        <v>7</v>
      </c>
      <c r="T14" s="233" t="s">
        <v>167</v>
      </c>
      <c r="U14" s="234"/>
      <c r="V14" s="235"/>
      <c r="Z14" s="146"/>
    </row>
    <row r="15" spans="1:26" s="9" customFormat="1" ht="24.75" customHeight="1">
      <c r="A15" s="3" t="s">
        <v>19</v>
      </c>
      <c r="B15" s="7"/>
      <c r="C15" s="231" t="s">
        <v>97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R15" s="30"/>
      <c r="S15" s="25" t="s">
        <v>7</v>
      </c>
      <c r="T15" s="233" t="s">
        <v>168</v>
      </c>
      <c r="U15" s="234"/>
      <c r="V15" s="235"/>
      <c r="Z15" s="146"/>
    </row>
    <row r="16" spans="1:26" s="9" customFormat="1" ht="26.25" customHeight="1">
      <c r="A16" s="3" t="s">
        <v>20</v>
      </c>
      <c r="B16" s="7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R16" s="30"/>
      <c r="S16" s="25"/>
      <c r="T16" s="40"/>
      <c r="U16" s="112"/>
      <c r="V16" s="41"/>
      <c r="Z16" s="146"/>
    </row>
    <row r="17" spans="1:26" s="9" customFormat="1" ht="12.75">
      <c r="A17" s="3" t="s">
        <v>10</v>
      </c>
      <c r="B17" s="7"/>
      <c r="C17" s="132" t="s">
        <v>162</v>
      </c>
      <c r="D17" s="12"/>
      <c r="E17" s="12"/>
      <c r="F17" s="12"/>
      <c r="G17" s="12"/>
      <c r="H17" s="12"/>
      <c r="I17" s="7"/>
      <c r="J17" s="7"/>
      <c r="K17" s="7"/>
      <c r="N17" s="143"/>
      <c r="R17" s="7"/>
      <c r="S17" s="25" t="s">
        <v>7</v>
      </c>
      <c r="T17" s="233" t="s">
        <v>169</v>
      </c>
      <c r="U17" s="234"/>
      <c r="V17" s="235"/>
      <c r="Z17" s="146"/>
    </row>
    <row r="18" spans="1:26" s="9" customFormat="1" ht="12.75">
      <c r="A18" s="3" t="s">
        <v>11</v>
      </c>
      <c r="B18" s="7"/>
      <c r="C18" s="134"/>
      <c r="D18" s="42"/>
      <c r="E18" s="42"/>
      <c r="F18" s="42"/>
      <c r="G18" s="42"/>
      <c r="H18" s="42"/>
      <c r="I18" s="21"/>
      <c r="J18" s="21"/>
      <c r="K18" s="21"/>
      <c r="N18" s="143"/>
      <c r="R18" s="21"/>
      <c r="S18" s="27" t="s">
        <v>1</v>
      </c>
      <c r="T18" s="236">
        <v>384</v>
      </c>
      <c r="U18" s="237"/>
      <c r="V18" s="238"/>
      <c r="Z18" s="146"/>
    </row>
    <row r="19" spans="1:26" s="9" customFormat="1" ht="53.25" customHeight="1">
      <c r="A19" s="3" t="s">
        <v>18</v>
      </c>
      <c r="B19" s="7"/>
      <c r="C19" s="231" t="s">
        <v>140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R19" s="21"/>
      <c r="S19" s="27" t="s">
        <v>0</v>
      </c>
      <c r="T19" s="239">
        <v>39848</v>
      </c>
      <c r="U19" s="240"/>
      <c r="V19" s="235"/>
      <c r="Z19" s="146"/>
    </row>
    <row r="20" spans="1:26" s="9" customFormat="1" ht="13.5" thickBot="1">
      <c r="A20" s="3" t="s">
        <v>16</v>
      </c>
      <c r="B20" s="3"/>
      <c r="C20" s="135" t="s">
        <v>187</v>
      </c>
      <c r="D20" s="3"/>
      <c r="E20" s="3"/>
      <c r="F20" s="3"/>
      <c r="G20" s="3"/>
      <c r="H20" s="3"/>
      <c r="I20" s="3"/>
      <c r="J20" s="3"/>
      <c r="K20" s="3"/>
      <c r="N20" s="143"/>
      <c r="R20" s="3"/>
      <c r="S20" s="27" t="s">
        <v>12</v>
      </c>
      <c r="T20" s="241">
        <v>97</v>
      </c>
      <c r="U20" s="242"/>
      <c r="V20" s="243"/>
      <c r="Z20" s="146"/>
    </row>
    <row r="21" spans="1:26" s="9" customFormat="1" ht="13.5" thickBot="1">
      <c r="A21" s="3" t="s">
        <v>22</v>
      </c>
      <c r="B21" s="3"/>
      <c r="C21" s="130"/>
      <c r="D21" s="3"/>
      <c r="E21" s="3"/>
      <c r="F21" s="3"/>
      <c r="G21" s="3"/>
      <c r="H21" s="3"/>
      <c r="I21" s="3"/>
      <c r="J21" s="3"/>
      <c r="K21" s="3"/>
      <c r="N21" s="143"/>
      <c r="R21" s="3"/>
      <c r="S21" s="7"/>
      <c r="T21" s="13"/>
      <c r="U21" s="13"/>
      <c r="V21" s="3"/>
      <c r="Z21" s="146"/>
    </row>
    <row r="22" spans="1:15" ht="46.5" customHeight="1" thickBot="1" thickTop="1">
      <c r="A22" s="247" t="s">
        <v>96</v>
      </c>
      <c r="B22" s="247"/>
      <c r="C22" s="248"/>
      <c r="D22" s="244" t="s">
        <v>134</v>
      </c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6"/>
    </row>
    <row r="23" spans="1:15" ht="15.75" thickTop="1">
      <c r="A23" s="8"/>
      <c r="B23" s="74"/>
      <c r="C23" s="11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22"/>
      <c r="O23" s="28"/>
    </row>
    <row r="24" spans="1:26" s="14" customFormat="1" ht="12.75">
      <c r="A24" s="14" t="s">
        <v>183</v>
      </c>
      <c r="C24" s="136"/>
      <c r="G24" s="15"/>
      <c r="H24" s="16"/>
      <c r="I24" s="16"/>
      <c r="J24" s="16"/>
      <c r="K24" s="16"/>
      <c r="L24" s="16"/>
      <c r="M24" s="17"/>
      <c r="N24" s="123"/>
      <c r="Z24" s="147"/>
    </row>
    <row r="25" spans="1:26" s="10" customFormat="1" ht="12.75">
      <c r="A25" s="249" t="s">
        <v>188</v>
      </c>
      <c r="B25" s="249" t="s">
        <v>24</v>
      </c>
      <c r="C25" s="250" t="s">
        <v>136</v>
      </c>
      <c r="D25" s="232" t="s">
        <v>132</v>
      </c>
      <c r="E25" s="232" t="s">
        <v>133</v>
      </c>
      <c r="F25" s="232"/>
      <c r="G25" s="232"/>
      <c r="H25" s="232"/>
      <c r="I25" s="232"/>
      <c r="J25" s="232" t="s">
        <v>137</v>
      </c>
      <c r="K25" s="101"/>
      <c r="L25" s="251" t="s">
        <v>98</v>
      </c>
      <c r="M25" s="232" t="s">
        <v>138</v>
      </c>
      <c r="N25" s="250" t="s">
        <v>99</v>
      </c>
      <c r="O25" s="232" t="s">
        <v>100</v>
      </c>
      <c r="P25" s="232"/>
      <c r="Q25" s="232"/>
      <c r="R25" s="232"/>
      <c r="S25" s="232"/>
      <c r="T25" s="232" t="s">
        <v>170</v>
      </c>
      <c r="U25" s="101"/>
      <c r="V25" s="251" t="s">
        <v>101</v>
      </c>
      <c r="W25" s="232" t="s">
        <v>185</v>
      </c>
      <c r="Y25" s="232" t="s">
        <v>185</v>
      </c>
      <c r="Z25" s="148"/>
    </row>
    <row r="26" spans="1:26" s="10" customFormat="1" ht="141" customHeight="1">
      <c r="A26" s="249"/>
      <c r="B26" s="249"/>
      <c r="C26" s="250"/>
      <c r="D26" s="232"/>
      <c r="E26" s="83" t="s">
        <v>174</v>
      </c>
      <c r="F26" s="101" t="s">
        <v>204</v>
      </c>
      <c r="G26" s="83" t="s">
        <v>135</v>
      </c>
      <c r="H26" s="101" t="s">
        <v>206</v>
      </c>
      <c r="I26" s="101" t="s">
        <v>205</v>
      </c>
      <c r="J26" s="232"/>
      <c r="K26" s="113" t="s">
        <v>207</v>
      </c>
      <c r="L26" s="251"/>
      <c r="M26" s="232"/>
      <c r="N26" s="250"/>
      <c r="O26" s="83" t="s">
        <v>175</v>
      </c>
      <c r="P26" s="101" t="s">
        <v>208</v>
      </c>
      <c r="Q26" s="83" t="s">
        <v>139</v>
      </c>
      <c r="R26" s="83" t="s">
        <v>176</v>
      </c>
      <c r="S26" s="83" t="s">
        <v>177</v>
      </c>
      <c r="T26" s="232"/>
      <c r="U26" s="113" t="s">
        <v>207</v>
      </c>
      <c r="V26" s="251"/>
      <c r="W26" s="232"/>
      <c r="X26" s="113" t="s">
        <v>209</v>
      </c>
      <c r="Y26" s="232"/>
      <c r="Z26" s="148"/>
    </row>
    <row r="27" spans="1:26" s="2" customFormat="1" ht="12">
      <c r="A27" s="29">
        <v>1</v>
      </c>
      <c r="B27" s="29">
        <v>2</v>
      </c>
      <c r="C27" s="120">
        <v>3</v>
      </c>
      <c r="D27" s="29">
        <v>4</v>
      </c>
      <c r="E27" s="22">
        <v>5</v>
      </c>
      <c r="F27" s="22">
        <v>6</v>
      </c>
      <c r="G27" s="29">
        <v>7</v>
      </c>
      <c r="H27" s="29">
        <v>8</v>
      </c>
      <c r="I27" s="29">
        <v>9</v>
      </c>
      <c r="J27" s="29">
        <v>10</v>
      </c>
      <c r="K27" s="29"/>
      <c r="L27" s="106">
        <v>11</v>
      </c>
      <c r="M27" s="29">
        <v>12</v>
      </c>
      <c r="N27" s="120">
        <v>13</v>
      </c>
      <c r="O27" s="29">
        <v>14</v>
      </c>
      <c r="P27" s="22">
        <v>15</v>
      </c>
      <c r="Q27" s="22">
        <v>16</v>
      </c>
      <c r="R27" s="22">
        <v>17</v>
      </c>
      <c r="S27" s="22">
        <v>18</v>
      </c>
      <c r="T27" s="22">
        <v>19</v>
      </c>
      <c r="U27" s="22"/>
      <c r="V27" s="110">
        <v>20</v>
      </c>
      <c r="W27" s="22">
        <v>21</v>
      </c>
      <c r="Y27" s="22">
        <v>21</v>
      </c>
      <c r="Z27" s="149"/>
    </row>
    <row r="28" spans="1:30" s="2" customFormat="1" ht="21.75" customHeight="1">
      <c r="A28" s="32" t="s">
        <v>156</v>
      </c>
      <c r="B28" s="29"/>
      <c r="C28" s="137">
        <f>C29+C48+C60+C67+C82+C89+C102+C112+C123+C125+C120</f>
        <v>1756</v>
      </c>
      <c r="D28" s="43"/>
      <c r="E28" s="44"/>
      <c r="F28" s="44"/>
      <c r="G28" s="44"/>
      <c r="H28" s="44"/>
      <c r="I28" s="44"/>
      <c r="J28" s="44">
        <f>J29+J48+J60+J67+J82+J89+J102+J112+J123+J125+J120</f>
        <v>316713.93</v>
      </c>
      <c r="K28" s="44"/>
      <c r="L28" s="107">
        <f>L29+L48+L60+L67+L82+L89+L102+L112+L123+L125+L120</f>
        <v>52384707.906809576</v>
      </c>
      <c r="M28" s="43">
        <f>M29+M48+M60+M67+M82+M89+M102+M112+M123+M125+M120</f>
        <v>6105</v>
      </c>
      <c r="N28" s="137">
        <f>N29+N48+N60+N67+N82+N89+N102+N112+N123+N125+N120</f>
        <v>6170</v>
      </c>
      <c r="O28" s="43"/>
      <c r="P28" s="44"/>
      <c r="Q28" s="44"/>
      <c r="R28" s="44"/>
      <c r="S28" s="44"/>
      <c r="T28" s="44">
        <f>T29+T48+T60+T67+T82+T89+T102+T112+T123+T125+T120</f>
        <v>2900894.8</v>
      </c>
      <c r="U28" s="44"/>
      <c r="V28" s="107">
        <f>V29+V48+V60+V67+V82+V89+V102+V112+V123+V125+V120</f>
        <v>928502504.4185569</v>
      </c>
      <c r="W28" s="44">
        <f>W29+W48+W60+W67+W82+W89+W102+W112+W123+W120+W125</f>
        <v>1037397.9000000001</v>
      </c>
      <c r="X28" s="152">
        <f>SUM(X30:X124)</f>
        <v>981280512.12</v>
      </c>
      <c r="Y28" s="152">
        <f>SUM(Y30:Y124)</f>
        <v>980886900</v>
      </c>
      <c r="Z28" s="149"/>
      <c r="AB28" s="154">
        <f>X28-Y28</f>
        <v>393612.12000000477</v>
      </c>
      <c r="AC28" s="154">
        <f>Y28/100*2</f>
        <v>19617738</v>
      </c>
      <c r="AD28" s="154">
        <f>Y28+AC28</f>
        <v>1000504638</v>
      </c>
    </row>
    <row r="29" spans="1:26" s="2" customFormat="1" ht="25.5">
      <c r="A29" s="32" t="s">
        <v>141</v>
      </c>
      <c r="B29" s="23"/>
      <c r="C29" s="137">
        <f>SUM(C30:C47)</f>
        <v>368</v>
      </c>
      <c r="D29" s="43"/>
      <c r="E29" s="44"/>
      <c r="F29" s="44"/>
      <c r="G29" s="44"/>
      <c r="H29" s="44"/>
      <c r="I29" s="44"/>
      <c r="J29" s="44">
        <f>SUM(J30:J47)</f>
        <v>30450.309999999998</v>
      </c>
      <c r="K29" s="44"/>
      <c r="L29" s="107">
        <f>SUM(L30:L47)</f>
        <v>9518190.082239999</v>
      </c>
      <c r="M29" s="43">
        <f>SUM(M30:M47)</f>
        <v>1123</v>
      </c>
      <c r="N29" s="137">
        <f>SUM(N30:N47)</f>
        <v>1093</v>
      </c>
      <c r="O29" s="43"/>
      <c r="P29" s="44"/>
      <c r="Q29" s="44"/>
      <c r="R29" s="44"/>
      <c r="S29" s="44"/>
      <c r="T29" s="44">
        <f>SUM(T30:T47)</f>
        <v>335412.74</v>
      </c>
      <c r="U29" s="44"/>
      <c r="V29" s="107">
        <f>SUM(V30:V47)</f>
        <v>145259184.17408</v>
      </c>
      <c r="W29" s="44">
        <f>SUM(W30:W47)</f>
        <v>154777.2</v>
      </c>
      <c r="X29" s="153"/>
      <c r="Y29" s="124"/>
      <c r="Z29" s="149"/>
    </row>
    <row r="30" spans="1:26" s="76" customFormat="1" ht="31.5" customHeight="1">
      <c r="A30" s="65" t="s">
        <v>59</v>
      </c>
      <c r="B30" s="75">
        <v>14000000</v>
      </c>
      <c r="C30" s="138">
        <v>22</v>
      </c>
      <c r="D30" s="85">
        <f>SUM(C30/12)</f>
        <v>1.8333333333333333</v>
      </c>
      <c r="E30" s="70">
        <v>24565.89</v>
      </c>
      <c r="F30" s="70">
        <f>SUM(E30*1.054)</f>
        <v>25892.44806</v>
      </c>
      <c r="G30" s="70">
        <v>1</v>
      </c>
      <c r="H30" s="70">
        <f>SUM(E30*G30)</f>
        <v>24565.89</v>
      </c>
      <c r="I30" s="70">
        <f>SUM(F30*G30)</f>
        <v>25892.44806</v>
      </c>
      <c r="J30" s="70">
        <v>20790.32</v>
      </c>
      <c r="K30" s="70">
        <f>(D30*H30+D30*I30*11)/100*1.5</f>
        <v>8508.02751315</v>
      </c>
      <c r="L30" s="108">
        <f>SUM((D30*H30))+(D30*I30*11)+J30</f>
        <v>587992.15421</v>
      </c>
      <c r="M30" s="114">
        <v>76</v>
      </c>
      <c r="N30" s="139">
        <v>73</v>
      </c>
      <c r="O30" s="70">
        <v>10528.24</v>
      </c>
      <c r="P30" s="70">
        <f>SUM(O30*1.054)</f>
        <v>11096.76496</v>
      </c>
      <c r="Q30" s="70">
        <v>1</v>
      </c>
      <c r="R30" s="70">
        <f>SUM(O30*Q30)</f>
        <v>10528.24</v>
      </c>
      <c r="S30" s="70">
        <f>SUM(P30*Q30)</f>
        <v>11096.76496</v>
      </c>
      <c r="T30" s="70">
        <v>111010.51</v>
      </c>
      <c r="U30" s="70">
        <f>(N30*R30+N30*S30*11)/100*1.5</f>
        <v>145188.95674320002</v>
      </c>
      <c r="V30" s="108">
        <f>N30*R30+N30*S30*11+T30</f>
        <v>9790274.29288</v>
      </c>
      <c r="W30" s="70">
        <f>ROUND(((L30+V30)/1000),1)</f>
        <v>10378.3</v>
      </c>
      <c r="X30" s="118">
        <v>10380377.38</v>
      </c>
      <c r="Y30" s="82">
        <f>W30*1000</f>
        <v>10378300</v>
      </c>
      <c r="Z30" s="150">
        <f>Y30-X30</f>
        <v>-2077.3800000008196</v>
      </c>
    </row>
    <row r="31" spans="1:26" s="76" customFormat="1" ht="31.5" customHeight="1">
      <c r="A31" s="65" t="s">
        <v>60</v>
      </c>
      <c r="B31" s="75">
        <v>15000000</v>
      </c>
      <c r="C31" s="138">
        <v>28</v>
      </c>
      <c r="D31" s="85">
        <f>SUM(C31/12)</f>
        <v>2.3333333333333335</v>
      </c>
      <c r="E31" s="70">
        <v>24565.89</v>
      </c>
      <c r="F31" s="70">
        <f aca="true" t="shared" si="0" ref="F31:F94">SUM(E31*1.054)</f>
        <v>25892.44806</v>
      </c>
      <c r="G31" s="70">
        <v>1</v>
      </c>
      <c r="H31" s="70">
        <f aca="true" t="shared" si="1" ref="H31:H47">SUM(E31*G31)</f>
        <v>24565.89</v>
      </c>
      <c r="I31" s="70">
        <f aca="true" t="shared" si="2" ref="I31:I47">SUM(F31*G31)</f>
        <v>25892.44806</v>
      </c>
      <c r="J31" s="70">
        <v>0</v>
      </c>
      <c r="K31" s="70">
        <f aca="true" t="shared" si="3" ref="K31:K94">(D31*H31+D31*I31*11)/100*1.5</f>
        <v>10828.398653100001</v>
      </c>
      <c r="L31" s="108">
        <f aca="true" t="shared" si="4" ref="L31:L47">SUM((D31*H31))+(D31*I31*11)+J31</f>
        <v>721893.24354</v>
      </c>
      <c r="M31" s="114">
        <v>64</v>
      </c>
      <c r="N31" s="139">
        <v>61</v>
      </c>
      <c r="O31" s="70">
        <v>10528.24</v>
      </c>
      <c r="P31" s="70">
        <f aca="true" t="shared" si="5" ref="P31:P94">SUM(O31*1.054)</f>
        <v>11096.76496</v>
      </c>
      <c r="Q31" s="70">
        <v>1</v>
      </c>
      <c r="R31" s="70">
        <f aca="true" t="shared" si="6" ref="R31:R47">SUM(O31*Q31)</f>
        <v>10528.24</v>
      </c>
      <c r="S31" s="70">
        <f aca="true" t="shared" si="7" ref="S31:S47">SUM(P31*Q31)</f>
        <v>11096.76496</v>
      </c>
      <c r="T31" s="70">
        <v>11660</v>
      </c>
      <c r="U31" s="70">
        <f aca="true" t="shared" si="8" ref="U31:U94">(N31*R31+N31*S31*11)/100*1.5</f>
        <v>121322.2789224</v>
      </c>
      <c r="V31" s="108">
        <f aca="true" t="shared" si="9" ref="V31:V47">N31*R31+N31*S31*11+T31</f>
        <v>8099811.928160001</v>
      </c>
      <c r="W31" s="70">
        <f aca="true" t="shared" si="10" ref="W31:W47">ROUND(((L31+V31)/1000),1)</f>
        <v>8821.7</v>
      </c>
      <c r="X31" s="118">
        <v>8830998.66</v>
      </c>
      <c r="Y31" s="82">
        <f>W31*1000</f>
        <v>8821700</v>
      </c>
      <c r="Z31" s="150">
        <f aca="true" t="shared" si="11" ref="Z31:Z94">Y31-X31</f>
        <v>-9298.660000000149</v>
      </c>
    </row>
    <row r="32" spans="1:26" s="76" customFormat="1" ht="31.5" customHeight="1">
      <c r="A32" s="65" t="s">
        <v>61</v>
      </c>
      <c r="B32" s="75">
        <v>17000000</v>
      </c>
      <c r="C32" s="138">
        <v>26</v>
      </c>
      <c r="D32" s="85">
        <f aca="true" t="shared" si="12" ref="D32:D47">SUM(C32/12)</f>
        <v>2.1666666666666665</v>
      </c>
      <c r="E32" s="70">
        <v>24565.89</v>
      </c>
      <c r="F32" s="70">
        <f t="shared" si="0"/>
        <v>25892.44806</v>
      </c>
      <c r="G32" s="70">
        <v>1</v>
      </c>
      <c r="H32" s="70">
        <f t="shared" si="1"/>
        <v>24565.89</v>
      </c>
      <c r="I32" s="70">
        <f t="shared" si="2"/>
        <v>25892.44806</v>
      </c>
      <c r="J32" s="70">
        <v>0</v>
      </c>
      <c r="K32" s="70">
        <f t="shared" si="3"/>
        <v>10054.94160645</v>
      </c>
      <c r="L32" s="108">
        <f t="shared" si="4"/>
        <v>670329.44043</v>
      </c>
      <c r="M32" s="114">
        <v>58</v>
      </c>
      <c r="N32" s="139">
        <v>55</v>
      </c>
      <c r="O32" s="70">
        <v>10528.24</v>
      </c>
      <c r="P32" s="70">
        <f t="shared" si="5"/>
        <v>11096.76496</v>
      </c>
      <c r="Q32" s="70">
        <v>1</v>
      </c>
      <c r="R32" s="70">
        <f t="shared" si="6"/>
        <v>10528.24</v>
      </c>
      <c r="S32" s="70">
        <f t="shared" si="7"/>
        <v>11096.76496</v>
      </c>
      <c r="T32" s="70">
        <v>9888</v>
      </c>
      <c r="U32" s="70">
        <f t="shared" si="8"/>
        <v>109388.94001199999</v>
      </c>
      <c r="V32" s="108">
        <f>N32*R32+N32*S32*11+T32</f>
        <v>7302484.0008</v>
      </c>
      <c r="W32" s="70">
        <f t="shared" si="10"/>
        <v>7972.8</v>
      </c>
      <c r="X32" s="118">
        <v>7974276.26</v>
      </c>
      <c r="Y32" s="82">
        <f aca="true" t="shared" si="13" ref="Y32:Y95">W32*1000</f>
        <v>7972800</v>
      </c>
      <c r="Z32" s="150">
        <f t="shared" si="11"/>
        <v>-1476.2599999997765</v>
      </c>
    </row>
    <row r="33" spans="1:26" s="76" customFormat="1" ht="31.5" customHeight="1">
      <c r="A33" s="65" t="s">
        <v>64</v>
      </c>
      <c r="B33" s="75">
        <v>20000000</v>
      </c>
      <c r="C33" s="138">
        <v>19</v>
      </c>
      <c r="D33" s="85">
        <f t="shared" si="12"/>
        <v>1.5833333333333333</v>
      </c>
      <c r="E33" s="70">
        <v>24565.89</v>
      </c>
      <c r="F33" s="70">
        <f t="shared" si="0"/>
        <v>25892.44806</v>
      </c>
      <c r="G33" s="70">
        <v>1</v>
      </c>
      <c r="H33" s="70">
        <f t="shared" si="1"/>
        <v>24565.89</v>
      </c>
      <c r="I33" s="70">
        <f t="shared" si="2"/>
        <v>25892.44806</v>
      </c>
      <c r="J33" s="70">
        <v>607</v>
      </c>
      <c r="K33" s="70">
        <f t="shared" si="3"/>
        <v>7347.841943174999</v>
      </c>
      <c r="L33" s="108">
        <f t="shared" si="4"/>
        <v>490463.129545</v>
      </c>
      <c r="M33" s="114">
        <v>74</v>
      </c>
      <c r="N33" s="139">
        <v>73</v>
      </c>
      <c r="O33" s="70">
        <v>10528.24</v>
      </c>
      <c r="P33" s="70">
        <f t="shared" si="5"/>
        <v>11096.76496</v>
      </c>
      <c r="Q33" s="70">
        <v>1</v>
      </c>
      <c r="R33" s="70">
        <f t="shared" si="6"/>
        <v>10528.24</v>
      </c>
      <c r="S33" s="70">
        <f t="shared" si="7"/>
        <v>11096.76496</v>
      </c>
      <c r="T33" s="70">
        <v>6100</v>
      </c>
      <c r="U33" s="70">
        <f t="shared" si="8"/>
        <v>145188.95674320002</v>
      </c>
      <c r="V33" s="108">
        <f t="shared" si="9"/>
        <v>9685363.78288</v>
      </c>
      <c r="W33" s="70">
        <f t="shared" si="10"/>
        <v>10175.8</v>
      </c>
      <c r="X33" s="118">
        <v>10178458.14</v>
      </c>
      <c r="Y33" s="82">
        <f t="shared" si="13"/>
        <v>10175800</v>
      </c>
      <c r="Z33" s="150">
        <f t="shared" si="11"/>
        <v>-2658.140000000596</v>
      </c>
    </row>
    <row r="34" spans="1:26" s="76" customFormat="1" ht="31.5" customHeight="1">
      <c r="A34" s="65" t="s">
        <v>65</v>
      </c>
      <c r="B34" s="75">
        <v>24000000</v>
      </c>
      <c r="C34" s="138">
        <v>12</v>
      </c>
      <c r="D34" s="85">
        <f t="shared" si="12"/>
        <v>1</v>
      </c>
      <c r="E34" s="70">
        <v>24565.89</v>
      </c>
      <c r="F34" s="70">
        <f t="shared" si="0"/>
        <v>25892.44806</v>
      </c>
      <c r="G34" s="70">
        <v>1</v>
      </c>
      <c r="H34" s="70">
        <f t="shared" si="1"/>
        <v>24565.89</v>
      </c>
      <c r="I34" s="70">
        <f t="shared" si="2"/>
        <v>25892.44806</v>
      </c>
      <c r="J34" s="70">
        <v>0</v>
      </c>
      <c r="K34" s="70">
        <f t="shared" si="3"/>
        <v>4640.7422799</v>
      </c>
      <c r="L34" s="108">
        <f t="shared" si="4"/>
        <v>309382.81866</v>
      </c>
      <c r="M34" s="114">
        <v>30</v>
      </c>
      <c r="N34" s="139">
        <v>32</v>
      </c>
      <c r="O34" s="70">
        <v>10528.24</v>
      </c>
      <c r="P34" s="70">
        <f t="shared" si="5"/>
        <v>11096.76496</v>
      </c>
      <c r="Q34" s="70">
        <v>1</v>
      </c>
      <c r="R34" s="70">
        <f t="shared" si="6"/>
        <v>10528.24</v>
      </c>
      <c r="S34" s="70">
        <f t="shared" si="7"/>
        <v>11096.76496</v>
      </c>
      <c r="T34" s="70">
        <v>15800</v>
      </c>
      <c r="U34" s="70">
        <f t="shared" si="8"/>
        <v>63644.4741888</v>
      </c>
      <c r="V34" s="108">
        <f t="shared" si="9"/>
        <v>4258764.94592</v>
      </c>
      <c r="W34" s="70">
        <f t="shared" si="10"/>
        <v>4568.1</v>
      </c>
      <c r="X34" s="118">
        <v>4577065.34</v>
      </c>
      <c r="Y34" s="82">
        <f t="shared" si="13"/>
        <v>4568100</v>
      </c>
      <c r="Z34" s="150">
        <f t="shared" si="11"/>
        <v>-8965.339999999851</v>
      </c>
    </row>
    <row r="35" spans="1:26" s="76" customFormat="1" ht="31.5" customHeight="1">
      <c r="A35" s="65" t="s">
        <v>67</v>
      </c>
      <c r="B35" s="75">
        <v>29000000</v>
      </c>
      <c r="C35" s="138">
        <v>17</v>
      </c>
      <c r="D35" s="85">
        <f t="shared" si="12"/>
        <v>1.4166666666666667</v>
      </c>
      <c r="E35" s="70">
        <v>24565.89</v>
      </c>
      <c r="F35" s="70">
        <f t="shared" si="0"/>
        <v>25892.44806</v>
      </c>
      <c r="G35" s="70">
        <v>1</v>
      </c>
      <c r="H35" s="70">
        <f t="shared" si="1"/>
        <v>24565.89</v>
      </c>
      <c r="I35" s="70">
        <f t="shared" si="2"/>
        <v>25892.44806</v>
      </c>
      <c r="J35" s="70">
        <v>0</v>
      </c>
      <c r="K35" s="70">
        <f t="shared" si="3"/>
        <v>6574.384896525</v>
      </c>
      <c r="L35" s="108">
        <f t="shared" si="4"/>
        <v>438292.326435</v>
      </c>
      <c r="M35" s="114">
        <v>25</v>
      </c>
      <c r="N35" s="139">
        <v>24</v>
      </c>
      <c r="O35" s="70">
        <v>10528.24</v>
      </c>
      <c r="P35" s="70">
        <f t="shared" si="5"/>
        <v>11096.76496</v>
      </c>
      <c r="Q35" s="70">
        <v>1</v>
      </c>
      <c r="R35" s="70">
        <f t="shared" si="6"/>
        <v>10528.24</v>
      </c>
      <c r="S35" s="70">
        <f t="shared" si="7"/>
        <v>11096.76496</v>
      </c>
      <c r="T35" s="70">
        <v>2700</v>
      </c>
      <c r="U35" s="70">
        <f t="shared" si="8"/>
        <v>47733.35564160001</v>
      </c>
      <c r="V35" s="108">
        <f t="shared" si="9"/>
        <v>3184923.7094400004</v>
      </c>
      <c r="W35" s="70">
        <f t="shared" si="10"/>
        <v>3623.2</v>
      </c>
      <c r="X35" s="118">
        <v>3628512.28</v>
      </c>
      <c r="Y35" s="82">
        <f t="shared" si="13"/>
        <v>3623200</v>
      </c>
      <c r="Z35" s="150">
        <f t="shared" si="11"/>
        <v>-5312.279999999795</v>
      </c>
    </row>
    <row r="36" spans="1:26" s="76" customFormat="1" ht="31.5" customHeight="1">
      <c r="A36" s="65" t="s">
        <v>70</v>
      </c>
      <c r="B36" s="75">
        <v>34000000</v>
      </c>
      <c r="C36" s="138">
        <v>18</v>
      </c>
      <c r="D36" s="85">
        <f t="shared" si="12"/>
        <v>1.5</v>
      </c>
      <c r="E36" s="70">
        <v>24565.89</v>
      </c>
      <c r="F36" s="70">
        <f t="shared" si="0"/>
        <v>25892.44806</v>
      </c>
      <c r="G36" s="70">
        <v>1</v>
      </c>
      <c r="H36" s="70">
        <f t="shared" si="1"/>
        <v>24565.89</v>
      </c>
      <c r="I36" s="70">
        <f t="shared" si="2"/>
        <v>25892.44806</v>
      </c>
      <c r="J36" s="70">
        <v>2000</v>
      </c>
      <c r="K36" s="70">
        <f t="shared" si="3"/>
        <v>6961.11341985</v>
      </c>
      <c r="L36" s="108">
        <f t="shared" si="4"/>
        <v>466074.22799000004</v>
      </c>
      <c r="M36" s="114">
        <v>33</v>
      </c>
      <c r="N36" s="139">
        <v>31</v>
      </c>
      <c r="O36" s="70">
        <v>10528.24</v>
      </c>
      <c r="P36" s="70">
        <f t="shared" si="5"/>
        <v>11096.76496</v>
      </c>
      <c r="Q36" s="70">
        <v>1</v>
      </c>
      <c r="R36" s="70">
        <f t="shared" si="6"/>
        <v>10528.24</v>
      </c>
      <c r="S36" s="70">
        <f t="shared" si="7"/>
        <v>11096.76496</v>
      </c>
      <c r="T36" s="70">
        <v>14400</v>
      </c>
      <c r="U36" s="70">
        <f t="shared" si="8"/>
        <v>61655.5843704</v>
      </c>
      <c r="V36" s="108">
        <f t="shared" si="9"/>
        <v>4124772.29136</v>
      </c>
      <c r="W36" s="70">
        <f t="shared" si="10"/>
        <v>4590.8</v>
      </c>
      <c r="X36" s="118">
        <v>4589666.34</v>
      </c>
      <c r="Y36" s="82">
        <f t="shared" si="13"/>
        <v>4590800</v>
      </c>
      <c r="Z36" s="150">
        <f t="shared" si="11"/>
        <v>1133.660000000149</v>
      </c>
    </row>
    <row r="37" spans="1:26" s="76" customFormat="1" ht="31.5" customHeight="1">
      <c r="A37" s="65" t="s">
        <v>72</v>
      </c>
      <c r="B37" s="75">
        <v>38000000</v>
      </c>
      <c r="C37" s="138">
        <v>28</v>
      </c>
      <c r="D37" s="85">
        <f t="shared" si="12"/>
        <v>2.3333333333333335</v>
      </c>
      <c r="E37" s="70">
        <v>24565.89</v>
      </c>
      <c r="F37" s="70">
        <f t="shared" si="0"/>
        <v>25892.44806</v>
      </c>
      <c r="G37" s="70">
        <v>1</v>
      </c>
      <c r="H37" s="70">
        <f t="shared" si="1"/>
        <v>24565.89</v>
      </c>
      <c r="I37" s="70">
        <f t="shared" si="2"/>
        <v>25892.44806</v>
      </c>
      <c r="J37" s="70">
        <v>3000</v>
      </c>
      <c r="K37" s="70">
        <f t="shared" si="3"/>
        <v>10828.398653100001</v>
      </c>
      <c r="L37" s="108">
        <f t="shared" si="4"/>
        <v>724893.24354</v>
      </c>
      <c r="M37" s="114">
        <v>79</v>
      </c>
      <c r="N37" s="139">
        <v>75</v>
      </c>
      <c r="O37" s="70">
        <v>10528.24</v>
      </c>
      <c r="P37" s="70">
        <f t="shared" si="5"/>
        <v>11096.76496</v>
      </c>
      <c r="Q37" s="70">
        <v>1</v>
      </c>
      <c r="R37" s="70">
        <f t="shared" si="6"/>
        <v>10528.24</v>
      </c>
      <c r="S37" s="70">
        <f t="shared" si="7"/>
        <v>11096.76496</v>
      </c>
      <c r="T37" s="70">
        <v>29300</v>
      </c>
      <c r="U37" s="70">
        <f t="shared" si="8"/>
        <v>149166.73638</v>
      </c>
      <c r="V37" s="108">
        <f t="shared" si="9"/>
        <v>9973749.092</v>
      </c>
      <c r="W37" s="70">
        <f t="shared" si="10"/>
        <v>10698.6</v>
      </c>
      <c r="X37" s="118">
        <v>10699881.26</v>
      </c>
      <c r="Y37" s="82">
        <f t="shared" si="13"/>
        <v>10698600</v>
      </c>
      <c r="Z37" s="150">
        <f t="shared" si="11"/>
        <v>-1281.2599999997765</v>
      </c>
    </row>
    <row r="38" spans="1:26" s="76" customFormat="1" ht="31.5" customHeight="1">
      <c r="A38" s="65" t="s">
        <v>74</v>
      </c>
      <c r="B38" s="75">
        <v>42000000</v>
      </c>
      <c r="C38" s="138">
        <v>18</v>
      </c>
      <c r="D38" s="85">
        <f t="shared" si="12"/>
        <v>1.5</v>
      </c>
      <c r="E38" s="70">
        <v>24565.89</v>
      </c>
      <c r="F38" s="70">
        <f t="shared" si="0"/>
        <v>25892.44806</v>
      </c>
      <c r="G38" s="70">
        <v>1</v>
      </c>
      <c r="H38" s="70">
        <f t="shared" si="1"/>
        <v>24565.89</v>
      </c>
      <c r="I38" s="70">
        <f t="shared" si="2"/>
        <v>25892.44806</v>
      </c>
      <c r="J38" s="70">
        <v>0</v>
      </c>
      <c r="K38" s="70">
        <f t="shared" si="3"/>
        <v>6961.11341985</v>
      </c>
      <c r="L38" s="108">
        <f t="shared" si="4"/>
        <v>464074.22799000004</v>
      </c>
      <c r="M38" s="114">
        <v>65</v>
      </c>
      <c r="N38" s="139">
        <v>63</v>
      </c>
      <c r="O38" s="70">
        <v>10528.24</v>
      </c>
      <c r="P38" s="70">
        <f t="shared" si="5"/>
        <v>11096.76496</v>
      </c>
      <c r="Q38" s="70">
        <v>1</v>
      </c>
      <c r="R38" s="70">
        <f t="shared" si="6"/>
        <v>10528.24</v>
      </c>
      <c r="S38" s="70">
        <f t="shared" si="7"/>
        <v>11096.76496</v>
      </c>
      <c r="T38" s="70">
        <v>8800</v>
      </c>
      <c r="U38" s="70">
        <f t="shared" si="8"/>
        <v>125300.0585592</v>
      </c>
      <c r="V38" s="108">
        <f t="shared" si="9"/>
        <v>8362137.23728</v>
      </c>
      <c r="W38" s="70">
        <f t="shared" si="10"/>
        <v>8826.2</v>
      </c>
      <c r="X38" s="118">
        <v>8827118.38</v>
      </c>
      <c r="Y38" s="82">
        <f t="shared" si="13"/>
        <v>8826200</v>
      </c>
      <c r="Z38" s="150">
        <f t="shared" si="11"/>
        <v>-918.3800000008196</v>
      </c>
    </row>
    <row r="39" spans="1:26" s="76" customFormat="1" ht="31.5" customHeight="1">
      <c r="A39" s="65" t="s">
        <v>107</v>
      </c>
      <c r="B39" s="75">
        <v>46000000</v>
      </c>
      <c r="C39" s="138">
        <v>22</v>
      </c>
      <c r="D39" s="85">
        <f t="shared" si="12"/>
        <v>1.8333333333333333</v>
      </c>
      <c r="E39" s="70">
        <v>24565.89</v>
      </c>
      <c r="F39" s="70">
        <f t="shared" si="0"/>
        <v>25892.44806</v>
      </c>
      <c r="G39" s="70">
        <v>1</v>
      </c>
      <c r="H39" s="70">
        <f t="shared" si="1"/>
        <v>24565.89</v>
      </c>
      <c r="I39" s="70">
        <f t="shared" si="2"/>
        <v>25892.44806</v>
      </c>
      <c r="J39" s="70"/>
      <c r="K39" s="70">
        <f t="shared" si="3"/>
        <v>8508.02751315</v>
      </c>
      <c r="L39" s="108">
        <f t="shared" si="4"/>
        <v>567201.83421</v>
      </c>
      <c r="M39" s="114">
        <v>169</v>
      </c>
      <c r="N39" s="139">
        <v>166</v>
      </c>
      <c r="O39" s="70">
        <v>10528.24</v>
      </c>
      <c r="P39" s="70">
        <f t="shared" si="5"/>
        <v>11096.76496</v>
      </c>
      <c r="Q39" s="70">
        <v>1</v>
      </c>
      <c r="R39" s="70">
        <f t="shared" si="6"/>
        <v>10528.24</v>
      </c>
      <c r="S39" s="70">
        <f t="shared" si="7"/>
        <v>11096.76496</v>
      </c>
      <c r="T39" s="70">
        <v>23400</v>
      </c>
      <c r="U39" s="70">
        <f t="shared" si="8"/>
        <v>330155.70985439996</v>
      </c>
      <c r="V39" s="108">
        <f t="shared" si="9"/>
        <v>22033780.65696</v>
      </c>
      <c r="W39" s="70">
        <f t="shared" si="10"/>
        <v>22601</v>
      </c>
      <c r="X39" s="118">
        <v>22605754.899999995</v>
      </c>
      <c r="Y39" s="82">
        <f t="shared" si="13"/>
        <v>22601000</v>
      </c>
      <c r="Z39" s="150">
        <f t="shared" si="11"/>
        <v>-4754.899999994785</v>
      </c>
    </row>
    <row r="40" spans="1:26" s="76" customFormat="1" ht="19.5" customHeight="1">
      <c r="A40" s="65" t="s">
        <v>81</v>
      </c>
      <c r="B40" s="75">
        <v>54000000</v>
      </c>
      <c r="C40" s="138">
        <v>3</v>
      </c>
      <c r="D40" s="85">
        <f t="shared" si="12"/>
        <v>0.25</v>
      </c>
      <c r="E40" s="70">
        <v>24565.89</v>
      </c>
      <c r="F40" s="70">
        <f t="shared" si="0"/>
        <v>25892.44806</v>
      </c>
      <c r="G40" s="70">
        <v>1</v>
      </c>
      <c r="H40" s="70">
        <f t="shared" si="1"/>
        <v>24565.89</v>
      </c>
      <c r="I40" s="70">
        <f t="shared" si="2"/>
        <v>25892.44806</v>
      </c>
      <c r="J40" s="70">
        <v>0</v>
      </c>
      <c r="K40" s="70">
        <f t="shared" si="3"/>
        <v>1160.185569975</v>
      </c>
      <c r="L40" s="108">
        <f t="shared" si="4"/>
        <v>77345.704665</v>
      </c>
      <c r="M40" s="114">
        <v>39</v>
      </c>
      <c r="N40" s="139">
        <v>39</v>
      </c>
      <c r="O40" s="70">
        <v>10528.24</v>
      </c>
      <c r="P40" s="70">
        <f t="shared" si="5"/>
        <v>11096.76496</v>
      </c>
      <c r="Q40" s="70">
        <v>1</v>
      </c>
      <c r="R40" s="70">
        <f t="shared" si="6"/>
        <v>10528.24</v>
      </c>
      <c r="S40" s="70">
        <f t="shared" si="7"/>
        <v>11096.76496</v>
      </c>
      <c r="T40" s="70">
        <v>8000</v>
      </c>
      <c r="U40" s="70">
        <f t="shared" si="8"/>
        <v>77566.7029176</v>
      </c>
      <c r="V40" s="108">
        <f t="shared" si="9"/>
        <v>5179113.527840001</v>
      </c>
      <c r="W40" s="70">
        <f t="shared" si="10"/>
        <v>5256.5</v>
      </c>
      <c r="X40" s="118">
        <v>5265297.18</v>
      </c>
      <c r="Y40" s="82">
        <f t="shared" si="13"/>
        <v>5256500</v>
      </c>
      <c r="Z40" s="150">
        <f t="shared" si="11"/>
        <v>-8797.179999999702</v>
      </c>
    </row>
    <row r="41" spans="1:26" s="76" customFormat="1" ht="19.5" customHeight="1">
      <c r="A41" s="65" t="s">
        <v>85</v>
      </c>
      <c r="B41" s="75">
        <v>61000000</v>
      </c>
      <c r="C41" s="138">
        <v>21</v>
      </c>
      <c r="D41" s="85">
        <f t="shared" si="12"/>
        <v>1.75</v>
      </c>
      <c r="E41" s="70">
        <v>24565.89</v>
      </c>
      <c r="F41" s="70">
        <f t="shared" si="0"/>
        <v>25892.44806</v>
      </c>
      <c r="G41" s="70">
        <v>1</v>
      </c>
      <c r="H41" s="70">
        <f t="shared" si="1"/>
        <v>24565.89</v>
      </c>
      <c r="I41" s="70">
        <f t="shared" si="2"/>
        <v>25892.44806</v>
      </c>
      <c r="J41" s="70">
        <v>2123.35</v>
      </c>
      <c r="K41" s="70">
        <f t="shared" si="3"/>
        <v>8121.298989825001</v>
      </c>
      <c r="L41" s="108">
        <f t="shared" si="4"/>
        <v>543543.282655</v>
      </c>
      <c r="M41" s="114">
        <v>48</v>
      </c>
      <c r="N41" s="139">
        <v>48</v>
      </c>
      <c r="O41" s="70">
        <v>10528.24</v>
      </c>
      <c r="P41" s="70">
        <f t="shared" si="5"/>
        <v>11096.76496</v>
      </c>
      <c r="Q41" s="70">
        <v>1</v>
      </c>
      <c r="R41" s="70">
        <f t="shared" si="6"/>
        <v>10528.24</v>
      </c>
      <c r="S41" s="70">
        <f t="shared" si="7"/>
        <v>11096.76496</v>
      </c>
      <c r="T41" s="70">
        <v>20100</v>
      </c>
      <c r="U41" s="70">
        <f t="shared" si="8"/>
        <v>95466.71128320001</v>
      </c>
      <c r="V41" s="108">
        <f t="shared" si="9"/>
        <v>6384547.418880001</v>
      </c>
      <c r="W41" s="70">
        <f t="shared" si="10"/>
        <v>6928.1</v>
      </c>
      <c r="X41" s="118">
        <v>6928620.42</v>
      </c>
      <c r="Y41" s="82">
        <f t="shared" si="13"/>
        <v>6928100</v>
      </c>
      <c r="Z41" s="150">
        <f t="shared" si="11"/>
        <v>-520.4199999999255</v>
      </c>
    </row>
    <row r="42" spans="1:26" s="76" customFormat="1" ht="19.5" customHeight="1">
      <c r="A42" s="65" t="s">
        <v>89</v>
      </c>
      <c r="B42" s="75">
        <v>66000000</v>
      </c>
      <c r="C42" s="138">
        <v>27</v>
      </c>
      <c r="D42" s="85">
        <f t="shared" si="12"/>
        <v>2.25</v>
      </c>
      <c r="E42" s="70">
        <v>24565.89</v>
      </c>
      <c r="F42" s="70">
        <f t="shared" si="0"/>
        <v>25892.44806</v>
      </c>
      <c r="G42" s="70">
        <v>1</v>
      </c>
      <c r="H42" s="70">
        <f t="shared" si="1"/>
        <v>24565.89</v>
      </c>
      <c r="I42" s="70">
        <f t="shared" si="2"/>
        <v>25892.44806</v>
      </c>
      <c r="J42" s="70">
        <v>850</v>
      </c>
      <c r="K42" s="70">
        <f t="shared" si="3"/>
        <v>10441.670129775</v>
      </c>
      <c r="L42" s="108">
        <f t="shared" si="4"/>
        <v>696961.3419850001</v>
      </c>
      <c r="M42" s="114">
        <v>31</v>
      </c>
      <c r="N42" s="139">
        <v>28</v>
      </c>
      <c r="O42" s="70">
        <v>10528.24</v>
      </c>
      <c r="P42" s="70">
        <f t="shared" si="5"/>
        <v>11096.76496</v>
      </c>
      <c r="Q42" s="70">
        <v>1</v>
      </c>
      <c r="R42" s="70">
        <f t="shared" si="6"/>
        <v>10528.24</v>
      </c>
      <c r="S42" s="70">
        <f t="shared" si="7"/>
        <v>11096.76496</v>
      </c>
      <c r="T42" s="70">
        <v>15100</v>
      </c>
      <c r="U42" s="70">
        <f t="shared" si="8"/>
        <v>55688.9149152</v>
      </c>
      <c r="V42" s="108">
        <f t="shared" si="9"/>
        <v>3727694.32768</v>
      </c>
      <c r="W42" s="70">
        <f t="shared" si="10"/>
        <v>4424.7</v>
      </c>
      <c r="X42" s="118">
        <v>4433498.4</v>
      </c>
      <c r="Y42" s="82">
        <f t="shared" si="13"/>
        <v>4424700</v>
      </c>
      <c r="Z42" s="150">
        <f t="shared" si="11"/>
        <v>-8798.400000000373</v>
      </c>
    </row>
    <row r="43" spans="1:26" s="76" customFormat="1" ht="19.5" customHeight="1">
      <c r="A43" s="65" t="s">
        <v>90</v>
      </c>
      <c r="B43" s="75">
        <v>68000000</v>
      </c>
      <c r="C43" s="138">
        <v>35</v>
      </c>
      <c r="D43" s="85">
        <f t="shared" si="12"/>
        <v>2.9166666666666665</v>
      </c>
      <c r="E43" s="70">
        <v>24565.89</v>
      </c>
      <c r="F43" s="70">
        <f t="shared" si="0"/>
        <v>25892.44806</v>
      </c>
      <c r="G43" s="70">
        <v>1</v>
      </c>
      <c r="H43" s="70">
        <f t="shared" si="1"/>
        <v>24565.89</v>
      </c>
      <c r="I43" s="70">
        <f t="shared" si="2"/>
        <v>25892.44806</v>
      </c>
      <c r="J43" s="70">
        <v>0</v>
      </c>
      <c r="K43" s="70">
        <f t="shared" si="3"/>
        <v>13535.498316374997</v>
      </c>
      <c r="L43" s="108">
        <f t="shared" si="4"/>
        <v>902366.5544249999</v>
      </c>
      <c r="M43" s="114">
        <v>60</v>
      </c>
      <c r="N43" s="139">
        <v>60</v>
      </c>
      <c r="O43" s="70">
        <v>10528.24</v>
      </c>
      <c r="P43" s="70">
        <f t="shared" si="5"/>
        <v>11096.76496</v>
      </c>
      <c r="Q43" s="70">
        <v>1</v>
      </c>
      <c r="R43" s="70">
        <f t="shared" si="6"/>
        <v>10528.24</v>
      </c>
      <c r="S43" s="70">
        <f t="shared" si="7"/>
        <v>11096.76496</v>
      </c>
      <c r="T43" s="70">
        <v>13200</v>
      </c>
      <c r="U43" s="70">
        <f t="shared" si="8"/>
        <v>119333.389104</v>
      </c>
      <c r="V43" s="108">
        <f t="shared" si="9"/>
        <v>7968759.273600001</v>
      </c>
      <c r="W43" s="70">
        <f t="shared" si="10"/>
        <v>8871.1</v>
      </c>
      <c r="X43" s="118">
        <v>8875189.799999999</v>
      </c>
      <c r="Y43" s="82">
        <f t="shared" si="13"/>
        <v>8871100</v>
      </c>
      <c r="Z43" s="150">
        <f t="shared" si="11"/>
        <v>-4089.7999999988824</v>
      </c>
    </row>
    <row r="44" spans="1:26" s="76" customFormat="1" ht="19.5" customHeight="1">
      <c r="A44" s="65" t="s">
        <v>91</v>
      </c>
      <c r="B44" s="75">
        <v>28000000</v>
      </c>
      <c r="C44" s="138">
        <v>4</v>
      </c>
      <c r="D44" s="85">
        <f t="shared" si="12"/>
        <v>0.3333333333333333</v>
      </c>
      <c r="E44" s="70">
        <v>24565.89</v>
      </c>
      <c r="F44" s="70">
        <f t="shared" si="0"/>
        <v>25892.44806</v>
      </c>
      <c r="G44" s="70">
        <v>1</v>
      </c>
      <c r="H44" s="70">
        <f t="shared" si="1"/>
        <v>24565.89</v>
      </c>
      <c r="I44" s="70">
        <f t="shared" si="2"/>
        <v>25892.44806</v>
      </c>
      <c r="J44" s="70">
        <v>359.88</v>
      </c>
      <c r="K44" s="70">
        <f t="shared" si="3"/>
        <v>1546.9140932999999</v>
      </c>
      <c r="L44" s="108">
        <f t="shared" si="4"/>
        <v>103487.48621999999</v>
      </c>
      <c r="M44" s="114">
        <v>40</v>
      </c>
      <c r="N44" s="139">
        <v>40</v>
      </c>
      <c r="O44" s="70">
        <v>10528.24</v>
      </c>
      <c r="P44" s="70">
        <f t="shared" si="5"/>
        <v>11096.76496</v>
      </c>
      <c r="Q44" s="70">
        <v>1</v>
      </c>
      <c r="R44" s="70">
        <f t="shared" si="6"/>
        <v>10528.24</v>
      </c>
      <c r="S44" s="70">
        <f t="shared" si="7"/>
        <v>11096.76496</v>
      </c>
      <c r="T44" s="70">
        <v>8354.23</v>
      </c>
      <c r="U44" s="70">
        <f t="shared" si="8"/>
        <v>79555.59273599999</v>
      </c>
      <c r="V44" s="108">
        <f t="shared" si="9"/>
        <v>5312060.4124</v>
      </c>
      <c r="W44" s="70">
        <f t="shared" si="10"/>
        <v>5415.5</v>
      </c>
      <c r="X44" s="118">
        <v>5416591.700000001</v>
      </c>
      <c r="Y44" s="82">
        <f t="shared" si="13"/>
        <v>5415500</v>
      </c>
      <c r="Z44" s="150">
        <f t="shared" si="11"/>
        <v>-1091.7000000011176</v>
      </c>
    </row>
    <row r="45" spans="1:26" s="76" customFormat="1" ht="19.5" customHeight="1">
      <c r="A45" s="65" t="s">
        <v>92</v>
      </c>
      <c r="B45" s="75">
        <v>70000000</v>
      </c>
      <c r="C45" s="138">
        <v>29</v>
      </c>
      <c r="D45" s="85">
        <f t="shared" si="12"/>
        <v>2.4166666666666665</v>
      </c>
      <c r="E45" s="70">
        <v>24565.89</v>
      </c>
      <c r="F45" s="70">
        <f t="shared" si="0"/>
        <v>25892.44806</v>
      </c>
      <c r="G45" s="70">
        <v>1</v>
      </c>
      <c r="H45" s="70">
        <f t="shared" si="1"/>
        <v>24565.89</v>
      </c>
      <c r="I45" s="70">
        <f t="shared" si="2"/>
        <v>25892.44806</v>
      </c>
      <c r="J45" s="70">
        <v>0</v>
      </c>
      <c r="K45" s="70">
        <f t="shared" si="3"/>
        <v>11215.127176425</v>
      </c>
      <c r="L45" s="108">
        <f t="shared" si="4"/>
        <v>747675.1450949999</v>
      </c>
      <c r="M45" s="114">
        <v>47</v>
      </c>
      <c r="N45" s="139">
        <v>45</v>
      </c>
      <c r="O45" s="70">
        <v>10528.24</v>
      </c>
      <c r="P45" s="70">
        <f t="shared" si="5"/>
        <v>11096.76496</v>
      </c>
      <c r="Q45" s="70">
        <v>1</v>
      </c>
      <c r="R45" s="70">
        <f t="shared" si="6"/>
        <v>10528.24</v>
      </c>
      <c r="S45" s="70">
        <f t="shared" si="7"/>
        <v>11096.76496</v>
      </c>
      <c r="T45" s="70">
        <v>1700</v>
      </c>
      <c r="U45" s="70">
        <f>(N45*R45+N45*S45*11)/100*1.5</f>
        <v>89500.041828</v>
      </c>
      <c r="V45" s="108">
        <f t="shared" si="9"/>
        <v>5968369.4552</v>
      </c>
      <c r="W45" s="70">
        <f t="shared" si="10"/>
        <v>6716</v>
      </c>
      <c r="X45" s="118">
        <v>6723023.98</v>
      </c>
      <c r="Y45" s="82">
        <f t="shared" si="13"/>
        <v>6716000</v>
      </c>
      <c r="Z45" s="150">
        <f t="shared" si="11"/>
        <v>-7023.980000000447</v>
      </c>
    </row>
    <row r="46" spans="1:26" s="76" customFormat="1" ht="19.5" customHeight="1">
      <c r="A46" s="65" t="s">
        <v>94</v>
      </c>
      <c r="B46" s="75">
        <v>78000000</v>
      </c>
      <c r="C46" s="138">
        <v>5</v>
      </c>
      <c r="D46" s="85">
        <f t="shared" si="12"/>
        <v>0.4166666666666667</v>
      </c>
      <c r="E46" s="70">
        <v>24565.89</v>
      </c>
      <c r="F46" s="70">
        <f t="shared" si="0"/>
        <v>25892.44806</v>
      </c>
      <c r="G46" s="70">
        <v>1</v>
      </c>
      <c r="H46" s="70">
        <f t="shared" si="1"/>
        <v>24565.89</v>
      </c>
      <c r="I46" s="70">
        <f t="shared" si="2"/>
        <v>25892.44806</v>
      </c>
      <c r="J46" s="70">
        <v>719.76</v>
      </c>
      <c r="K46" s="70">
        <f t="shared" si="3"/>
        <v>1933.6426166249998</v>
      </c>
      <c r="L46" s="108">
        <f t="shared" si="4"/>
        <v>129629.267775</v>
      </c>
      <c r="M46" s="114">
        <v>32</v>
      </c>
      <c r="N46" s="139">
        <v>32</v>
      </c>
      <c r="O46" s="70">
        <v>10528.24</v>
      </c>
      <c r="P46" s="70">
        <f t="shared" si="5"/>
        <v>11096.76496</v>
      </c>
      <c r="Q46" s="70">
        <v>1</v>
      </c>
      <c r="R46" s="70">
        <f t="shared" si="6"/>
        <v>10528.24</v>
      </c>
      <c r="S46" s="70">
        <f t="shared" si="7"/>
        <v>11096.76496</v>
      </c>
      <c r="T46" s="70">
        <v>6800</v>
      </c>
      <c r="U46" s="70">
        <f t="shared" si="8"/>
        <v>63644.4741888</v>
      </c>
      <c r="V46" s="108">
        <f t="shared" si="9"/>
        <v>4249764.94592</v>
      </c>
      <c r="W46" s="70">
        <f t="shared" si="10"/>
        <v>4379.4</v>
      </c>
      <c r="X46" s="118">
        <v>4385915.28</v>
      </c>
      <c r="Y46" s="82">
        <f t="shared" si="13"/>
        <v>4379400</v>
      </c>
      <c r="Z46" s="150">
        <f t="shared" si="11"/>
        <v>-6515.280000000261</v>
      </c>
    </row>
    <row r="47" spans="1:26" s="76" customFormat="1" ht="19.5" customHeight="1">
      <c r="A47" s="65" t="s">
        <v>142</v>
      </c>
      <c r="B47" s="75">
        <v>45000000</v>
      </c>
      <c r="C47" s="138">
        <v>34</v>
      </c>
      <c r="D47" s="85">
        <f t="shared" si="12"/>
        <v>2.8333333333333335</v>
      </c>
      <c r="E47" s="70">
        <v>24565.89</v>
      </c>
      <c r="F47" s="70">
        <f t="shared" si="0"/>
        <v>25892.44806</v>
      </c>
      <c r="G47" s="70">
        <v>1</v>
      </c>
      <c r="H47" s="70">
        <f t="shared" si="1"/>
        <v>24565.89</v>
      </c>
      <c r="I47" s="70">
        <f t="shared" si="2"/>
        <v>25892.44806</v>
      </c>
      <c r="J47" s="70">
        <v>0</v>
      </c>
      <c r="K47" s="70">
        <f t="shared" si="3"/>
        <v>13148.76979305</v>
      </c>
      <c r="L47" s="108">
        <f t="shared" si="4"/>
        <v>876584.65287</v>
      </c>
      <c r="M47" s="114">
        <v>153</v>
      </c>
      <c r="N47" s="139">
        <v>148</v>
      </c>
      <c r="O47" s="70">
        <v>10528.24</v>
      </c>
      <c r="P47" s="70">
        <f t="shared" si="5"/>
        <v>11096.76496</v>
      </c>
      <c r="Q47" s="70">
        <v>1</v>
      </c>
      <c r="R47" s="70">
        <f t="shared" si="6"/>
        <v>10528.24</v>
      </c>
      <c r="S47" s="70">
        <f t="shared" si="7"/>
        <v>11096.76496</v>
      </c>
      <c r="T47" s="70">
        <v>29100</v>
      </c>
      <c r="U47" s="70">
        <f t="shared" si="8"/>
        <v>294355.69312320004</v>
      </c>
      <c r="V47" s="108">
        <f t="shared" si="9"/>
        <v>19652812.87488</v>
      </c>
      <c r="W47" s="70">
        <f t="shared" si="10"/>
        <v>20529.4</v>
      </c>
      <c r="X47" s="118">
        <v>20535616.060000002</v>
      </c>
      <c r="Y47" s="82">
        <f t="shared" si="13"/>
        <v>20529400</v>
      </c>
      <c r="Z47" s="150">
        <f t="shared" si="11"/>
        <v>-6216.060000002384</v>
      </c>
    </row>
    <row r="48" spans="1:26" s="2" customFormat="1" ht="34.5" customHeight="1">
      <c r="A48" s="66" t="s">
        <v>143</v>
      </c>
      <c r="B48" s="32"/>
      <c r="C48" s="137">
        <f>SUM(C49:C59)</f>
        <v>235</v>
      </c>
      <c r="D48" s="86"/>
      <c r="E48" s="70"/>
      <c r="F48" s="70"/>
      <c r="G48" s="44"/>
      <c r="H48" s="45"/>
      <c r="I48" s="45"/>
      <c r="J48" s="44">
        <f>SUM(J49:J59)</f>
        <v>31192.13</v>
      </c>
      <c r="K48" s="70"/>
      <c r="L48" s="107">
        <f>SUM(L49:L59)</f>
        <v>6968740.89182873</v>
      </c>
      <c r="M48" s="43">
        <f>SUM(M49:M59)</f>
        <v>370</v>
      </c>
      <c r="N48" s="137">
        <f>SUM(N49:N59)</f>
        <v>360</v>
      </c>
      <c r="O48" s="70"/>
      <c r="P48" s="70"/>
      <c r="Q48" s="44"/>
      <c r="R48" s="45"/>
      <c r="S48" s="45"/>
      <c r="T48" s="44">
        <f>SUM(T49:T59)</f>
        <v>317037.61</v>
      </c>
      <c r="U48" s="70">
        <f>(N48*R48+N48*S48*11)/100*1.5</f>
        <v>0</v>
      </c>
      <c r="V48" s="107">
        <f>SUM(V49:V59)</f>
        <v>54685462.27843696</v>
      </c>
      <c r="W48" s="44">
        <f>SUM(W49:W59)</f>
        <v>61654.100000000006</v>
      </c>
      <c r="X48" s="118"/>
      <c r="Y48" s="82"/>
      <c r="Z48" s="150">
        <f t="shared" si="11"/>
        <v>0</v>
      </c>
    </row>
    <row r="49" spans="1:26" s="76" customFormat="1" ht="19.5" customHeight="1">
      <c r="A49" s="65" t="s">
        <v>45</v>
      </c>
      <c r="B49" s="75">
        <v>86000000</v>
      </c>
      <c r="C49" s="139">
        <v>17</v>
      </c>
      <c r="D49" s="85">
        <f aca="true" t="shared" si="14" ref="D49:D59">SUM(C49/12)</f>
        <v>1.4166666666666667</v>
      </c>
      <c r="E49" s="70">
        <v>24565.89</v>
      </c>
      <c r="F49" s="70">
        <f t="shared" si="0"/>
        <v>25892.44806</v>
      </c>
      <c r="G49" s="70">
        <v>1.208</v>
      </c>
      <c r="H49" s="70">
        <f aca="true" t="shared" si="15" ref="H49:H59">SUM(E49*G49)</f>
        <v>29675.595119999998</v>
      </c>
      <c r="I49" s="70">
        <f aca="true" t="shared" si="16" ref="I49:I59">SUM(F49*G49)</f>
        <v>31278.07725648</v>
      </c>
      <c r="J49" s="70">
        <v>0</v>
      </c>
      <c r="K49" s="70">
        <f t="shared" si="3"/>
        <v>7941.856955002198</v>
      </c>
      <c r="L49" s="108">
        <f aca="true" t="shared" si="17" ref="L49:L59">SUM((D49*H49))+(D49*I49*11)+J49</f>
        <v>529457.13033348</v>
      </c>
      <c r="M49" s="84">
        <v>27</v>
      </c>
      <c r="N49" s="138">
        <v>27</v>
      </c>
      <c r="O49" s="70">
        <v>10528.24</v>
      </c>
      <c r="P49" s="70">
        <f t="shared" si="5"/>
        <v>11096.76496</v>
      </c>
      <c r="Q49" s="70">
        <v>1.208</v>
      </c>
      <c r="R49" s="70">
        <f aca="true" t="shared" si="18" ref="R49:R59">SUM(O49*Q49)</f>
        <v>12718.11392</v>
      </c>
      <c r="S49" s="70">
        <f aca="true" t="shared" si="19" ref="S49:S59">SUM(P49*Q49)</f>
        <v>13404.89207168</v>
      </c>
      <c r="T49" s="70">
        <v>2402</v>
      </c>
      <c r="U49" s="70">
        <f t="shared" si="8"/>
        <v>64869.6303169344</v>
      </c>
      <c r="V49" s="108">
        <f aca="true" t="shared" si="20" ref="V49:V59">N49*R49+N49*S49*11+T49</f>
        <v>4327044.02112896</v>
      </c>
      <c r="W49" s="70">
        <f aca="true" t="shared" si="21" ref="W49:W59">ROUND(((L49+V49)/1000),1)</f>
        <v>4856.5</v>
      </c>
      <c r="X49" s="118">
        <v>4859125</v>
      </c>
      <c r="Y49" s="82">
        <f t="shared" si="13"/>
        <v>4856500</v>
      </c>
      <c r="Z49" s="150">
        <f t="shared" si="11"/>
        <v>-2625</v>
      </c>
    </row>
    <row r="50" spans="1:26" s="76" customFormat="1" ht="19.5" customHeight="1">
      <c r="A50" s="65" t="s">
        <v>46</v>
      </c>
      <c r="B50" s="75">
        <v>87000000</v>
      </c>
      <c r="C50" s="139">
        <v>36</v>
      </c>
      <c r="D50" s="85">
        <f t="shared" si="14"/>
        <v>3</v>
      </c>
      <c r="E50" s="70">
        <v>24565.89</v>
      </c>
      <c r="F50" s="70">
        <f t="shared" si="0"/>
        <v>25892.44806</v>
      </c>
      <c r="G50" s="70">
        <v>1.3</v>
      </c>
      <c r="H50" s="70">
        <f t="shared" si="15"/>
        <v>31935.657</v>
      </c>
      <c r="I50" s="70">
        <f t="shared" si="16"/>
        <v>33660.182478</v>
      </c>
      <c r="J50" s="70">
        <v>23392.13</v>
      </c>
      <c r="K50" s="70">
        <f t="shared" si="3"/>
        <v>18098.894891609998</v>
      </c>
      <c r="L50" s="108">
        <f t="shared" si="17"/>
        <v>1229985.1227739998</v>
      </c>
      <c r="M50" s="84">
        <v>49</v>
      </c>
      <c r="N50" s="138">
        <v>45</v>
      </c>
      <c r="O50" s="70">
        <v>10528.24</v>
      </c>
      <c r="P50" s="70">
        <f t="shared" si="5"/>
        <v>11096.76496</v>
      </c>
      <c r="Q50" s="70">
        <v>1.3</v>
      </c>
      <c r="R50" s="70">
        <f t="shared" si="18"/>
        <v>13686.712</v>
      </c>
      <c r="S50" s="70">
        <f t="shared" si="19"/>
        <v>14425.794448</v>
      </c>
      <c r="T50" s="70">
        <v>118935.61</v>
      </c>
      <c r="U50" s="70">
        <f t="shared" si="8"/>
        <v>116350.05437640002</v>
      </c>
      <c r="V50" s="108">
        <f t="shared" si="20"/>
        <v>7875605.901760001</v>
      </c>
      <c r="W50" s="70">
        <f t="shared" si="21"/>
        <v>9105.6</v>
      </c>
      <c r="X50" s="118">
        <v>9108025.620000001</v>
      </c>
      <c r="Y50" s="82">
        <f t="shared" si="13"/>
        <v>9105600</v>
      </c>
      <c r="Z50" s="150">
        <f t="shared" si="11"/>
        <v>-2425.620000001043</v>
      </c>
    </row>
    <row r="51" spans="1:26" s="76" customFormat="1" ht="19.5" customHeight="1">
      <c r="A51" s="65" t="s">
        <v>58</v>
      </c>
      <c r="B51" s="75">
        <v>11000000</v>
      </c>
      <c r="C51" s="138">
        <v>34</v>
      </c>
      <c r="D51" s="85">
        <f t="shared" si="14"/>
        <v>2.8333333333333335</v>
      </c>
      <c r="E51" s="70">
        <v>24565.89</v>
      </c>
      <c r="F51" s="70">
        <f t="shared" si="0"/>
        <v>25892.44806</v>
      </c>
      <c r="G51" s="70">
        <v>1.275</v>
      </c>
      <c r="H51" s="70">
        <f t="shared" si="15"/>
        <v>31321.509749999997</v>
      </c>
      <c r="I51" s="70">
        <f t="shared" si="16"/>
        <v>33012.871276499995</v>
      </c>
      <c r="J51" s="70">
        <v>4800</v>
      </c>
      <c r="K51" s="70">
        <f t="shared" si="3"/>
        <v>16764.68148613875</v>
      </c>
      <c r="L51" s="108">
        <f t="shared" si="17"/>
        <v>1122445.43240925</v>
      </c>
      <c r="M51" s="84">
        <v>37</v>
      </c>
      <c r="N51" s="138">
        <v>39</v>
      </c>
      <c r="O51" s="70">
        <v>10528.24</v>
      </c>
      <c r="P51" s="70">
        <f t="shared" si="5"/>
        <v>11096.76496</v>
      </c>
      <c r="Q51" s="70">
        <v>1.275</v>
      </c>
      <c r="R51" s="70">
        <f t="shared" si="18"/>
        <v>13423.506</v>
      </c>
      <c r="S51" s="70">
        <f t="shared" si="19"/>
        <v>14148.375323999999</v>
      </c>
      <c r="T51" s="70">
        <v>35000</v>
      </c>
      <c r="U51" s="70">
        <f t="shared" si="8"/>
        <v>98897.54621994</v>
      </c>
      <c r="V51" s="108">
        <f t="shared" si="20"/>
        <v>6628169.747996</v>
      </c>
      <c r="W51" s="70">
        <f t="shared" si="21"/>
        <v>7750.6</v>
      </c>
      <c r="X51" s="118">
        <v>7753578.119999999</v>
      </c>
      <c r="Y51" s="82">
        <f t="shared" si="13"/>
        <v>7750600</v>
      </c>
      <c r="Z51" s="150">
        <f t="shared" si="11"/>
        <v>-2978.1199999991804</v>
      </c>
    </row>
    <row r="52" spans="1:26" s="76" customFormat="1" ht="27.75" customHeight="1">
      <c r="A52" s="65" t="s">
        <v>63</v>
      </c>
      <c r="B52" s="75">
        <v>19000000</v>
      </c>
      <c r="C52" s="139">
        <v>34</v>
      </c>
      <c r="D52" s="85">
        <f t="shared" si="14"/>
        <v>2.8333333333333335</v>
      </c>
      <c r="E52" s="70">
        <v>24565.89</v>
      </c>
      <c r="F52" s="70">
        <f t="shared" si="0"/>
        <v>25892.44806</v>
      </c>
      <c r="G52" s="70">
        <v>1.2</v>
      </c>
      <c r="H52" s="70">
        <f t="shared" si="15"/>
        <v>29479.068</v>
      </c>
      <c r="I52" s="70">
        <f t="shared" si="16"/>
        <v>31070.937671999996</v>
      </c>
      <c r="J52" s="70">
        <v>3000</v>
      </c>
      <c r="K52" s="70">
        <f t="shared" si="3"/>
        <v>15778.523751660001</v>
      </c>
      <c r="L52" s="108">
        <f t="shared" si="17"/>
        <v>1054901.583444</v>
      </c>
      <c r="M52" s="84">
        <v>51</v>
      </c>
      <c r="N52" s="138">
        <v>49</v>
      </c>
      <c r="O52" s="70">
        <v>10528.24</v>
      </c>
      <c r="P52" s="70">
        <f t="shared" si="5"/>
        <v>11096.76496</v>
      </c>
      <c r="Q52" s="70">
        <v>1.2</v>
      </c>
      <c r="R52" s="70">
        <f t="shared" si="18"/>
        <v>12633.887999999999</v>
      </c>
      <c r="S52" s="70">
        <f t="shared" si="19"/>
        <v>13316.117952</v>
      </c>
      <c r="T52" s="70">
        <v>27500</v>
      </c>
      <c r="U52" s="70">
        <f t="shared" si="8"/>
        <v>116946.72132192</v>
      </c>
      <c r="V52" s="108">
        <f t="shared" si="20"/>
        <v>7823948.0881280005</v>
      </c>
      <c r="W52" s="70">
        <f t="shared" si="21"/>
        <v>8878.8</v>
      </c>
      <c r="X52" s="118">
        <v>8879623</v>
      </c>
      <c r="Y52" s="82">
        <f t="shared" si="13"/>
        <v>8878800</v>
      </c>
      <c r="Z52" s="150">
        <f t="shared" si="11"/>
        <v>-823</v>
      </c>
    </row>
    <row r="53" spans="1:26" s="76" customFormat="1" ht="27.75" customHeight="1">
      <c r="A53" s="65" t="s">
        <v>66</v>
      </c>
      <c r="B53" s="75">
        <v>27000000</v>
      </c>
      <c r="C53" s="139">
        <v>14</v>
      </c>
      <c r="D53" s="85">
        <f t="shared" si="14"/>
        <v>1.1666666666666667</v>
      </c>
      <c r="E53" s="70">
        <v>24565.89</v>
      </c>
      <c r="F53" s="70">
        <f t="shared" si="0"/>
        <v>25892.44806</v>
      </c>
      <c r="G53" s="70">
        <v>1</v>
      </c>
      <c r="H53" s="70">
        <f t="shared" si="15"/>
        <v>24565.89</v>
      </c>
      <c r="I53" s="70">
        <f t="shared" si="16"/>
        <v>25892.44806</v>
      </c>
      <c r="J53" s="70">
        <v>0</v>
      </c>
      <c r="K53" s="70">
        <f t="shared" si="3"/>
        <v>5414.1993265500005</v>
      </c>
      <c r="L53" s="108">
        <f t="shared" si="17"/>
        <v>360946.62177</v>
      </c>
      <c r="M53" s="84">
        <v>42</v>
      </c>
      <c r="N53" s="138">
        <v>43</v>
      </c>
      <c r="O53" s="70">
        <v>10528.24</v>
      </c>
      <c r="P53" s="70">
        <f t="shared" si="5"/>
        <v>11096.76496</v>
      </c>
      <c r="Q53" s="70">
        <v>1</v>
      </c>
      <c r="R53" s="70">
        <f t="shared" si="18"/>
        <v>10528.24</v>
      </c>
      <c r="S53" s="70">
        <f t="shared" si="19"/>
        <v>11096.76496</v>
      </c>
      <c r="T53" s="70">
        <v>13200</v>
      </c>
      <c r="U53" s="70">
        <f t="shared" si="8"/>
        <v>85522.2621912</v>
      </c>
      <c r="V53" s="108">
        <f t="shared" si="20"/>
        <v>5714684.14608</v>
      </c>
      <c r="W53" s="70">
        <f t="shared" si="21"/>
        <v>6075.6</v>
      </c>
      <c r="X53" s="118">
        <v>6082319.599999999</v>
      </c>
      <c r="Y53" s="82">
        <f t="shared" si="13"/>
        <v>6075600</v>
      </c>
      <c r="Z53" s="150">
        <f t="shared" si="11"/>
        <v>-6719.599999998696</v>
      </c>
    </row>
    <row r="54" spans="1:26" s="76" customFormat="1" ht="27.75" customHeight="1">
      <c r="A54" s="65" t="s">
        <v>73</v>
      </c>
      <c r="B54" s="75">
        <v>41000000</v>
      </c>
      <c r="C54" s="139">
        <v>11</v>
      </c>
      <c r="D54" s="85">
        <f t="shared" si="14"/>
        <v>0.9166666666666666</v>
      </c>
      <c r="E54" s="70">
        <v>24565.89</v>
      </c>
      <c r="F54" s="70">
        <f t="shared" si="0"/>
        <v>25892.44806</v>
      </c>
      <c r="G54" s="70">
        <v>1</v>
      </c>
      <c r="H54" s="70">
        <f t="shared" si="15"/>
        <v>24565.89</v>
      </c>
      <c r="I54" s="70">
        <f t="shared" si="16"/>
        <v>25892.44806</v>
      </c>
      <c r="J54" s="70">
        <v>0</v>
      </c>
      <c r="K54" s="70">
        <f t="shared" si="3"/>
        <v>4254.013756575</v>
      </c>
      <c r="L54" s="108">
        <f t="shared" si="17"/>
        <v>283600.917105</v>
      </c>
      <c r="M54" s="84">
        <v>36</v>
      </c>
      <c r="N54" s="138">
        <v>36</v>
      </c>
      <c r="O54" s="70">
        <v>10528.24</v>
      </c>
      <c r="P54" s="70">
        <f t="shared" si="5"/>
        <v>11096.76496</v>
      </c>
      <c r="Q54" s="70">
        <v>1</v>
      </c>
      <c r="R54" s="70">
        <f t="shared" si="18"/>
        <v>10528.24</v>
      </c>
      <c r="S54" s="70">
        <f t="shared" si="19"/>
        <v>11096.76496</v>
      </c>
      <c r="T54" s="70">
        <v>17400</v>
      </c>
      <c r="U54" s="70">
        <f t="shared" si="8"/>
        <v>71600.0334624</v>
      </c>
      <c r="V54" s="108">
        <f t="shared" si="20"/>
        <v>4790735.56416</v>
      </c>
      <c r="W54" s="70">
        <f t="shared" si="21"/>
        <v>5074.3</v>
      </c>
      <c r="X54" s="118">
        <v>5077914.32</v>
      </c>
      <c r="Y54" s="82">
        <f t="shared" si="13"/>
        <v>5074300</v>
      </c>
      <c r="Z54" s="150">
        <f t="shared" si="11"/>
        <v>-3614.320000000298</v>
      </c>
    </row>
    <row r="55" spans="1:26" s="76" customFormat="1" ht="27.75" customHeight="1">
      <c r="A55" s="65" t="s">
        <v>76</v>
      </c>
      <c r="B55" s="75">
        <v>47000000</v>
      </c>
      <c r="C55" s="139">
        <v>4</v>
      </c>
      <c r="D55" s="85">
        <f t="shared" si="14"/>
        <v>0.3333333333333333</v>
      </c>
      <c r="E55" s="70">
        <v>24565.89</v>
      </c>
      <c r="F55" s="70">
        <f t="shared" si="0"/>
        <v>25892.44806</v>
      </c>
      <c r="G55" s="70">
        <v>1.4</v>
      </c>
      <c r="H55" s="70">
        <f t="shared" si="15"/>
        <v>34392.246</v>
      </c>
      <c r="I55" s="70">
        <f t="shared" si="16"/>
        <v>36249.427284</v>
      </c>
      <c r="J55" s="70">
        <v>0</v>
      </c>
      <c r="K55" s="70">
        <f t="shared" si="3"/>
        <v>2165.6797306199996</v>
      </c>
      <c r="L55" s="108">
        <f t="shared" si="17"/>
        <v>144378.648708</v>
      </c>
      <c r="M55" s="84">
        <v>19</v>
      </c>
      <c r="N55" s="138">
        <v>21</v>
      </c>
      <c r="O55" s="70">
        <v>10528.24</v>
      </c>
      <c r="P55" s="70">
        <f t="shared" si="5"/>
        <v>11096.76496</v>
      </c>
      <c r="Q55" s="70">
        <v>1.4</v>
      </c>
      <c r="R55" s="70">
        <f t="shared" si="18"/>
        <v>14739.535999999998</v>
      </c>
      <c r="S55" s="70">
        <f t="shared" si="19"/>
        <v>15535.470943999999</v>
      </c>
      <c r="T55" s="70">
        <v>24700</v>
      </c>
      <c r="U55" s="70">
        <f t="shared" si="8"/>
        <v>58473.360660959996</v>
      </c>
      <c r="V55" s="108">
        <f t="shared" si="20"/>
        <v>3922924.0440639993</v>
      </c>
      <c r="W55" s="70">
        <f t="shared" si="21"/>
        <v>4067.3</v>
      </c>
      <c r="X55" s="118">
        <v>4064347.86</v>
      </c>
      <c r="Y55" s="82">
        <f t="shared" si="13"/>
        <v>4067300</v>
      </c>
      <c r="Z55" s="150">
        <f t="shared" si="11"/>
        <v>2952.1400000001304</v>
      </c>
    </row>
    <row r="56" spans="1:26" s="76" customFormat="1" ht="27.75" customHeight="1">
      <c r="A56" s="65" t="s">
        <v>78</v>
      </c>
      <c r="B56" s="75">
        <v>49000000</v>
      </c>
      <c r="C56" s="139">
        <v>31</v>
      </c>
      <c r="D56" s="85">
        <f t="shared" si="14"/>
        <v>2.5833333333333335</v>
      </c>
      <c r="E56" s="70">
        <v>24565.89</v>
      </c>
      <c r="F56" s="70">
        <f t="shared" si="0"/>
        <v>25892.44806</v>
      </c>
      <c r="G56" s="70">
        <v>1</v>
      </c>
      <c r="H56" s="70">
        <f t="shared" si="15"/>
        <v>24565.89</v>
      </c>
      <c r="I56" s="70">
        <f t="shared" si="16"/>
        <v>25892.44806</v>
      </c>
      <c r="J56" s="70">
        <v>0</v>
      </c>
      <c r="K56" s="70">
        <f t="shared" si="3"/>
        <v>11988.584223074999</v>
      </c>
      <c r="L56" s="108">
        <f t="shared" si="17"/>
        <v>799238.9482049999</v>
      </c>
      <c r="M56" s="84">
        <v>29</v>
      </c>
      <c r="N56" s="138">
        <v>25</v>
      </c>
      <c r="O56" s="70">
        <v>10528.24</v>
      </c>
      <c r="P56" s="70">
        <f t="shared" si="5"/>
        <v>11096.76496</v>
      </c>
      <c r="Q56" s="70">
        <v>1</v>
      </c>
      <c r="R56" s="70">
        <f t="shared" si="18"/>
        <v>10528.24</v>
      </c>
      <c r="S56" s="70">
        <f t="shared" si="19"/>
        <v>11096.76496</v>
      </c>
      <c r="T56" s="70">
        <v>1500</v>
      </c>
      <c r="U56" s="70">
        <f t="shared" si="8"/>
        <v>49722.24546</v>
      </c>
      <c r="V56" s="108">
        <f t="shared" si="20"/>
        <v>3316316.364</v>
      </c>
      <c r="W56" s="70">
        <f t="shared" si="21"/>
        <v>4115.6</v>
      </c>
      <c r="X56" s="118">
        <v>4124550.24</v>
      </c>
      <c r="Y56" s="82">
        <f t="shared" si="13"/>
        <v>4115600.0000000005</v>
      </c>
      <c r="Z56" s="150">
        <f t="shared" si="11"/>
        <v>-8950.239999999758</v>
      </c>
    </row>
    <row r="57" spans="1:26" s="76" customFormat="1" ht="30.75" customHeight="1">
      <c r="A57" s="65" t="s">
        <v>83</v>
      </c>
      <c r="B57" s="75">
        <v>58000000</v>
      </c>
      <c r="C57" s="139">
        <v>28</v>
      </c>
      <c r="D57" s="85">
        <f t="shared" si="14"/>
        <v>2.3333333333333335</v>
      </c>
      <c r="E57" s="70">
        <v>24565.89</v>
      </c>
      <c r="F57" s="70">
        <f t="shared" si="0"/>
        <v>25892.44806</v>
      </c>
      <c r="G57" s="70">
        <v>1</v>
      </c>
      <c r="H57" s="70">
        <f t="shared" si="15"/>
        <v>24565.89</v>
      </c>
      <c r="I57" s="70">
        <f t="shared" si="16"/>
        <v>25892.44806</v>
      </c>
      <c r="J57" s="70"/>
      <c r="K57" s="70">
        <f t="shared" si="3"/>
        <v>10828.398653100001</v>
      </c>
      <c r="L57" s="108">
        <f t="shared" si="17"/>
        <v>721893.24354</v>
      </c>
      <c r="M57" s="84">
        <v>23</v>
      </c>
      <c r="N57" s="138">
        <v>19</v>
      </c>
      <c r="O57" s="70">
        <v>10528.24</v>
      </c>
      <c r="P57" s="70">
        <f t="shared" si="5"/>
        <v>11096.76496</v>
      </c>
      <c r="Q57" s="70">
        <v>1</v>
      </c>
      <c r="R57" s="70">
        <f t="shared" si="18"/>
        <v>10528.24</v>
      </c>
      <c r="S57" s="70">
        <f t="shared" si="19"/>
        <v>11096.76496</v>
      </c>
      <c r="T57" s="70">
        <v>11600</v>
      </c>
      <c r="U57" s="70">
        <f t="shared" si="8"/>
        <v>37788.9065496</v>
      </c>
      <c r="V57" s="108">
        <f t="shared" si="20"/>
        <v>2530860.43664</v>
      </c>
      <c r="W57" s="70">
        <f t="shared" si="21"/>
        <v>3252.8</v>
      </c>
      <c r="X57" s="118">
        <v>3256349.0800000005</v>
      </c>
      <c r="Y57" s="82">
        <f t="shared" si="13"/>
        <v>3252800</v>
      </c>
      <c r="Z57" s="150">
        <f t="shared" si="11"/>
        <v>-3549.08000000054</v>
      </c>
    </row>
    <row r="58" spans="1:26" s="76" customFormat="1" ht="30.75" customHeight="1">
      <c r="A58" s="65" t="s">
        <v>144</v>
      </c>
      <c r="B58" s="75">
        <v>40000000</v>
      </c>
      <c r="C58" s="139">
        <v>22</v>
      </c>
      <c r="D58" s="85">
        <f t="shared" si="14"/>
        <v>1.8333333333333333</v>
      </c>
      <c r="E58" s="70">
        <v>24565.89</v>
      </c>
      <c r="F58" s="70">
        <f t="shared" si="0"/>
        <v>25892.44806</v>
      </c>
      <c r="G58" s="70">
        <v>1</v>
      </c>
      <c r="H58" s="70">
        <f t="shared" si="15"/>
        <v>24565.89</v>
      </c>
      <c r="I58" s="70">
        <f t="shared" si="16"/>
        <v>25892.44806</v>
      </c>
      <c r="J58" s="70"/>
      <c r="K58" s="70">
        <f t="shared" si="3"/>
        <v>8508.02751315</v>
      </c>
      <c r="L58" s="108">
        <f t="shared" si="17"/>
        <v>567201.83421</v>
      </c>
      <c r="M58" s="84">
        <v>54</v>
      </c>
      <c r="N58" s="138">
        <v>52</v>
      </c>
      <c r="O58" s="70">
        <v>10528.24</v>
      </c>
      <c r="P58" s="70">
        <f t="shared" si="5"/>
        <v>11096.76496</v>
      </c>
      <c r="Q58" s="70">
        <v>1</v>
      </c>
      <c r="R58" s="70">
        <f t="shared" si="18"/>
        <v>10528.24</v>
      </c>
      <c r="S58" s="70">
        <f t="shared" si="19"/>
        <v>11096.76496</v>
      </c>
      <c r="T58" s="70">
        <v>61700</v>
      </c>
      <c r="U58" s="70">
        <f t="shared" si="8"/>
        <v>103422.2705568</v>
      </c>
      <c r="V58" s="108">
        <f t="shared" si="20"/>
        <v>6956518.0371199995</v>
      </c>
      <c r="W58" s="70">
        <f t="shared" si="21"/>
        <v>7523.7</v>
      </c>
      <c r="X58" s="118">
        <v>7526051.4399999995</v>
      </c>
      <c r="Y58" s="82">
        <f t="shared" si="13"/>
        <v>7523700</v>
      </c>
      <c r="Z58" s="150">
        <f t="shared" si="11"/>
        <v>-2351.4399999994785</v>
      </c>
    </row>
    <row r="59" spans="1:26" s="76" customFormat="1" ht="30.75" customHeight="1">
      <c r="A59" s="65" t="s">
        <v>129</v>
      </c>
      <c r="B59" s="75">
        <v>11800000</v>
      </c>
      <c r="C59" s="138">
        <v>4</v>
      </c>
      <c r="D59" s="85">
        <f t="shared" si="14"/>
        <v>0.3333333333333333</v>
      </c>
      <c r="E59" s="70">
        <v>24565.89</v>
      </c>
      <c r="F59" s="70">
        <f t="shared" si="0"/>
        <v>25892.44806</v>
      </c>
      <c r="G59" s="70">
        <v>1.5</v>
      </c>
      <c r="H59" s="70">
        <f t="shared" si="15"/>
        <v>36848.835</v>
      </c>
      <c r="I59" s="70">
        <f t="shared" si="16"/>
        <v>38838.67209</v>
      </c>
      <c r="J59" s="70"/>
      <c r="K59" s="70">
        <f t="shared" si="3"/>
        <v>2320.37113995</v>
      </c>
      <c r="L59" s="108">
        <f t="shared" si="17"/>
        <v>154691.40933</v>
      </c>
      <c r="M59" s="84">
        <v>3</v>
      </c>
      <c r="N59" s="138">
        <v>4</v>
      </c>
      <c r="O59" s="70">
        <v>10528.24</v>
      </c>
      <c r="P59" s="70">
        <f t="shared" si="5"/>
        <v>11096.76496</v>
      </c>
      <c r="Q59" s="70">
        <v>1.5</v>
      </c>
      <c r="R59" s="70">
        <f t="shared" si="18"/>
        <v>15792.36</v>
      </c>
      <c r="S59" s="70">
        <f t="shared" si="19"/>
        <v>16645.14744</v>
      </c>
      <c r="T59" s="70">
        <v>3100</v>
      </c>
      <c r="U59" s="70">
        <f t="shared" si="8"/>
        <v>11933.338910400002</v>
      </c>
      <c r="V59" s="108">
        <f t="shared" si="20"/>
        <v>798655.9273600001</v>
      </c>
      <c r="W59" s="70">
        <f t="shared" si="21"/>
        <v>953.3</v>
      </c>
      <c r="X59" s="118">
        <v>956251.5800000001</v>
      </c>
      <c r="Y59" s="82">
        <f t="shared" si="13"/>
        <v>953300</v>
      </c>
      <c r="Z59" s="150">
        <f t="shared" si="11"/>
        <v>-2951.5800000000745</v>
      </c>
    </row>
    <row r="60" spans="1:26" s="2" customFormat="1" ht="24.75" customHeight="1">
      <c r="A60" s="66" t="s">
        <v>145</v>
      </c>
      <c r="B60" s="32"/>
      <c r="C60" s="140">
        <f>SUM(C61:C66)</f>
        <v>167</v>
      </c>
      <c r="D60" s="86"/>
      <c r="E60" s="70"/>
      <c r="F60" s="70"/>
      <c r="G60" s="44"/>
      <c r="H60" s="45"/>
      <c r="I60" s="45"/>
      <c r="J60" s="44">
        <f>SUM(J61:J66)</f>
        <v>52537.93</v>
      </c>
      <c r="K60" s="70"/>
      <c r="L60" s="107">
        <f>SUM(L61:L66)</f>
        <v>4409163.6547639</v>
      </c>
      <c r="M60" s="43">
        <f>SUM(M61:M66)</f>
        <v>599</v>
      </c>
      <c r="N60" s="137">
        <f>SUM(N61:N66)</f>
        <v>600</v>
      </c>
      <c r="O60" s="70"/>
      <c r="P60" s="70"/>
      <c r="Q60" s="44"/>
      <c r="R60" s="45"/>
      <c r="S60" s="45"/>
      <c r="T60" s="44">
        <f>SUM(T61:T66)</f>
        <v>525109.3400000001</v>
      </c>
      <c r="U60" s="70">
        <f t="shared" si="8"/>
        <v>0</v>
      </c>
      <c r="V60" s="107">
        <f>SUM(V61:V66)</f>
        <v>81068517.35247199</v>
      </c>
      <c r="W60" s="44">
        <f>SUM(W61:W66)</f>
        <v>85477.7</v>
      </c>
      <c r="X60" s="118"/>
      <c r="Y60" s="82"/>
      <c r="Z60" s="150">
        <f t="shared" si="11"/>
        <v>0</v>
      </c>
    </row>
    <row r="61" spans="1:26" s="76" customFormat="1" ht="26.25" customHeight="1">
      <c r="A61" s="65" t="s">
        <v>117</v>
      </c>
      <c r="B61" s="75">
        <v>79000000</v>
      </c>
      <c r="C61" s="139">
        <v>14</v>
      </c>
      <c r="D61" s="85">
        <f aca="true" t="shared" si="22" ref="D61:D66">SUM(C61/12)</f>
        <v>1.1666666666666667</v>
      </c>
      <c r="E61" s="70">
        <v>24565.89</v>
      </c>
      <c r="F61" s="70">
        <f t="shared" si="0"/>
        <v>25892.44806</v>
      </c>
      <c r="G61" s="70">
        <v>1</v>
      </c>
      <c r="H61" s="70">
        <f aca="true" t="shared" si="23" ref="H61:H66">SUM(E61*G61)</f>
        <v>24565.89</v>
      </c>
      <c r="I61" s="70">
        <f aca="true" t="shared" si="24" ref="I61:I66">SUM(F61*G61)</f>
        <v>25892.44806</v>
      </c>
      <c r="J61" s="70">
        <v>331.09</v>
      </c>
      <c r="K61" s="70">
        <f t="shared" si="3"/>
        <v>5414.1993265500005</v>
      </c>
      <c r="L61" s="108">
        <f aca="true" t="shared" si="25" ref="L61:L66">SUM((D61*H61))+(D61*I61*11)+J61</f>
        <v>361277.71177000005</v>
      </c>
      <c r="M61" s="84">
        <v>10</v>
      </c>
      <c r="N61" s="138">
        <v>9</v>
      </c>
      <c r="O61" s="70">
        <v>10528.24</v>
      </c>
      <c r="P61" s="70">
        <f t="shared" si="5"/>
        <v>11096.76496</v>
      </c>
      <c r="Q61" s="70">
        <v>1</v>
      </c>
      <c r="R61" s="70">
        <f aca="true" t="shared" si="26" ref="R61:R66">SUM(O61*Q61)</f>
        <v>10528.24</v>
      </c>
      <c r="S61" s="70">
        <f aca="true" t="shared" si="27" ref="S61:S66">SUM(P61*Q61)</f>
        <v>11096.76496</v>
      </c>
      <c r="T61" s="70">
        <v>1700</v>
      </c>
      <c r="U61" s="70">
        <f t="shared" si="8"/>
        <v>17900.0083656</v>
      </c>
      <c r="V61" s="108">
        <f aca="true" t="shared" si="28" ref="V61:V66">N61*R61+N61*S61*11+T61</f>
        <v>1195033.89104</v>
      </c>
      <c r="W61" s="70">
        <f aca="true" t="shared" si="29" ref="W61:W66">ROUND(((L61+V61)/1000),1)</f>
        <v>1556.3</v>
      </c>
      <c r="X61" s="118">
        <v>1559182.56</v>
      </c>
      <c r="Y61" s="82">
        <f t="shared" si="13"/>
        <v>1556300</v>
      </c>
      <c r="Z61" s="150">
        <f t="shared" si="11"/>
        <v>-2882.560000000056</v>
      </c>
    </row>
    <row r="62" spans="1:26" s="76" customFormat="1" ht="26.25" customHeight="1">
      <c r="A62" s="65" t="s">
        <v>123</v>
      </c>
      <c r="B62" s="75">
        <v>85000000</v>
      </c>
      <c r="C62" s="139">
        <v>6</v>
      </c>
      <c r="D62" s="85">
        <f t="shared" si="22"/>
        <v>0.5</v>
      </c>
      <c r="E62" s="70">
        <v>24565.89</v>
      </c>
      <c r="F62" s="70">
        <f t="shared" si="0"/>
        <v>25892.44806</v>
      </c>
      <c r="G62" s="70">
        <v>1.2</v>
      </c>
      <c r="H62" s="70">
        <f t="shared" si="23"/>
        <v>29479.068</v>
      </c>
      <c r="I62" s="70">
        <f t="shared" si="24"/>
        <v>31070.937671999996</v>
      </c>
      <c r="J62" s="70">
        <v>5000</v>
      </c>
      <c r="K62" s="70">
        <f t="shared" si="3"/>
        <v>2784.4453679399994</v>
      </c>
      <c r="L62" s="108">
        <f t="shared" si="25"/>
        <v>190629.69119599997</v>
      </c>
      <c r="M62" s="84">
        <v>25</v>
      </c>
      <c r="N62" s="138">
        <v>29</v>
      </c>
      <c r="O62" s="70">
        <v>10528.24</v>
      </c>
      <c r="P62" s="70">
        <f t="shared" si="5"/>
        <v>11096.76496</v>
      </c>
      <c r="Q62" s="70">
        <v>1.2</v>
      </c>
      <c r="R62" s="70">
        <f t="shared" si="26"/>
        <v>12633.887999999999</v>
      </c>
      <c r="S62" s="70">
        <f t="shared" si="27"/>
        <v>13316.117952</v>
      </c>
      <c r="T62" s="70">
        <v>23300</v>
      </c>
      <c r="U62" s="70">
        <f t="shared" si="8"/>
        <v>69213.36568032001</v>
      </c>
      <c r="V62" s="108">
        <f t="shared" si="28"/>
        <v>4637524.378688</v>
      </c>
      <c r="W62" s="70">
        <f t="shared" si="29"/>
        <v>4828.2</v>
      </c>
      <c r="X62" s="118">
        <v>4823131.52</v>
      </c>
      <c r="Y62" s="82">
        <f t="shared" si="13"/>
        <v>4828200</v>
      </c>
      <c r="Z62" s="150">
        <f t="shared" si="11"/>
        <v>5068.480000000447</v>
      </c>
    </row>
    <row r="63" spans="1:26" s="76" customFormat="1" ht="26.25" customHeight="1">
      <c r="A63" s="65" t="s">
        <v>105</v>
      </c>
      <c r="B63" s="75">
        <v>3000000</v>
      </c>
      <c r="C63" s="139">
        <v>11</v>
      </c>
      <c r="D63" s="85">
        <f t="shared" si="22"/>
        <v>0.9166666666666666</v>
      </c>
      <c r="E63" s="70">
        <v>24565.89</v>
      </c>
      <c r="F63" s="70">
        <f t="shared" si="0"/>
        <v>25892.44806</v>
      </c>
      <c r="G63" s="70">
        <v>1</v>
      </c>
      <c r="H63" s="70">
        <f t="shared" si="23"/>
        <v>24565.89</v>
      </c>
      <c r="I63" s="70">
        <f t="shared" si="24"/>
        <v>25892.44806</v>
      </c>
      <c r="J63" s="70">
        <v>20000</v>
      </c>
      <c r="K63" s="70">
        <f t="shared" si="3"/>
        <v>4254.013756575</v>
      </c>
      <c r="L63" s="108">
        <f t="shared" si="25"/>
        <v>303600.917105</v>
      </c>
      <c r="M63" s="84">
        <v>244</v>
      </c>
      <c r="N63" s="138">
        <v>248</v>
      </c>
      <c r="O63" s="70">
        <v>10528.24</v>
      </c>
      <c r="P63" s="70">
        <f t="shared" si="5"/>
        <v>11096.76496</v>
      </c>
      <c r="Q63" s="70">
        <v>1</v>
      </c>
      <c r="R63" s="70">
        <f t="shared" si="26"/>
        <v>10528.24</v>
      </c>
      <c r="S63" s="70">
        <f t="shared" si="27"/>
        <v>11096.76496</v>
      </c>
      <c r="T63" s="70">
        <v>128600</v>
      </c>
      <c r="U63" s="70">
        <f>(N63*R63+N63*S63*11)/100*1.5</f>
        <v>493244.6749632</v>
      </c>
      <c r="V63" s="108">
        <f t="shared" si="28"/>
        <v>33011578.33088</v>
      </c>
      <c r="W63" s="70">
        <f t="shared" si="29"/>
        <v>33315.2</v>
      </c>
      <c r="X63" s="118">
        <v>33324604.88</v>
      </c>
      <c r="Y63" s="82">
        <f t="shared" si="13"/>
        <v>33315199.999999996</v>
      </c>
      <c r="Z63" s="150">
        <f t="shared" si="11"/>
        <v>-9404.880000002682</v>
      </c>
    </row>
    <row r="64" spans="1:26" s="76" customFormat="1" ht="26.25" customHeight="1">
      <c r="A64" s="65" t="s">
        <v>102</v>
      </c>
      <c r="B64" s="75">
        <v>12000000</v>
      </c>
      <c r="C64" s="139">
        <v>25</v>
      </c>
      <c r="D64" s="85">
        <f t="shared" si="22"/>
        <v>2.0833333333333335</v>
      </c>
      <c r="E64" s="70">
        <v>24565.89</v>
      </c>
      <c r="F64" s="70">
        <f t="shared" si="0"/>
        <v>25892.44806</v>
      </c>
      <c r="G64" s="70">
        <v>1</v>
      </c>
      <c r="H64" s="70">
        <f t="shared" si="23"/>
        <v>24565.89</v>
      </c>
      <c r="I64" s="70">
        <f t="shared" si="24"/>
        <v>25892.44806</v>
      </c>
      <c r="J64" s="70">
        <v>0</v>
      </c>
      <c r="K64" s="70">
        <f t="shared" si="3"/>
        <v>9668.213083125002</v>
      </c>
      <c r="L64" s="108">
        <f t="shared" si="25"/>
        <v>644547.5388750001</v>
      </c>
      <c r="M64" s="84">
        <v>47</v>
      </c>
      <c r="N64" s="138">
        <v>44</v>
      </c>
      <c r="O64" s="70">
        <v>10528.24</v>
      </c>
      <c r="P64" s="70">
        <f t="shared" si="5"/>
        <v>11096.76496</v>
      </c>
      <c r="Q64" s="70">
        <v>1</v>
      </c>
      <c r="R64" s="70">
        <f t="shared" si="26"/>
        <v>10528.24</v>
      </c>
      <c r="S64" s="70">
        <f t="shared" si="27"/>
        <v>11096.76496</v>
      </c>
      <c r="T64" s="70">
        <v>5000</v>
      </c>
      <c r="U64" s="70">
        <f t="shared" si="8"/>
        <v>87511.1520096</v>
      </c>
      <c r="V64" s="108">
        <f t="shared" si="28"/>
        <v>5839076.80064</v>
      </c>
      <c r="W64" s="70">
        <f t="shared" si="29"/>
        <v>6483.6</v>
      </c>
      <c r="X64" s="118">
        <v>6486445.659999998</v>
      </c>
      <c r="Y64" s="82">
        <f t="shared" si="13"/>
        <v>6483600</v>
      </c>
      <c r="Z64" s="150">
        <f t="shared" si="11"/>
        <v>-2845.6599999982864</v>
      </c>
    </row>
    <row r="65" spans="1:26" s="76" customFormat="1" ht="26.25" customHeight="1">
      <c r="A65" s="65" t="s">
        <v>62</v>
      </c>
      <c r="B65" s="75">
        <v>18000000</v>
      </c>
      <c r="C65" s="139">
        <v>33</v>
      </c>
      <c r="D65" s="85">
        <f t="shared" si="22"/>
        <v>2.75</v>
      </c>
      <c r="E65" s="70">
        <v>24565.89</v>
      </c>
      <c r="F65" s="70">
        <f t="shared" si="0"/>
        <v>25892.44806</v>
      </c>
      <c r="G65" s="70">
        <v>1</v>
      </c>
      <c r="H65" s="70">
        <f t="shared" si="23"/>
        <v>24565.89</v>
      </c>
      <c r="I65" s="70">
        <f t="shared" si="24"/>
        <v>25892.44806</v>
      </c>
      <c r="J65" s="70">
        <v>0</v>
      </c>
      <c r="K65" s="70">
        <f t="shared" si="3"/>
        <v>12762.041269725</v>
      </c>
      <c r="L65" s="108">
        <f t="shared" si="25"/>
        <v>850802.751315</v>
      </c>
      <c r="M65" s="84">
        <v>103</v>
      </c>
      <c r="N65" s="138">
        <v>105</v>
      </c>
      <c r="O65" s="70">
        <v>10528.24</v>
      </c>
      <c r="P65" s="70">
        <f t="shared" si="5"/>
        <v>11096.76496</v>
      </c>
      <c r="Q65" s="70">
        <v>1</v>
      </c>
      <c r="R65" s="70">
        <f t="shared" si="26"/>
        <v>10528.24</v>
      </c>
      <c r="S65" s="70">
        <f t="shared" si="27"/>
        <v>11096.76496</v>
      </c>
      <c r="T65" s="70">
        <v>9500</v>
      </c>
      <c r="U65" s="70">
        <f t="shared" si="8"/>
        <v>208833.430932</v>
      </c>
      <c r="V65" s="108">
        <f t="shared" si="28"/>
        <v>13931728.7288</v>
      </c>
      <c r="W65" s="70">
        <f t="shared" si="29"/>
        <v>14782.5</v>
      </c>
      <c r="X65" s="118">
        <v>14787948.18</v>
      </c>
      <c r="Y65" s="82">
        <f t="shared" si="13"/>
        <v>14782500</v>
      </c>
      <c r="Z65" s="150">
        <f t="shared" si="11"/>
        <v>-5448.179999999702</v>
      </c>
    </row>
    <row r="66" spans="1:26" s="76" customFormat="1" ht="26.25" customHeight="1">
      <c r="A66" s="65" t="s">
        <v>84</v>
      </c>
      <c r="B66" s="75">
        <v>60000000</v>
      </c>
      <c r="C66" s="138">
        <v>78</v>
      </c>
      <c r="D66" s="85">
        <f t="shared" si="22"/>
        <v>6.5</v>
      </c>
      <c r="E66" s="70">
        <v>24565.89</v>
      </c>
      <c r="F66" s="70">
        <f t="shared" si="0"/>
        <v>25892.44806</v>
      </c>
      <c r="G66" s="70">
        <v>1.01</v>
      </c>
      <c r="H66" s="70">
        <f t="shared" si="23"/>
        <v>24811.548899999998</v>
      </c>
      <c r="I66" s="70">
        <f t="shared" si="24"/>
        <v>26151.372540599998</v>
      </c>
      <c r="J66" s="70">
        <v>27206.84</v>
      </c>
      <c r="K66" s="70">
        <f t="shared" si="3"/>
        <v>30466.4730675435</v>
      </c>
      <c r="L66" s="108">
        <f t="shared" si="25"/>
        <v>2058305.0445029</v>
      </c>
      <c r="M66" s="84">
        <v>170</v>
      </c>
      <c r="N66" s="138">
        <v>165</v>
      </c>
      <c r="O66" s="70">
        <v>10528.24</v>
      </c>
      <c r="P66" s="70">
        <f t="shared" si="5"/>
        <v>11096.76496</v>
      </c>
      <c r="Q66" s="70">
        <v>1.01</v>
      </c>
      <c r="R66" s="70">
        <f t="shared" si="26"/>
        <v>10633.5224</v>
      </c>
      <c r="S66" s="70">
        <f t="shared" si="27"/>
        <v>11207.7326096</v>
      </c>
      <c r="T66" s="70">
        <v>357009.34</v>
      </c>
      <c r="U66" s="70">
        <f t="shared" si="8"/>
        <v>331448.48823635996</v>
      </c>
      <c r="V66" s="108">
        <f t="shared" si="28"/>
        <v>22453575.222423997</v>
      </c>
      <c r="W66" s="70">
        <f t="shared" si="29"/>
        <v>24511.9</v>
      </c>
      <c r="X66" s="118">
        <v>24519445.419999998</v>
      </c>
      <c r="Y66" s="82">
        <f t="shared" si="13"/>
        <v>24511900</v>
      </c>
      <c r="Z66" s="150">
        <f t="shared" si="11"/>
        <v>-7545.419999998063</v>
      </c>
    </row>
    <row r="67" spans="1:26" s="2" customFormat="1" ht="26.25" customHeight="1">
      <c r="A67" s="66" t="s">
        <v>146</v>
      </c>
      <c r="B67" s="32"/>
      <c r="C67" s="137">
        <f>SUM(C68:C81)</f>
        <v>139</v>
      </c>
      <c r="D67" s="86"/>
      <c r="E67" s="70"/>
      <c r="F67" s="70"/>
      <c r="G67" s="44"/>
      <c r="H67" s="45"/>
      <c r="I67" s="45"/>
      <c r="J67" s="44">
        <f>SUM(J68:J81)</f>
        <v>47091.54</v>
      </c>
      <c r="K67" s="70"/>
      <c r="L67" s="107">
        <f>SUM(L68:L81)</f>
        <v>3898907.632317</v>
      </c>
      <c r="M67" s="43">
        <f>SUM(M68:M81)</f>
        <v>1139</v>
      </c>
      <c r="N67" s="137">
        <f>SUM(N68:N81)</f>
        <v>1223</v>
      </c>
      <c r="O67" s="70"/>
      <c r="P67" s="70"/>
      <c r="Q67" s="44"/>
      <c r="R67" s="45"/>
      <c r="S67" s="45"/>
      <c r="T67" s="44">
        <f>SUM(T68:T81)</f>
        <v>681298.99</v>
      </c>
      <c r="U67" s="70">
        <f t="shared" si="8"/>
        <v>0</v>
      </c>
      <c r="V67" s="107">
        <f>SUM(V68:V81)</f>
        <v>173137935.143464</v>
      </c>
      <c r="W67" s="44">
        <f>SUM(W68:W81)</f>
        <v>177036.80000000002</v>
      </c>
      <c r="X67" s="118"/>
      <c r="Y67" s="82"/>
      <c r="Z67" s="150">
        <f t="shared" si="11"/>
        <v>0</v>
      </c>
    </row>
    <row r="68" spans="1:26" s="76" customFormat="1" ht="26.25" customHeight="1">
      <c r="A68" s="65" t="s">
        <v>119</v>
      </c>
      <c r="B68" s="75">
        <v>80000000</v>
      </c>
      <c r="C68" s="139">
        <v>12</v>
      </c>
      <c r="D68" s="85">
        <f aca="true" t="shared" si="30" ref="D68:D81">SUM(C68/12)</f>
        <v>1</v>
      </c>
      <c r="E68" s="70">
        <v>24565.89</v>
      </c>
      <c r="F68" s="70">
        <f t="shared" si="0"/>
        <v>25892.44806</v>
      </c>
      <c r="G68" s="70">
        <v>1.15</v>
      </c>
      <c r="H68" s="70">
        <f aca="true" t="shared" si="31" ref="H68:H81">SUM(E68*G68)</f>
        <v>28250.773499999996</v>
      </c>
      <c r="I68" s="70">
        <f aca="true" t="shared" si="32" ref="I68:I81">SUM(F68*G68)</f>
        <v>29776.315268999995</v>
      </c>
      <c r="J68" s="70">
        <v>358.68</v>
      </c>
      <c r="K68" s="70">
        <f t="shared" si="3"/>
        <v>5336.8536218849995</v>
      </c>
      <c r="L68" s="108">
        <f aca="true" t="shared" si="33" ref="L68:L81">SUM((D68*H68))+(D68*I68*11)+J68</f>
        <v>356148.921459</v>
      </c>
      <c r="M68" s="114">
        <v>175</v>
      </c>
      <c r="N68" s="139">
        <v>187</v>
      </c>
      <c r="O68" s="70">
        <v>10528.24</v>
      </c>
      <c r="P68" s="70">
        <f t="shared" si="5"/>
        <v>11096.76496</v>
      </c>
      <c r="Q68" s="70">
        <v>1.15</v>
      </c>
      <c r="R68" s="70">
        <f aca="true" t="shared" si="34" ref="R68:R81">SUM(O68*Q68)</f>
        <v>12107.475999999999</v>
      </c>
      <c r="S68" s="70">
        <f aca="true" t="shared" si="35" ref="S68:S81">SUM(P68*Q68)</f>
        <v>12761.279703999999</v>
      </c>
      <c r="T68" s="70">
        <v>264800</v>
      </c>
      <c r="U68" s="70">
        <f t="shared" si="8"/>
        <v>427710.75544691994</v>
      </c>
      <c r="V68" s="108">
        <f aca="true" t="shared" si="36" ref="V68:V81">N68*R68+N68*S68*11+T68</f>
        <v>28778850.363127995</v>
      </c>
      <c r="W68" s="70">
        <f aca="true" t="shared" si="37" ref="W68:W81">ROUND(((L68+V68)/1000),1)</f>
        <v>29135</v>
      </c>
      <c r="X68" s="118">
        <v>29143694.98</v>
      </c>
      <c r="Y68" s="82">
        <f t="shared" si="13"/>
        <v>29135000</v>
      </c>
      <c r="Z68" s="150">
        <f t="shared" si="11"/>
        <v>-8694.980000000447</v>
      </c>
    </row>
    <row r="69" spans="1:26" s="76" customFormat="1" ht="26.25" customHeight="1">
      <c r="A69" s="65" t="s">
        <v>48</v>
      </c>
      <c r="B69" s="75">
        <v>88000000</v>
      </c>
      <c r="C69" s="139">
        <v>5</v>
      </c>
      <c r="D69" s="85">
        <f t="shared" si="30"/>
        <v>0.4166666666666667</v>
      </c>
      <c r="E69" s="70">
        <v>24565.89</v>
      </c>
      <c r="F69" s="70">
        <f t="shared" si="0"/>
        <v>25892.44806</v>
      </c>
      <c r="G69" s="70">
        <v>1</v>
      </c>
      <c r="H69" s="70">
        <f t="shared" si="31"/>
        <v>24565.89</v>
      </c>
      <c r="I69" s="70">
        <f t="shared" si="32"/>
        <v>25892.44806</v>
      </c>
      <c r="J69" s="70">
        <v>0</v>
      </c>
      <c r="K69" s="70">
        <f t="shared" si="3"/>
        <v>1933.6426166249998</v>
      </c>
      <c r="L69" s="108">
        <f t="shared" si="33"/>
        <v>128909.507775</v>
      </c>
      <c r="M69" s="114">
        <v>41</v>
      </c>
      <c r="N69" s="139">
        <v>45</v>
      </c>
      <c r="O69" s="70">
        <v>10528.24</v>
      </c>
      <c r="P69" s="70">
        <f t="shared" si="5"/>
        <v>11096.76496</v>
      </c>
      <c r="Q69" s="70">
        <v>1</v>
      </c>
      <c r="R69" s="70">
        <f t="shared" si="34"/>
        <v>10528.24</v>
      </c>
      <c r="S69" s="70">
        <f t="shared" si="35"/>
        <v>11096.76496</v>
      </c>
      <c r="T69" s="70">
        <v>23600</v>
      </c>
      <c r="U69" s="70">
        <f t="shared" si="8"/>
        <v>89500.041828</v>
      </c>
      <c r="V69" s="108">
        <f t="shared" si="36"/>
        <v>5990269.4552</v>
      </c>
      <c r="W69" s="70">
        <f t="shared" si="37"/>
        <v>6119.2</v>
      </c>
      <c r="X69" s="118">
        <v>6125175.5600000005</v>
      </c>
      <c r="Y69" s="82">
        <f t="shared" si="13"/>
        <v>6119200</v>
      </c>
      <c r="Z69" s="150">
        <f t="shared" si="11"/>
        <v>-5975.5600000005215</v>
      </c>
    </row>
    <row r="70" spans="1:26" s="76" customFormat="1" ht="26.25" customHeight="1">
      <c r="A70" s="65" t="s">
        <v>49</v>
      </c>
      <c r="B70" s="75">
        <v>89000000</v>
      </c>
      <c r="C70" s="139">
        <v>8</v>
      </c>
      <c r="D70" s="85">
        <f t="shared" si="30"/>
        <v>0.6666666666666666</v>
      </c>
      <c r="E70" s="70">
        <v>24565.89</v>
      </c>
      <c r="F70" s="70">
        <f t="shared" si="0"/>
        <v>25892.44806</v>
      </c>
      <c r="G70" s="70">
        <v>1</v>
      </c>
      <c r="H70" s="70">
        <f t="shared" si="31"/>
        <v>24565.89</v>
      </c>
      <c r="I70" s="70">
        <f t="shared" si="32"/>
        <v>25892.44806</v>
      </c>
      <c r="J70" s="70"/>
      <c r="K70" s="70">
        <f t="shared" si="3"/>
        <v>3093.8281865999998</v>
      </c>
      <c r="L70" s="108">
        <f t="shared" si="33"/>
        <v>206255.21243999997</v>
      </c>
      <c r="M70" s="114">
        <v>45</v>
      </c>
      <c r="N70" s="139">
        <v>47</v>
      </c>
      <c r="O70" s="70">
        <v>10528.24</v>
      </c>
      <c r="P70" s="70">
        <f t="shared" si="5"/>
        <v>11096.76496</v>
      </c>
      <c r="Q70" s="70">
        <v>1</v>
      </c>
      <c r="R70" s="70">
        <f t="shared" si="34"/>
        <v>10528.24</v>
      </c>
      <c r="S70" s="70">
        <f t="shared" si="35"/>
        <v>11096.76496</v>
      </c>
      <c r="T70" s="70">
        <v>18400</v>
      </c>
      <c r="U70" s="70">
        <f t="shared" si="8"/>
        <v>93477.8214648</v>
      </c>
      <c r="V70" s="108">
        <f t="shared" si="36"/>
        <v>6250254.76432</v>
      </c>
      <c r="W70" s="70">
        <f t="shared" si="37"/>
        <v>6456.5</v>
      </c>
      <c r="X70" s="118">
        <v>6465883.399999999</v>
      </c>
      <c r="Y70" s="82">
        <f t="shared" si="13"/>
        <v>6456500</v>
      </c>
      <c r="Z70" s="150">
        <f t="shared" si="11"/>
        <v>-9383.399999999441</v>
      </c>
    </row>
    <row r="71" spans="1:26" s="76" customFormat="1" ht="25.5">
      <c r="A71" s="65" t="s">
        <v>125</v>
      </c>
      <c r="B71" s="75">
        <v>92000000</v>
      </c>
      <c r="C71" s="139">
        <v>6</v>
      </c>
      <c r="D71" s="85">
        <f t="shared" si="30"/>
        <v>0.5</v>
      </c>
      <c r="E71" s="70">
        <v>24565.89</v>
      </c>
      <c r="F71" s="70">
        <f t="shared" si="0"/>
        <v>25892.44806</v>
      </c>
      <c r="G71" s="70">
        <v>1</v>
      </c>
      <c r="H71" s="70">
        <f t="shared" si="31"/>
        <v>24565.89</v>
      </c>
      <c r="I71" s="70">
        <f t="shared" si="32"/>
        <v>25892.44806</v>
      </c>
      <c r="J71" s="70"/>
      <c r="K71" s="70">
        <f t="shared" si="3"/>
        <v>2320.37113995</v>
      </c>
      <c r="L71" s="108">
        <f t="shared" si="33"/>
        <v>154691.40933</v>
      </c>
      <c r="M71" s="114">
        <v>112</v>
      </c>
      <c r="N71" s="139">
        <v>123</v>
      </c>
      <c r="O71" s="70">
        <v>10528.24</v>
      </c>
      <c r="P71" s="70">
        <f t="shared" si="5"/>
        <v>11096.76496</v>
      </c>
      <c r="Q71" s="70">
        <v>1</v>
      </c>
      <c r="R71" s="70">
        <f t="shared" si="34"/>
        <v>10528.24</v>
      </c>
      <c r="S71" s="70">
        <f t="shared" si="35"/>
        <v>11096.76496</v>
      </c>
      <c r="T71" s="70">
        <v>14400</v>
      </c>
      <c r="U71" s="70">
        <f t="shared" si="8"/>
        <v>244633.44766319997</v>
      </c>
      <c r="V71" s="108">
        <f t="shared" si="36"/>
        <v>16323296.510879999</v>
      </c>
      <c r="W71" s="70">
        <f t="shared" si="37"/>
        <v>16478</v>
      </c>
      <c r="X71" s="118">
        <v>16491577.32</v>
      </c>
      <c r="Y71" s="82">
        <f t="shared" si="13"/>
        <v>16478000</v>
      </c>
      <c r="Z71" s="150">
        <f t="shared" si="11"/>
        <v>-13577.320000000298</v>
      </c>
    </row>
    <row r="72" spans="1:26" s="76" customFormat="1" ht="30" customHeight="1">
      <c r="A72" s="65" t="s">
        <v>112</v>
      </c>
      <c r="B72" s="75">
        <v>94000000</v>
      </c>
      <c r="C72" s="139">
        <v>24</v>
      </c>
      <c r="D72" s="85">
        <f t="shared" si="30"/>
        <v>2</v>
      </c>
      <c r="E72" s="70">
        <v>24565.89</v>
      </c>
      <c r="F72" s="70">
        <f t="shared" si="0"/>
        <v>25892.44806</v>
      </c>
      <c r="G72" s="70">
        <v>1.15</v>
      </c>
      <c r="H72" s="70">
        <f t="shared" si="31"/>
        <v>28250.773499999996</v>
      </c>
      <c r="I72" s="70">
        <f t="shared" si="32"/>
        <v>29776.315268999995</v>
      </c>
      <c r="J72" s="70">
        <v>8277.22</v>
      </c>
      <c r="K72" s="70">
        <f t="shared" si="3"/>
        <v>10673.707243769999</v>
      </c>
      <c r="L72" s="108">
        <f t="shared" si="33"/>
        <v>719857.7029179999</v>
      </c>
      <c r="M72" s="114">
        <v>72</v>
      </c>
      <c r="N72" s="139">
        <v>78</v>
      </c>
      <c r="O72" s="70">
        <v>10528.24</v>
      </c>
      <c r="P72" s="70">
        <f t="shared" si="5"/>
        <v>11096.76496</v>
      </c>
      <c r="Q72" s="70">
        <v>1.15</v>
      </c>
      <c r="R72" s="70">
        <f t="shared" si="34"/>
        <v>12107.475999999999</v>
      </c>
      <c r="S72" s="70">
        <f t="shared" si="35"/>
        <v>12761.279703999999</v>
      </c>
      <c r="T72" s="70">
        <v>4900</v>
      </c>
      <c r="U72" s="70">
        <f t="shared" si="8"/>
        <v>178403.41671048</v>
      </c>
      <c r="V72" s="108">
        <f t="shared" si="36"/>
        <v>11898461.114032</v>
      </c>
      <c r="W72" s="70">
        <f t="shared" si="37"/>
        <v>12618.3</v>
      </c>
      <c r="X72" s="118">
        <v>12622810.88</v>
      </c>
      <c r="Y72" s="82">
        <f t="shared" si="13"/>
        <v>12618300</v>
      </c>
      <c r="Z72" s="150">
        <f t="shared" si="11"/>
        <v>-4510.88000000082</v>
      </c>
    </row>
    <row r="73" spans="1:26" s="76" customFormat="1" ht="21" customHeight="1">
      <c r="A73" s="65" t="s">
        <v>50</v>
      </c>
      <c r="B73" s="75">
        <v>97000000</v>
      </c>
      <c r="C73" s="139">
        <v>4</v>
      </c>
      <c r="D73" s="85">
        <f t="shared" si="30"/>
        <v>0.3333333333333333</v>
      </c>
      <c r="E73" s="70">
        <v>24565.89</v>
      </c>
      <c r="F73" s="70">
        <f t="shared" si="0"/>
        <v>25892.44806</v>
      </c>
      <c r="G73" s="70">
        <v>1</v>
      </c>
      <c r="H73" s="70">
        <f t="shared" si="31"/>
        <v>24565.89</v>
      </c>
      <c r="I73" s="70">
        <f t="shared" si="32"/>
        <v>25892.44806</v>
      </c>
      <c r="J73" s="70">
        <v>0</v>
      </c>
      <c r="K73" s="70">
        <f t="shared" si="3"/>
        <v>1546.9140932999999</v>
      </c>
      <c r="L73" s="108">
        <f t="shared" si="33"/>
        <v>103127.60621999999</v>
      </c>
      <c r="M73" s="114">
        <v>41</v>
      </c>
      <c r="N73" s="139">
        <v>44</v>
      </c>
      <c r="O73" s="70">
        <v>10528.24</v>
      </c>
      <c r="P73" s="70">
        <f t="shared" si="5"/>
        <v>11096.76496</v>
      </c>
      <c r="Q73" s="70">
        <v>1</v>
      </c>
      <c r="R73" s="70">
        <f t="shared" si="34"/>
        <v>10528.24</v>
      </c>
      <c r="S73" s="70">
        <f t="shared" si="35"/>
        <v>11096.76496</v>
      </c>
      <c r="T73" s="70">
        <v>13000</v>
      </c>
      <c r="U73" s="70">
        <f t="shared" si="8"/>
        <v>87511.1520096</v>
      </c>
      <c r="V73" s="108">
        <f t="shared" si="36"/>
        <v>5847076.80064</v>
      </c>
      <c r="W73" s="70">
        <f t="shared" si="37"/>
        <v>5950.2</v>
      </c>
      <c r="X73" s="118">
        <v>5959986.48</v>
      </c>
      <c r="Y73" s="82">
        <f t="shared" si="13"/>
        <v>5950200</v>
      </c>
      <c r="Z73" s="150">
        <f t="shared" si="11"/>
        <v>-9786.480000000447</v>
      </c>
    </row>
    <row r="74" spans="1:26" s="76" customFormat="1" ht="21" customHeight="1">
      <c r="A74" s="65" t="s">
        <v>53</v>
      </c>
      <c r="B74" s="75">
        <v>57000000</v>
      </c>
      <c r="C74" s="139">
        <v>16</v>
      </c>
      <c r="D74" s="85">
        <f t="shared" si="30"/>
        <v>1.3333333333333333</v>
      </c>
      <c r="E74" s="70">
        <v>24565.89</v>
      </c>
      <c r="F74" s="70">
        <f t="shared" si="0"/>
        <v>25892.44806</v>
      </c>
      <c r="G74" s="70">
        <v>1.15</v>
      </c>
      <c r="H74" s="70">
        <f t="shared" si="31"/>
        <v>28250.773499999996</v>
      </c>
      <c r="I74" s="70">
        <f t="shared" si="32"/>
        <v>29776.315268999995</v>
      </c>
      <c r="J74" s="70">
        <v>0</v>
      </c>
      <c r="K74" s="70">
        <f t="shared" si="3"/>
        <v>7115.804829179999</v>
      </c>
      <c r="L74" s="108">
        <f t="shared" si="33"/>
        <v>474386.9886119999</v>
      </c>
      <c r="M74" s="114">
        <v>126</v>
      </c>
      <c r="N74" s="139">
        <v>134</v>
      </c>
      <c r="O74" s="70">
        <v>10528.24</v>
      </c>
      <c r="P74" s="70">
        <f t="shared" si="5"/>
        <v>11096.76496</v>
      </c>
      <c r="Q74" s="70">
        <v>1.15</v>
      </c>
      <c r="R74" s="70">
        <f t="shared" si="34"/>
        <v>12107.475999999999</v>
      </c>
      <c r="S74" s="70">
        <f t="shared" si="35"/>
        <v>12761.279703999999</v>
      </c>
      <c r="T74" s="70">
        <v>16600</v>
      </c>
      <c r="U74" s="70">
        <f t="shared" si="8"/>
        <v>306487.9210154399</v>
      </c>
      <c r="V74" s="108">
        <f t="shared" si="36"/>
        <v>20449128.067695994</v>
      </c>
      <c r="W74" s="70">
        <f t="shared" si="37"/>
        <v>20923.5</v>
      </c>
      <c r="X74" s="118">
        <v>20927750.060000002</v>
      </c>
      <c r="Y74" s="82">
        <f t="shared" si="13"/>
        <v>20923500</v>
      </c>
      <c r="Z74" s="150">
        <f t="shared" si="11"/>
        <v>-4250.060000002384</v>
      </c>
    </row>
    <row r="75" spans="1:26" s="76" customFormat="1" ht="21" customHeight="1">
      <c r="A75" s="65" t="s">
        <v>69</v>
      </c>
      <c r="B75" s="75">
        <v>33000000</v>
      </c>
      <c r="C75" s="139">
        <v>11</v>
      </c>
      <c r="D75" s="85">
        <f t="shared" si="30"/>
        <v>0.9166666666666666</v>
      </c>
      <c r="E75" s="70">
        <v>24565.89</v>
      </c>
      <c r="F75" s="70">
        <f t="shared" si="0"/>
        <v>25892.44806</v>
      </c>
      <c r="G75" s="70">
        <v>1.1</v>
      </c>
      <c r="H75" s="70">
        <f t="shared" si="31"/>
        <v>27022.479000000003</v>
      </c>
      <c r="I75" s="70">
        <f t="shared" si="32"/>
        <v>28481.692866</v>
      </c>
      <c r="J75" s="70">
        <v>0</v>
      </c>
      <c r="K75" s="70">
        <f t="shared" si="3"/>
        <v>4679.4151322325</v>
      </c>
      <c r="L75" s="108">
        <f t="shared" si="33"/>
        <v>311961.0088155</v>
      </c>
      <c r="M75" s="114">
        <v>41</v>
      </c>
      <c r="N75" s="139">
        <v>43</v>
      </c>
      <c r="O75" s="70">
        <v>10528.24</v>
      </c>
      <c r="P75" s="70">
        <f t="shared" si="5"/>
        <v>11096.76496</v>
      </c>
      <c r="Q75" s="70">
        <v>1.1</v>
      </c>
      <c r="R75" s="70">
        <f t="shared" si="34"/>
        <v>11581.064</v>
      </c>
      <c r="S75" s="70">
        <f t="shared" si="35"/>
        <v>12206.441456000002</v>
      </c>
      <c r="T75" s="70">
        <v>400</v>
      </c>
      <c r="U75" s="70">
        <f t="shared" si="8"/>
        <v>94074.48841032002</v>
      </c>
      <c r="V75" s="108">
        <f t="shared" si="36"/>
        <v>6272032.560688001</v>
      </c>
      <c r="W75" s="70">
        <f t="shared" si="37"/>
        <v>6584</v>
      </c>
      <c r="X75" s="118">
        <v>6594706.8</v>
      </c>
      <c r="Y75" s="82">
        <f t="shared" si="13"/>
        <v>6584000</v>
      </c>
      <c r="Z75" s="150">
        <f t="shared" si="11"/>
        <v>-10706.799999999814</v>
      </c>
    </row>
    <row r="76" spans="1:26" s="76" customFormat="1" ht="21" customHeight="1">
      <c r="A76" s="65" t="s">
        <v>77</v>
      </c>
      <c r="B76" s="75">
        <v>22000000</v>
      </c>
      <c r="C76" s="139">
        <v>5</v>
      </c>
      <c r="D76" s="85">
        <f t="shared" si="30"/>
        <v>0.4166666666666667</v>
      </c>
      <c r="E76" s="70">
        <v>24565.89</v>
      </c>
      <c r="F76" s="70">
        <f t="shared" si="0"/>
        <v>25892.44806</v>
      </c>
      <c r="G76" s="70">
        <v>1</v>
      </c>
      <c r="H76" s="70">
        <f t="shared" si="31"/>
        <v>24565.89</v>
      </c>
      <c r="I76" s="70">
        <f t="shared" si="32"/>
        <v>25892.44806</v>
      </c>
      <c r="J76" s="70">
        <v>0</v>
      </c>
      <c r="K76" s="70">
        <f t="shared" si="3"/>
        <v>1933.6426166249998</v>
      </c>
      <c r="L76" s="108">
        <f t="shared" si="33"/>
        <v>128909.507775</v>
      </c>
      <c r="M76" s="114">
        <v>80</v>
      </c>
      <c r="N76" s="139">
        <v>92</v>
      </c>
      <c r="O76" s="70">
        <v>10528.24</v>
      </c>
      <c r="P76" s="70">
        <f t="shared" si="5"/>
        <v>11096.76496</v>
      </c>
      <c r="Q76" s="70">
        <v>1</v>
      </c>
      <c r="R76" s="70">
        <f t="shared" si="34"/>
        <v>10528.24</v>
      </c>
      <c r="S76" s="70">
        <f t="shared" si="35"/>
        <v>11096.76496</v>
      </c>
      <c r="T76" s="70">
        <v>2100</v>
      </c>
      <c r="U76" s="70">
        <f t="shared" si="8"/>
        <v>182977.8632928</v>
      </c>
      <c r="V76" s="108">
        <f t="shared" si="36"/>
        <v>12200624.21952</v>
      </c>
      <c r="W76" s="70">
        <f t="shared" si="37"/>
        <v>12329.5</v>
      </c>
      <c r="X76" s="118">
        <v>12335380.780000001</v>
      </c>
      <c r="Y76" s="82">
        <f t="shared" si="13"/>
        <v>12329500</v>
      </c>
      <c r="Z76" s="150">
        <f t="shared" si="11"/>
        <v>-5880.780000001192</v>
      </c>
    </row>
    <row r="77" spans="1:26" s="76" customFormat="1" ht="21" customHeight="1">
      <c r="A77" s="65" t="s">
        <v>80</v>
      </c>
      <c r="B77" s="75">
        <v>53000000</v>
      </c>
      <c r="C77" s="139">
        <v>10</v>
      </c>
      <c r="D77" s="85">
        <f t="shared" si="30"/>
        <v>0.8333333333333334</v>
      </c>
      <c r="E77" s="70">
        <v>24565.89</v>
      </c>
      <c r="F77" s="70">
        <f t="shared" si="0"/>
        <v>25892.44806</v>
      </c>
      <c r="G77" s="70">
        <v>1.15</v>
      </c>
      <c r="H77" s="70">
        <f t="shared" si="31"/>
        <v>28250.773499999996</v>
      </c>
      <c r="I77" s="70">
        <f t="shared" si="32"/>
        <v>29776.315268999995</v>
      </c>
      <c r="J77" s="70">
        <v>25500</v>
      </c>
      <c r="K77" s="70">
        <f t="shared" si="3"/>
        <v>4447.378018237499</v>
      </c>
      <c r="L77" s="108">
        <f t="shared" si="33"/>
        <v>321991.86788249994</v>
      </c>
      <c r="M77" s="114">
        <v>89</v>
      </c>
      <c r="N77" s="139">
        <v>90</v>
      </c>
      <c r="O77" s="70">
        <v>10528.24</v>
      </c>
      <c r="P77" s="70">
        <f t="shared" si="5"/>
        <v>11096.76496</v>
      </c>
      <c r="Q77" s="70">
        <v>1.15</v>
      </c>
      <c r="R77" s="70">
        <f t="shared" si="34"/>
        <v>12107.475999999999</v>
      </c>
      <c r="S77" s="70">
        <f t="shared" si="35"/>
        <v>12761.279703999999</v>
      </c>
      <c r="T77" s="70">
        <v>214998.99</v>
      </c>
      <c r="U77" s="70">
        <f t="shared" si="8"/>
        <v>205850.0962044</v>
      </c>
      <c r="V77" s="108">
        <f t="shared" si="36"/>
        <v>13938338.73696</v>
      </c>
      <c r="W77" s="70">
        <f t="shared" si="37"/>
        <v>14260.3</v>
      </c>
      <c r="X77" s="118">
        <v>14268125.52</v>
      </c>
      <c r="Y77" s="82">
        <f t="shared" si="13"/>
        <v>14260300</v>
      </c>
      <c r="Z77" s="150">
        <f t="shared" si="11"/>
        <v>-7825.519999999553</v>
      </c>
    </row>
    <row r="78" spans="1:26" s="76" customFormat="1" ht="21" customHeight="1">
      <c r="A78" s="65" t="s">
        <v>82</v>
      </c>
      <c r="B78" s="75">
        <v>56000000</v>
      </c>
      <c r="C78" s="139">
        <v>2</v>
      </c>
      <c r="D78" s="85">
        <f t="shared" si="30"/>
        <v>0.16666666666666666</v>
      </c>
      <c r="E78" s="70">
        <v>24565.89</v>
      </c>
      <c r="F78" s="70">
        <f t="shared" si="0"/>
        <v>25892.44806</v>
      </c>
      <c r="G78" s="70">
        <v>1</v>
      </c>
      <c r="H78" s="70">
        <f t="shared" si="31"/>
        <v>24565.89</v>
      </c>
      <c r="I78" s="70">
        <f t="shared" si="32"/>
        <v>25892.44806</v>
      </c>
      <c r="J78" s="70">
        <v>0</v>
      </c>
      <c r="K78" s="70">
        <f t="shared" si="3"/>
        <v>773.4570466499999</v>
      </c>
      <c r="L78" s="108">
        <f t="shared" si="33"/>
        <v>51563.80310999999</v>
      </c>
      <c r="M78" s="114">
        <v>62</v>
      </c>
      <c r="N78" s="139">
        <v>68</v>
      </c>
      <c r="O78" s="70">
        <v>10528.24</v>
      </c>
      <c r="P78" s="70">
        <f t="shared" si="5"/>
        <v>11096.76496</v>
      </c>
      <c r="Q78" s="70">
        <v>1</v>
      </c>
      <c r="R78" s="70">
        <f t="shared" si="34"/>
        <v>10528.24</v>
      </c>
      <c r="S78" s="70">
        <f t="shared" si="35"/>
        <v>11096.76496</v>
      </c>
      <c r="T78" s="70">
        <v>8800</v>
      </c>
      <c r="U78" s="70">
        <f t="shared" si="8"/>
        <v>135244.5076512</v>
      </c>
      <c r="V78" s="108">
        <f t="shared" si="36"/>
        <v>9025100.51008</v>
      </c>
      <c r="W78" s="70">
        <f t="shared" si="37"/>
        <v>9076.7</v>
      </c>
      <c r="X78" s="118">
        <v>9083337.12</v>
      </c>
      <c r="Y78" s="82">
        <f t="shared" si="13"/>
        <v>9076700</v>
      </c>
      <c r="Z78" s="150">
        <f t="shared" si="11"/>
        <v>-6637.11999999918</v>
      </c>
    </row>
    <row r="79" spans="1:67" s="76" customFormat="1" ht="21" customHeight="1">
      <c r="A79" s="65" t="s">
        <v>86</v>
      </c>
      <c r="B79" s="75">
        <v>36000000</v>
      </c>
      <c r="C79" s="139">
        <v>12</v>
      </c>
      <c r="D79" s="85">
        <f t="shared" si="30"/>
        <v>1</v>
      </c>
      <c r="E79" s="70">
        <v>24565.89</v>
      </c>
      <c r="F79" s="70">
        <f t="shared" si="0"/>
        <v>25892.44806</v>
      </c>
      <c r="G79" s="70">
        <v>1</v>
      </c>
      <c r="H79" s="70">
        <f t="shared" si="31"/>
        <v>24565.89</v>
      </c>
      <c r="I79" s="70">
        <f t="shared" si="32"/>
        <v>25892.44806</v>
      </c>
      <c r="J79" s="70">
        <v>0</v>
      </c>
      <c r="K79" s="70">
        <f t="shared" si="3"/>
        <v>4640.7422799</v>
      </c>
      <c r="L79" s="108">
        <f t="shared" si="33"/>
        <v>309382.81866</v>
      </c>
      <c r="M79" s="114">
        <v>89</v>
      </c>
      <c r="N79" s="139">
        <v>96</v>
      </c>
      <c r="O79" s="70">
        <v>10528.24</v>
      </c>
      <c r="P79" s="70">
        <f t="shared" si="5"/>
        <v>11096.76496</v>
      </c>
      <c r="Q79" s="70">
        <v>1</v>
      </c>
      <c r="R79" s="70">
        <f t="shared" si="34"/>
        <v>10528.24</v>
      </c>
      <c r="S79" s="70">
        <f t="shared" si="35"/>
        <v>11096.76496</v>
      </c>
      <c r="T79" s="70">
        <v>17300</v>
      </c>
      <c r="U79" s="70">
        <f t="shared" si="8"/>
        <v>190933.42256640003</v>
      </c>
      <c r="V79" s="108">
        <f t="shared" si="36"/>
        <v>12746194.837760001</v>
      </c>
      <c r="W79" s="70">
        <f t="shared" si="37"/>
        <v>13055.6</v>
      </c>
      <c r="X79" s="118">
        <v>13055734.52</v>
      </c>
      <c r="Y79" s="82">
        <f t="shared" si="13"/>
        <v>13055600</v>
      </c>
      <c r="Z79" s="150">
        <f t="shared" si="11"/>
        <v>-134.51999999955297</v>
      </c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</row>
    <row r="80" spans="1:67" s="76" customFormat="1" ht="21" customHeight="1">
      <c r="A80" s="65" t="s">
        <v>87</v>
      </c>
      <c r="B80" s="75">
        <v>63000000</v>
      </c>
      <c r="C80" s="139">
        <v>20</v>
      </c>
      <c r="D80" s="85">
        <f t="shared" si="30"/>
        <v>1.6666666666666667</v>
      </c>
      <c r="E80" s="70">
        <v>24565.89</v>
      </c>
      <c r="F80" s="70">
        <f t="shared" si="0"/>
        <v>25892.44806</v>
      </c>
      <c r="G80" s="70">
        <v>1</v>
      </c>
      <c r="H80" s="70">
        <f t="shared" si="31"/>
        <v>24565.89</v>
      </c>
      <c r="I80" s="70">
        <f t="shared" si="32"/>
        <v>25892.44806</v>
      </c>
      <c r="J80" s="70">
        <v>0</v>
      </c>
      <c r="K80" s="70">
        <f t="shared" si="3"/>
        <v>7734.570466499999</v>
      </c>
      <c r="L80" s="108">
        <f t="shared" si="33"/>
        <v>515638.0311</v>
      </c>
      <c r="M80" s="114">
        <v>117</v>
      </c>
      <c r="N80" s="139">
        <v>123</v>
      </c>
      <c r="O80" s="70">
        <v>10528.24</v>
      </c>
      <c r="P80" s="70">
        <f t="shared" si="5"/>
        <v>11096.76496</v>
      </c>
      <c r="Q80" s="70">
        <v>1</v>
      </c>
      <c r="R80" s="70">
        <f t="shared" si="34"/>
        <v>10528.24</v>
      </c>
      <c r="S80" s="70">
        <f t="shared" si="35"/>
        <v>11096.76496</v>
      </c>
      <c r="T80" s="70">
        <v>11500</v>
      </c>
      <c r="U80" s="70">
        <f t="shared" si="8"/>
        <v>244633.44766319997</v>
      </c>
      <c r="V80" s="108">
        <f t="shared" si="36"/>
        <v>16320396.510879999</v>
      </c>
      <c r="W80" s="70">
        <f t="shared" si="37"/>
        <v>16836</v>
      </c>
      <c r="X80" s="118">
        <v>16837139.340000004</v>
      </c>
      <c r="Y80" s="82">
        <f t="shared" si="13"/>
        <v>16836000</v>
      </c>
      <c r="Z80" s="150">
        <f t="shared" si="11"/>
        <v>-1139.3400000035763</v>
      </c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</row>
    <row r="81" spans="1:67" s="78" customFormat="1" ht="21" customHeight="1">
      <c r="A81" s="65" t="s">
        <v>93</v>
      </c>
      <c r="B81" s="75">
        <v>73000000</v>
      </c>
      <c r="C81" s="139">
        <v>4</v>
      </c>
      <c r="D81" s="85">
        <f t="shared" si="30"/>
        <v>0.3333333333333333</v>
      </c>
      <c r="E81" s="70">
        <v>24565.89</v>
      </c>
      <c r="F81" s="70">
        <f t="shared" si="0"/>
        <v>25892.44806</v>
      </c>
      <c r="G81" s="70">
        <v>1</v>
      </c>
      <c r="H81" s="70">
        <f t="shared" si="31"/>
        <v>24565.89</v>
      </c>
      <c r="I81" s="70">
        <f t="shared" si="32"/>
        <v>25892.44806</v>
      </c>
      <c r="J81" s="70">
        <v>12955.64</v>
      </c>
      <c r="K81" s="70">
        <f t="shared" si="3"/>
        <v>1546.9140932999999</v>
      </c>
      <c r="L81" s="108">
        <f t="shared" si="33"/>
        <v>116083.24621999999</v>
      </c>
      <c r="M81" s="114">
        <v>49</v>
      </c>
      <c r="N81" s="139">
        <v>53</v>
      </c>
      <c r="O81" s="70">
        <v>10528.24</v>
      </c>
      <c r="P81" s="70">
        <f t="shared" si="5"/>
        <v>11096.76496</v>
      </c>
      <c r="Q81" s="70">
        <v>1</v>
      </c>
      <c r="R81" s="70">
        <f t="shared" si="34"/>
        <v>10528.24</v>
      </c>
      <c r="S81" s="70">
        <f t="shared" si="35"/>
        <v>11096.76496</v>
      </c>
      <c r="T81" s="70">
        <v>70500</v>
      </c>
      <c r="U81" s="70">
        <f t="shared" si="8"/>
        <v>105411.1603752</v>
      </c>
      <c r="V81" s="108">
        <f t="shared" si="36"/>
        <v>7097910.69168</v>
      </c>
      <c r="W81" s="70">
        <f t="shared" si="37"/>
        <v>7214</v>
      </c>
      <c r="X81" s="118">
        <v>7214521.139999999</v>
      </c>
      <c r="Y81" s="82">
        <f t="shared" si="13"/>
        <v>7214000</v>
      </c>
      <c r="Z81" s="150">
        <f t="shared" si="11"/>
        <v>-521.1399999987334</v>
      </c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</row>
    <row r="82" spans="1:67" s="1" customFormat="1" ht="21.75" customHeight="1">
      <c r="A82" s="66" t="s">
        <v>147</v>
      </c>
      <c r="B82" s="32"/>
      <c r="C82" s="137">
        <f>SUM(C83:C88)</f>
        <v>123</v>
      </c>
      <c r="D82" s="86"/>
      <c r="E82" s="70"/>
      <c r="F82" s="70"/>
      <c r="G82" s="44"/>
      <c r="H82" s="45"/>
      <c r="I82" s="45"/>
      <c r="J82" s="44">
        <f>SUM(J83:J88)</f>
        <v>18309.34</v>
      </c>
      <c r="K82" s="70"/>
      <c r="L82" s="107">
        <f>SUM(L83:L88)</f>
        <v>4088755.9575034</v>
      </c>
      <c r="M82" s="43">
        <f>SUM(M83:M88)</f>
        <v>604</v>
      </c>
      <c r="N82" s="137">
        <f>SUM(N83:N88)</f>
        <v>624</v>
      </c>
      <c r="O82" s="70"/>
      <c r="P82" s="70"/>
      <c r="Q82" s="44"/>
      <c r="R82" s="45"/>
      <c r="S82" s="45"/>
      <c r="T82" s="44">
        <f>SUM(T83:T88)</f>
        <v>250097.28</v>
      </c>
      <c r="U82" s="70">
        <f t="shared" si="8"/>
        <v>0</v>
      </c>
      <c r="V82" s="107">
        <f>SUM(V83:V88)</f>
        <v>99733040.06982242</v>
      </c>
      <c r="W82" s="44">
        <f>SUM(W83:W88)</f>
        <v>103821.8</v>
      </c>
      <c r="X82" s="118"/>
      <c r="Y82" s="82"/>
      <c r="Z82" s="150">
        <f t="shared" si="11"/>
        <v>0</v>
      </c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</row>
    <row r="83" spans="1:67" s="80" customFormat="1" ht="21.75" customHeight="1">
      <c r="A83" s="65" t="s">
        <v>71</v>
      </c>
      <c r="B83" s="75">
        <v>37000000</v>
      </c>
      <c r="C83" s="138">
        <v>15</v>
      </c>
      <c r="D83" s="85">
        <f aca="true" t="shared" si="38" ref="D83:D88">SUM(C83/12)</f>
        <v>1.25</v>
      </c>
      <c r="E83" s="70">
        <v>24565.89</v>
      </c>
      <c r="F83" s="70">
        <f t="shared" si="0"/>
        <v>25892.44806</v>
      </c>
      <c r="G83" s="70">
        <v>1.15</v>
      </c>
      <c r="H83" s="70">
        <f aca="true" t="shared" si="39" ref="H83:H88">SUM(E83*G83)</f>
        <v>28250.773499999996</v>
      </c>
      <c r="I83" s="70">
        <f aca="true" t="shared" si="40" ref="I83:I88">SUM(F83*G83)</f>
        <v>29776.315268999995</v>
      </c>
      <c r="J83" s="70">
        <v>9684.34</v>
      </c>
      <c r="K83" s="70">
        <f t="shared" si="3"/>
        <v>6671.067027356249</v>
      </c>
      <c r="L83" s="108">
        <f aca="true" t="shared" si="41" ref="L83:L88">SUM((D83*H83))+(D83*I83*11)+J83</f>
        <v>454422.14182374993</v>
      </c>
      <c r="M83" s="84">
        <v>68</v>
      </c>
      <c r="N83" s="138">
        <v>67</v>
      </c>
      <c r="O83" s="70">
        <v>10528.24</v>
      </c>
      <c r="P83" s="70">
        <f t="shared" si="5"/>
        <v>11096.76496</v>
      </c>
      <c r="Q83" s="70">
        <v>1.15</v>
      </c>
      <c r="R83" s="70">
        <f aca="true" t="shared" si="42" ref="R83:R88">SUM(O83*Q83)</f>
        <v>12107.475999999999</v>
      </c>
      <c r="S83" s="70">
        <f aca="true" t="shared" si="43" ref="S83:S88">SUM(P83*Q83)</f>
        <v>12761.279703999999</v>
      </c>
      <c r="T83" s="70">
        <v>125797.28</v>
      </c>
      <c r="U83" s="70">
        <f t="shared" si="8"/>
        <v>153243.96050771995</v>
      </c>
      <c r="V83" s="108">
        <f aca="true" t="shared" si="44" ref="V83:V88">N83*R83+N83*S83*11+T83</f>
        <v>10342061.313847996</v>
      </c>
      <c r="W83" s="70">
        <f aca="true" t="shared" si="45" ref="W83:W88">ROUND(((L83+V83)/1000),1)</f>
        <v>10796.5</v>
      </c>
      <c r="X83" s="118">
        <v>10803802.1</v>
      </c>
      <c r="Y83" s="82">
        <f t="shared" si="13"/>
        <v>10796500</v>
      </c>
      <c r="Z83" s="150">
        <f t="shared" si="11"/>
        <v>-7302.0999999996275</v>
      </c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</row>
    <row r="84" spans="1:67" s="80" customFormat="1" ht="21.75" customHeight="1">
      <c r="A84" s="65" t="s">
        <v>109</v>
      </c>
      <c r="B84" s="75">
        <v>65000000</v>
      </c>
      <c r="C84" s="138">
        <v>5</v>
      </c>
      <c r="D84" s="85">
        <f t="shared" si="38"/>
        <v>0.4166666666666667</v>
      </c>
      <c r="E84" s="70">
        <v>24565.89</v>
      </c>
      <c r="F84" s="70">
        <f t="shared" si="0"/>
        <v>25892.44806</v>
      </c>
      <c r="G84" s="70">
        <v>1.16</v>
      </c>
      <c r="H84" s="70">
        <f t="shared" si="39"/>
        <v>28496.432399999998</v>
      </c>
      <c r="I84" s="70">
        <f t="shared" si="40"/>
        <v>30035.239749599998</v>
      </c>
      <c r="J84" s="70">
        <v>0</v>
      </c>
      <c r="K84" s="70">
        <f t="shared" si="3"/>
        <v>2243.025435285</v>
      </c>
      <c r="L84" s="108">
        <f t="shared" si="41"/>
        <v>149535.029019</v>
      </c>
      <c r="M84" s="84">
        <v>160</v>
      </c>
      <c r="N84" s="138">
        <v>172</v>
      </c>
      <c r="O84" s="70">
        <v>10528.24</v>
      </c>
      <c r="P84" s="70">
        <f t="shared" si="5"/>
        <v>11096.76496</v>
      </c>
      <c r="Q84" s="70">
        <v>1.16</v>
      </c>
      <c r="R84" s="70">
        <f t="shared" si="42"/>
        <v>12212.758399999999</v>
      </c>
      <c r="S84" s="70">
        <f t="shared" si="43"/>
        <v>12872.2473536</v>
      </c>
      <c r="T84" s="70">
        <v>26300</v>
      </c>
      <c r="U84" s="70">
        <f t="shared" si="8"/>
        <v>396823.296567168</v>
      </c>
      <c r="V84" s="108">
        <f t="shared" si="44"/>
        <v>26481186.4378112</v>
      </c>
      <c r="W84" s="70">
        <f t="shared" si="45"/>
        <v>26630.7</v>
      </c>
      <c r="X84" s="118">
        <v>26640293.099999998</v>
      </c>
      <c r="Y84" s="82">
        <f t="shared" si="13"/>
        <v>26630700</v>
      </c>
      <c r="Z84" s="150">
        <f t="shared" si="11"/>
        <v>-9593.099999997765</v>
      </c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</row>
    <row r="85" spans="1:67" s="80" customFormat="1" ht="21.75" customHeight="1">
      <c r="A85" s="65" t="s">
        <v>111</v>
      </c>
      <c r="B85" s="75">
        <v>71000000</v>
      </c>
      <c r="C85" s="139">
        <v>28</v>
      </c>
      <c r="D85" s="85">
        <f t="shared" si="38"/>
        <v>2.3333333333333335</v>
      </c>
      <c r="E85" s="70">
        <v>24565.89</v>
      </c>
      <c r="F85" s="70">
        <f t="shared" si="0"/>
        <v>25892.44806</v>
      </c>
      <c r="G85" s="70">
        <v>1.16</v>
      </c>
      <c r="H85" s="70">
        <f t="shared" si="39"/>
        <v>28496.432399999998</v>
      </c>
      <c r="I85" s="70">
        <f t="shared" si="40"/>
        <v>30035.239749599998</v>
      </c>
      <c r="J85" s="70">
        <v>5025</v>
      </c>
      <c r="K85" s="70">
        <f t="shared" si="3"/>
        <v>12560.942437595999</v>
      </c>
      <c r="L85" s="108">
        <f t="shared" si="41"/>
        <v>842421.1625063999</v>
      </c>
      <c r="M85" s="84">
        <v>90</v>
      </c>
      <c r="N85" s="138">
        <v>87</v>
      </c>
      <c r="O85" s="70">
        <v>10528.24</v>
      </c>
      <c r="P85" s="70">
        <f t="shared" si="5"/>
        <v>11096.76496</v>
      </c>
      <c r="Q85" s="70">
        <v>1.16</v>
      </c>
      <c r="R85" s="70">
        <f t="shared" si="42"/>
        <v>12212.758399999999</v>
      </c>
      <c r="S85" s="70">
        <f t="shared" si="43"/>
        <v>12872.2473536</v>
      </c>
      <c r="T85" s="70">
        <v>35400</v>
      </c>
      <c r="U85" s="70">
        <f t="shared" si="8"/>
        <v>200718.760472928</v>
      </c>
      <c r="V85" s="108">
        <f t="shared" si="44"/>
        <v>13416650.6981952</v>
      </c>
      <c r="W85" s="70">
        <f t="shared" si="45"/>
        <v>14259.1</v>
      </c>
      <c r="X85" s="118">
        <v>14261974.799999999</v>
      </c>
      <c r="Y85" s="82">
        <f t="shared" si="13"/>
        <v>14259100</v>
      </c>
      <c r="Z85" s="150">
        <f t="shared" si="11"/>
        <v>-2874.7999999988824</v>
      </c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</row>
    <row r="86" spans="1:26" s="80" customFormat="1" ht="21.75" customHeight="1">
      <c r="A86" s="65" t="s">
        <v>113</v>
      </c>
      <c r="B86" s="75">
        <v>75000000</v>
      </c>
      <c r="C86" s="139">
        <v>29</v>
      </c>
      <c r="D86" s="85">
        <f t="shared" si="38"/>
        <v>2.4166666666666665</v>
      </c>
      <c r="E86" s="70">
        <v>24565.89</v>
      </c>
      <c r="F86" s="70">
        <f t="shared" si="0"/>
        <v>25892.44806</v>
      </c>
      <c r="G86" s="70">
        <v>1.15</v>
      </c>
      <c r="H86" s="70">
        <f t="shared" si="39"/>
        <v>28250.773499999996</v>
      </c>
      <c r="I86" s="70">
        <f t="shared" si="40"/>
        <v>29776.315268999995</v>
      </c>
      <c r="J86" s="70">
        <v>0</v>
      </c>
      <c r="K86" s="70">
        <f t="shared" si="3"/>
        <v>12897.396252888746</v>
      </c>
      <c r="L86" s="108">
        <f t="shared" si="41"/>
        <v>859826.4168592498</v>
      </c>
      <c r="M86" s="84">
        <v>200</v>
      </c>
      <c r="N86" s="138">
        <v>212</v>
      </c>
      <c r="O86" s="70">
        <v>10528.24</v>
      </c>
      <c r="P86" s="70">
        <f t="shared" si="5"/>
        <v>11096.76496</v>
      </c>
      <c r="Q86" s="70">
        <v>1.15</v>
      </c>
      <c r="R86" s="70">
        <f t="shared" si="42"/>
        <v>12107.475999999999</v>
      </c>
      <c r="S86" s="70">
        <f t="shared" si="43"/>
        <v>12761.279703999999</v>
      </c>
      <c r="T86" s="70">
        <v>24500</v>
      </c>
      <c r="U86" s="70">
        <f t="shared" si="8"/>
        <v>484891.33772591996</v>
      </c>
      <c r="V86" s="108">
        <f t="shared" si="44"/>
        <v>32350589.181727998</v>
      </c>
      <c r="W86" s="70">
        <f t="shared" si="45"/>
        <v>33210.4</v>
      </c>
      <c r="X86" s="118">
        <v>33218650.139999997</v>
      </c>
      <c r="Y86" s="82">
        <f t="shared" si="13"/>
        <v>33210400</v>
      </c>
      <c r="Z86" s="150">
        <f t="shared" si="11"/>
        <v>-8250.13999999687</v>
      </c>
    </row>
    <row r="87" spans="1:26" s="80" customFormat="1" ht="21.75" customHeight="1">
      <c r="A87" s="65" t="s">
        <v>130</v>
      </c>
      <c r="B87" s="75">
        <v>71800000</v>
      </c>
      <c r="C87" s="139">
        <v>28</v>
      </c>
      <c r="D87" s="85">
        <f t="shared" si="38"/>
        <v>2.3333333333333335</v>
      </c>
      <c r="E87" s="70">
        <v>24565.89</v>
      </c>
      <c r="F87" s="70">
        <f t="shared" si="0"/>
        <v>25892.44806</v>
      </c>
      <c r="G87" s="70">
        <v>1.5</v>
      </c>
      <c r="H87" s="70">
        <f t="shared" si="39"/>
        <v>36848.835</v>
      </c>
      <c r="I87" s="70">
        <f t="shared" si="40"/>
        <v>38838.67209</v>
      </c>
      <c r="J87" s="70">
        <v>3600</v>
      </c>
      <c r="K87" s="70">
        <f t="shared" si="3"/>
        <v>16242.597979650003</v>
      </c>
      <c r="L87" s="108">
        <f t="shared" si="41"/>
        <v>1086439.8653100003</v>
      </c>
      <c r="M87" s="84">
        <v>55</v>
      </c>
      <c r="N87" s="138">
        <v>56</v>
      </c>
      <c r="O87" s="70">
        <v>10528.24</v>
      </c>
      <c r="P87" s="70">
        <f t="shared" si="5"/>
        <v>11096.76496</v>
      </c>
      <c r="Q87" s="70">
        <v>1.5</v>
      </c>
      <c r="R87" s="70">
        <f t="shared" si="42"/>
        <v>15792.36</v>
      </c>
      <c r="S87" s="70">
        <f t="shared" si="43"/>
        <v>16645.14744</v>
      </c>
      <c r="T87" s="70">
        <v>28100</v>
      </c>
      <c r="U87" s="70">
        <f t="shared" si="8"/>
        <v>167066.7447456</v>
      </c>
      <c r="V87" s="108">
        <f t="shared" si="44"/>
        <v>11165882.983040001</v>
      </c>
      <c r="W87" s="70">
        <f t="shared" si="45"/>
        <v>12252.3</v>
      </c>
      <c r="X87" s="118">
        <v>12268319.96</v>
      </c>
      <c r="Y87" s="82">
        <f t="shared" si="13"/>
        <v>12252300</v>
      </c>
      <c r="Z87" s="150">
        <f t="shared" si="11"/>
        <v>-16019.960000000894</v>
      </c>
    </row>
    <row r="88" spans="1:26" s="80" customFormat="1" ht="21.75" customHeight="1">
      <c r="A88" s="65" t="s">
        <v>116</v>
      </c>
      <c r="B88" s="75">
        <v>71900000</v>
      </c>
      <c r="C88" s="139">
        <v>18</v>
      </c>
      <c r="D88" s="85">
        <f t="shared" si="38"/>
        <v>1.5</v>
      </c>
      <c r="E88" s="70">
        <v>24565.89</v>
      </c>
      <c r="F88" s="70">
        <f t="shared" si="0"/>
        <v>25892.44806</v>
      </c>
      <c r="G88" s="70">
        <v>1.5</v>
      </c>
      <c r="H88" s="70">
        <f t="shared" si="39"/>
        <v>36848.835</v>
      </c>
      <c r="I88" s="70">
        <f t="shared" si="40"/>
        <v>38838.67209</v>
      </c>
      <c r="J88" s="70"/>
      <c r="K88" s="70">
        <f t="shared" si="3"/>
        <v>10441.670129775</v>
      </c>
      <c r="L88" s="108">
        <f t="shared" si="41"/>
        <v>696111.3419850001</v>
      </c>
      <c r="M88" s="84">
        <v>31</v>
      </c>
      <c r="N88" s="138">
        <v>30</v>
      </c>
      <c r="O88" s="70">
        <v>10528.24</v>
      </c>
      <c r="P88" s="70">
        <f t="shared" si="5"/>
        <v>11096.76496</v>
      </c>
      <c r="Q88" s="70">
        <v>1.5</v>
      </c>
      <c r="R88" s="70">
        <f t="shared" si="42"/>
        <v>15792.36</v>
      </c>
      <c r="S88" s="70">
        <f t="shared" si="43"/>
        <v>16645.14744</v>
      </c>
      <c r="T88" s="70">
        <v>10000</v>
      </c>
      <c r="U88" s="70">
        <f t="shared" si="8"/>
        <v>89500.041828</v>
      </c>
      <c r="V88" s="108">
        <f t="shared" si="44"/>
        <v>5976669.4552</v>
      </c>
      <c r="W88" s="70">
        <f t="shared" si="45"/>
        <v>6672.8</v>
      </c>
      <c r="X88" s="118">
        <v>6673532.199999999</v>
      </c>
      <c r="Y88" s="82">
        <f t="shared" si="13"/>
        <v>6672800</v>
      </c>
      <c r="Z88" s="150">
        <f t="shared" si="11"/>
        <v>-732.1999999992549</v>
      </c>
    </row>
    <row r="89" spans="1:26" s="1" customFormat="1" ht="21.75" customHeight="1">
      <c r="A89" s="66" t="s">
        <v>148</v>
      </c>
      <c r="B89" s="32"/>
      <c r="C89" s="137">
        <f>SUM(C90:C101)</f>
        <v>440</v>
      </c>
      <c r="D89" s="86"/>
      <c r="E89" s="70"/>
      <c r="F89" s="70"/>
      <c r="G89" s="44"/>
      <c r="H89" s="45"/>
      <c r="I89" s="45"/>
      <c r="J89" s="44">
        <f>SUM(J90:J101)</f>
        <v>102768.07</v>
      </c>
      <c r="K89" s="70"/>
      <c r="L89" s="107">
        <f>SUM(L90:L101)</f>
        <v>14603282.96157865</v>
      </c>
      <c r="M89" s="43">
        <f>SUM(M90:M101)</f>
        <v>1464</v>
      </c>
      <c r="N89" s="137">
        <f>SUM(N90:N101)</f>
        <v>1486</v>
      </c>
      <c r="O89" s="70"/>
      <c r="P89" s="70"/>
      <c r="Q89" s="44"/>
      <c r="R89" s="45"/>
      <c r="S89" s="45"/>
      <c r="T89" s="44">
        <f>SUM(T90:T101)</f>
        <v>558138.8300000001</v>
      </c>
      <c r="U89" s="70">
        <f t="shared" si="8"/>
        <v>0</v>
      </c>
      <c r="V89" s="107">
        <f>SUM(V90:V101)</f>
        <v>248552810.286296</v>
      </c>
      <c r="W89" s="44">
        <f>SUM(W90:W101)</f>
        <v>263156</v>
      </c>
      <c r="X89" s="118"/>
      <c r="Y89" s="82"/>
      <c r="Z89" s="150">
        <f t="shared" si="11"/>
        <v>0</v>
      </c>
    </row>
    <row r="90" spans="1:26" s="80" customFormat="1" ht="21.75" customHeight="1">
      <c r="A90" s="65" t="s">
        <v>118</v>
      </c>
      <c r="B90" s="75">
        <v>84000000</v>
      </c>
      <c r="C90" s="139">
        <v>33</v>
      </c>
      <c r="D90" s="85">
        <f>SUM(C90/12)</f>
        <v>2.75</v>
      </c>
      <c r="E90" s="70">
        <v>24565.89</v>
      </c>
      <c r="F90" s="70">
        <f t="shared" si="0"/>
        <v>25892.44806</v>
      </c>
      <c r="G90" s="70">
        <v>1.4</v>
      </c>
      <c r="H90" s="70">
        <f>SUM(E90*G90)</f>
        <v>34392.246</v>
      </c>
      <c r="I90" s="70">
        <f>SUM(F90*G90)</f>
        <v>36249.427284</v>
      </c>
      <c r="J90" s="70">
        <v>0</v>
      </c>
      <c r="K90" s="70">
        <f t="shared" si="3"/>
        <v>17866.857777614998</v>
      </c>
      <c r="L90" s="108">
        <f>SUM((D90*H90))+(D90*I90*11)+J90</f>
        <v>1191123.851841</v>
      </c>
      <c r="M90" s="84">
        <v>20</v>
      </c>
      <c r="N90" s="138">
        <v>18</v>
      </c>
      <c r="O90" s="70">
        <v>10528.24</v>
      </c>
      <c r="P90" s="70">
        <f t="shared" si="5"/>
        <v>11096.76496</v>
      </c>
      <c r="Q90" s="70" t="s">
        <v>131</v>
      </c>
      <c r="R90" s="70">
        <f aca="true" t="shared" si="46" ref="R90:R101">SUM(O90*Q90)</f>
        <v>14739.535999999998</v>
      </c>
      <c r="S90" s="70">
        <f aca="true" t="shared" si="47" ref="S90:S101">SUM(P90*Q90)</f>
        <v>15535.470943999999</v>
      </c>
      <c r="T90" s="70">
        <v>3700</v>
      </c>
      <c r="U90" s="70">
        <f t="shared" si="8"/>
        <v>50120.02342367999</v>
      </c>
      <c r="V90" s="108">
        <f aca="true" t="shared" si="48" ref="V90:V101">N90*R90+N90*S90*11+T90</f>
        <v>3345034.8949119993</v>
      </c>
      <c r="W90" s="70">
        <f aca="true" t="shared" si="49" ref="W90:W101">ROUND(((L90+V90)/1000),1)</f>
        <v>4536.2</v>
      </c>
      <c r="X90" s="118">
        <v>4547835.140000001</v>
      </c>
      <c r="Y90" s="82">
        <f t="shared" si="13"/>
        <v>4536200</v>
      </c>
      <c r="Z90" s="150">
        <f t="shared" si="11"/>
        <v>-11635.140000000596</v>
      </c>
    </row>
    <row r="91" spans="1:26" s="80" customFormat="1" ht="21.75" customHeight="1">
      <c r="A91" s="65" t="s">
        <v>120</v>
      </c>
      <c r="B91" s="75">
        <v>81000000</v>
      </c>
      <c r="C91" s="139">
        <v>49</v>
      </c>
      <c r="D91" s="85">
        <f>SUM(C91/12)</f>
        <v>4.083333333333333</v>
      </c>
      <c r="E91" s="70">
        <v>24565.89</v>
      </c>
      <c r="F91" s="70">
        <f t="shared" si="0"/>
        <v>25892.44806</v>
      </c>
      <c r="G91" s="70">
        <v>1.21</v>
      </c>
      <c r="H91" s="70">
        <f>SUM(E91*G91)</f>
        <v>29724.726899999998</v>
      </c>
      <c r="I91" s="70">
        <f>SUM(F91*G91)</f>
        <v>31329.8621526</v>
      </c>
      <c r="J91" s="70">
        <v>0</v>
      </c>
      <c r="K91" s="70">
        <f t="shared" si="3"/>
        <v>22929.13414793925</v>
      </c>
      <c r="L91" s="108">
        <f>SUM((D91*H91))+(D91*I91*11)+J91</f>
        <v>1528608.94319595</v>
      </c>
      <c r="M91" s="84">
        <v>80</v>
      </c>
      <c r="N91" s="138">
        <v>84</v>
      </c>
      <c r="O91" s="70">
        <v>10528.24</v>
      </c>
      <c r="P91" s="70">
        <f t="shared" si="5"/>
        <v>11096.76496</v>
      </c>
      <c r="Q91" s="70">
        <v>1.21</v>
      </c>
      <c r="R91" s="70">
        <f t="shared" si="46"/>
        <v>12739.170399999999</v>
      </c>
      <c r="S91" s="70">
        <f t="shared" si="47"/>
        <v>13427.0856016</v>
      </c>
      <c r="T91" s="70">
        <v>21200</v>
      </c>
      <c r="U91" s="70">
        <f t="shared" si="8"/>
        <v>202150.761142176</v>
      </c>
      <c r="V91" s="108">
        <f t="shared" si="48"/>
        <v>13497917.4094784</v>
      </c>
      <c r="W91" s="70">
        <f t="shared" si="49"/>
        <v>15026.5</v>
      </c>
      <c r="X91" s="118">
        <v>15037784.46</v>
      </c>
      <c r="Y91" s="82">
        <f t="shared" si="13"/>
        <v>15026500</v>
      </c>
      <c r="Z91" s="150">
        <f t="shared" si="11"/>
        <v>-11284.460000000894</v>
      </c>
    </row>
    <row r="92" spans="1:26" s="80" customFormat="1" ht="21.75" customHeight="1">
      <c r="A92" s="65" t="s">
        <v>126</v>
      </c>
      <c r="B92" s="75">
        <v>93000000</v>
      </c>
      <c r="C92" s="139">
        <v>71</v>
      </c>
      <c r="D92" s="85">
        <f>SUM(C92/12)</f>
        <v>5.916666666666667</v>
      </c>
      <c r="E92" s="70">
        <v>24565.89</v>
      </c>
      <c r="F92" s="70">
        <f t="shared" si="0"/>
        <v>25892.44806</v>
      </c>
      <c r="G92" s="70">
        <v>1.4</v>
      </c>
      <c r="H92" s="70">
        <f>SUM(E92*G92)</f>
        <v>34392.246</v>
      </c>
      <c r="I92" s="70">
        <f>SUM(F92*G92)</f>
        <v>36249.427284</v>
      </c>
      <c r="J92" s="70">
        <v>0</v>
      </c>
      <c r="K92" s="70">
        <f t="shared" si="3"/>
        <v>38440.815218505006</v>
      </c>
      <c r="L92" s="108">
        <f>SUM((D92*H92))+(D92*I92*11)+J92</f>
        <v>2562721.0145670003</v>
      </c>
      <c r="M92" s="84">
        <v>183</v>
      </c>
      <c r="N92" s="138">
        <v>180</v>
      </c>
      <c r="O92" s="70">
        <v>10528.24</v>
      </c>
      <c r="P92" s="70">
        <f t="shared" si="5"/>
        <v>11096.76496</v>
      </c>
      <c r="Q92" s="70">
        <v>1.4</v>
      </c>
      <c r="R92" s="70">
        <f t="shared" si="46"/>
        <v>14739.535999999998</v>
      </c>
      <c r="S92" s="70">
        <f t="shared" si="47"/>
        <v>15535.470943999999</v>
      </c>
      <c r="T92" s="70">
        <v>14000</v>
      </c>
      <c r="U92" s="70">
        <f t="shared" si="8"/>
        <v>501200.2342368</v>
      </c>
      <c r="V92" s="108">
        <f t="shared" si="48"/>
        <v>33427348.94912</v>
      </c>
      <c r="W92" s="70">
        <f t="shared" si="49"/>
        <v>35990.1</v>
      </c>
      <c r="X92" s="118">
        <v>36000000</v>
      </c>
      <c r="Y92" s="82">
        <f t="shared" si="13"/>
        <v>35990100</v>
      </c>
      <c r="Z92" s="150">
        <f t="shared" si="11"/>
        <v>-9900</v>
      </c>
    </row>
    <row r="93" spans="1:26" s="80" customFormat="1" ht="21.75" customHeight="1">
      <c r="A93" s="65" t="s">
        <v>127</v>
      </c>
      <c r="B93" s="75">
        <v>95000000</v>
      </c>
      <c r="C93" s="139">
        <v>37</v>
      </c>
      <c r="D93" s="85">
        <f>SUM(C93/12)</f>
        <v>3.0833333333333335</v>
      </c>
      <c r="E93" s="70">
        <v>24565.89</v>
      </c>
      <c r="F93" s="70">
        <f t="shared" si="0"/>
        <v>25892.44806</v>
      </c>
      <c r="G93" s="70">
        <v>1.3</v>
      </c>
      <c r="H93" s="70">
        <f>SUM(E93*G93)</f>
        <v>31935.657</v>
      </c>
      <c r="I93" s="70">
        <f>SUM(F93*G93)</f>
        <v>33660.182478</v>
      </c>
      <c r="J93" s="70">
        <v>0</v>
      </c>
      <c r="K93" s="70">
        <f t="shared" si="3"/>
        <v>18601.6419719325</v>
      </c>
      <c r="L93" s="108">
        <f>SUM((D93*H93))+(D93*I93*11)+J93</f>
        <v>1240109.4647955</v>
      </c>
      <c r="M93" s="84">
        <v>60</v>
      </c>
      <c r="N93" s="138">
        <v>57</v>
      </c>
      <c r="O93" s="70">
        <v>10528.24</v>
      </c>
      <c r="P93" s="70">
        <f t="shared" si="5"/>
        <v>11096.76496</v>
      </c>
      <c r="Q93" s="70">
        <v>1.3</v>
      </c>
      <c r="R93" s="70">
        <f t="shared" si="46"/>
        <v>13686.712</v>
      </c>
      <c r="S93" s="70">
        <f t="shared" si="47"/>
        <v>14425.794448</v>
      </c>
      <c r="T93" s="70">
        <v>17800</v>
      </c>
      <c r="U93" s="70">
        <f t="shared" si="8"/>
        <v>147376.73554344</v>
      </c>
      <c r="V93" s="108">
        <f t="shared" si="48"/>
        <v>9842915.702896</v>
      </c>
      <c r="W93" s="70">
        <f t="shared" si="49"/>
        <v>11083</v>
      </c>
      <c r="X93" s="118">
        <v>11085302.56</v>
      </c>
      <c r="Y93" s="82">
        <f t="shared" si="13"/>
        <v>11083000</v>
      </c>
      <c r="Z93" s="150">
        <f t="shared" si="11"/>
        <v>-2302.5600000005215</v>
      </c>
    </row>
    <row r="94" spans="1:26" s="80" customFormat="1" ht="21.75" customHeight="1">
      <c r="A94" s="65" t="s">
        <v>51</v>
      </c>
      <c r="B94" s="75">
        <v>1000000</v>
      </c>
      <c r="C94" s="139">
        <v>48</v>
      </c>
      <c r="D94" s="85">
        <f>SUM(C94/12)</f>
        <v>4</v>
      </c>
      <c r="E94" s="70">
        <v>24565.89</v>
      </c>
      <c r="F94" s="70">
        <f t="shared" si="0"/>
        <v>25892.44806</v>
      </c>
      <c r="G94" s="70">
        <v>1.18</v>
      </c>
      <c r="H94" s="70">
        <f>SUM(E94*G94)</f>
        <v>28987.7502</v>
      </c>
      <c r="I94" s="70">
        <f>SUM(F94*G94)</f>
        <v>30553.088710799995</v>
      </c>
      <c r="J94" s="70">
        <v>27359.81</v>
      </c>
      <c r="K94" s="70">
        <f t="shared" si="3"/>
        <v>21904.303561127996</v>
      </c>
      <c r="L94" s="108">
        <f>SUM((D94*H94))+(D94*I94*11)+J94</f>
        <v>1487646.7140751998</v>
      </c>
      <c r="M94" s="84">
        <v>160</v>
      </c>
      <c r="N94" s="138">
        <v>160</v>
      </c>
      <c r="O94" s="70">
        <v>10528.24</v>
      </c>
      <c r="P94" s="70">
        <f t="shared" si="5"/>
        <v>11096.76496</v>
      </c>
      <c r="Q94" s="70">
        <v>1.18</v>
      </c>
      <c r="R94" s="70">
        <f t="shared" si="46"/>
        <v>12423.323199999999</v>
      </c>
      <c r="S94" s="70">
        <f t="shared" si="47"/>
        <v>13094.1826528</v>
      </c>
      <c r="T94" s="70">
        <v>17400</v>
      </c>
      <c r="U94" s="70">
        <f t="shared" si="8"/>
        <v>375502.39771392004</v>
      </c>
      <c r="V94" s="108">
        <f t="shared" si="48"/>
        <v>25050893.180928003</v>
      </c>
      <c r="W94" s="70">
        <f t="shared" si="49"/>
        <v>26538.5</v>
      </c>
      <c r="X94" s="118">
        <v>26542273.100000005</v>
      </c>
      <c r="Y94" s="82">
        <f t="shared" si="13"/>
        <v>26538500</v>
      </c>
      <c r="Z94" s="150">
        <f t="shared" si="11"/>
        <v>-3773.1000000052154</v>
      </c>
    </row>
    <row r="95" spans="1:26" s="80" customFormat="1" ht="21.75" customHeight="1">
      <c r="A95" s="65" t="s">
        <v>128</v>
      </c>
      <c r="B95" s="75">
        <v>76000000</v>
      </c>
      <c r="C95" s="139">
        <v>51</v>
      </c>
      <c r="D95" s="85">
        <f aca="true" t="shared" si="50" ref="D95:D101">SUM(C95/12)</f>
        <v>4.25</v>
      </c>
      <c r="E95" s="70">
        <v>24565.89</v>
      </c>
      <c r="F95" s="70">
        <f aca="true" t="shared" si="51" ref="F95:F124">SUM(E95*1.054)</f>
        <v>25892.44806</v>
      </c>
      <c r="G95" s="70">
        <v>1.24</v>
      </c>
      <c r="H95" s="70">
        <f aca="true" t="shared" si="52" ref="H95:H101">SUM(E95*G95)</f>
        <v>30461.7036</v>
      </c>
      <c r="I95" s="70">
        <f aca="true" t="shared" si="53" ref="I95:I101">SUM(F95*G95)</f>
        <v>32106.6355944</v>
      </c>
      <c r="J95" s="70">
        <v>28772.6</v>
      </c>
      <c r="K95" s="70">
        <f aca="true" t="shared" si="54" ref="K95:K124">(D95*H95+D95*I95*11)/100*1.5</f>
        <v>24456.711815073002</v>
      </c>
      <c r="L95" s="108">
        <f aca="true" t="shared" si="55" ref="L95:L101">SUM((D95*H95))+(D95*I95*11)+J95</f>
        <v>1659220.0543382003</v>
      </c>
      <c r="M95" s="84">
        <v>120</v>
      </c>
      <c r="N95" s="138">
        <v>119</v>
      </c>
      <c r="O95" s="70">
        <v>10528.24</v>
      </c>
      <c r="P95" s="70">
        <f aca="true" t="shared" si="56" ref="P95:P124">SUM(O95*1.054)</f>
        <v>11096.76496</v>
      </c>
      <c r="Q95" s="70">
        <v>1.24</v>
      </c>
      <c r="R95" s="70">
        <f t="shared" si="46"/>
        <v>13055.0176</v>
      </c>
      <c r="S95" s="70">
        <f t="shared" si="47"/>
        <v>13759.988550400001</v>
      </c>
      <c r="T95" s="70">
        <v>340338.83</v>
      </c>
      <c r="U95" s="70">
        <f aca="true" t="shared" si="57" ref="U95:U124">(N95*R95+N95*S95*11)/100*1.5</f>
        <v>293480.581603104</v>
      </c>
      <c r="V95" s="108">
        <f t="shared" si="48"/>
        <v>19905710.9368736</v>
      </c>
      <c r="W95" s="70">
        <f t="shared" si="49"/>
        <v>21564.9</v>
      </c>
      <c r="X95" s="118">
        <v>21573630.8</v>
      </c>
      <c r="Y95" s="82">
        <f t="shared" si="13"/>
        <v>21564900</v>
      </c>
      <c r="Z95" s="150">
        <f aca="true" t="shared" si="58" ref="Z95:Z124">Y95-X95</f>
        <v>-8730.800000000745</v>
      </c>
    </row>
    <row r="96" spans="1:26" s="80" customFormat="1" ht="21.75" customHeight="1">
      <c r="A96" s="65" t="s">
        <v>106</v>
      </c>
      <c r="B96" s="75">
        <v>4000000</v>
      </c>
      <c r="C96" s="139">
        <v>5</v>
      </c>
      <c r="D96" s="85">
        <f t="shared" si="50"/>
        <v>0.4166666666666667</v>
      </c>
      <c r="E96" s="70">
        <v>24565.89</v>
      </c>
      <c r="F96" s="70">
        <f t="shared" si="51"/>
        <v>25892.44806</v>
      </c>
      <c r="G96" s="70">
        <v>1.25</v>
      </c>
      <c r="H96" s="70">
        <f t="shared" si="52"/>
        <v>30707.3625</v>
      </c>
      <c r="I96" s="70">
        <f t="shared" si="53"/>
        <v>32365.560074999998</v>
      </c>
      <c r="J96" s="70">
        <v>10000</v>
      </c>
      <c r="K96" s="70">
        <f t="shared" si="54"/>
        <v>2417.05327078125</v>
      </c>
      <c r="L96" s="108">
        <f t="shared" si="55"/>
        <v>171136.88471875</v>
      </c>
      <c r="M96" s="84">
        <v>186</v>
      </c>
      <c r="N96" s="138">
        <v>200</v>
      </c>
      <c r="O96" s="70">
        <v>10528.24</v>
      </c>
      <c r="P96" s="70">
        <f t="shared" si="56"/>
        <v>11096.76496</v>
      </c>
      <c r="Q96" s="70">
        <v>1.25</v>
      </c>
      <c r="R96" s="70">
        <f t="shared" si="46"/>
        <v>13160.3</v>
      </c>
      <c r="S96" s="70">
        <f t="shared" si="47"/>
        <v>13870.9562</v>
      </c>
      <c r="T96" s="70">
        <v>7600</v>
      </c>
      <c r="U96" s="70">
        <f t="shared" si="57"/>
        <v>497222.45460000006</v>
      </c>
      <c r="V96" s="108">
        <f t="shared" si="48"/>
        <v>33155763.64</v>
      </c>
      <c r="W96" s="70">
        <f t="shared" si="49"/>
        <v>33326.9</v>
      </c>
      <c r="X96" s="118">
        <v>33328929.080000002</v>
      </c>
      <c r="Y96" s="82">
        <f aca="true" t="shared" si="59" ref="Y96:Y124">W96*1000</f>
        <v>33326900</v>
      </c>
      <c r="Z96" s="150">
        <f t="shared" si="58"/>
        <v>-2029.0800000019372</v>
      </c>
    </row>
    <row r="97" spans="1:26" s="80" customFormat="1" ht="21.75" customHeight="1">
      <c r="A97" s="65" t="s">
        <v>103</v>
      </c>
      <c r="B97" s="75">
        <v>25000000</v>
      </c>
      <c r="C97" s="139">
        <v>62</v>
      </c>
      <c r="D97" s="85">
        <f t="shared" si="50"/>
        <v>5.166666666666667</v>
      </c>
      <c r="E97" s="70">
        <v>24565.89</v>
      </c>
      <c r="F97" s="70">
        <f t="shared" si="51"/>
        <v>25892.44806</v>
      </c>
      <c r="G97" s="70">
        <v>1.23</v>
      </c>
      <c r="H97" s="70">
        <f t="shared" si="52"/>
        <v>30216.0447</v>
      </c>
      <c r="I97" s="70">
        <f t="shared" si="53"/>
        <v>31847.711113799996</v>
      </c>
      <c r="J97" s="70">
        <v>26559.06</v>
      </c>
      <c r="K97" s="70">
        <f t="shared" si="54"/>
        <v>29491.917188764495</v>
      </c>
      <c r="L97" s="108">
        <f t="shared" si="55"/>
        <v>1992686.8725842999</v>
      </c>
      <c r="M97" s="84">
        <v>210</v>
      </c>
      <c r="N97" s="138">
        <v>210</v>
      </c>
      <c r="O97" s="70">
        <v>10528.24</v>
      </c>
      <c r="P97" s="70">
        <f t="shared" si="56"/>
        <v>11096.76496</v>
      </c>
      <c r="Q97" s="70">
        <v>1.23</v>
      </c>
      <c r="R97" s="70">
        <f t="shared" si="46"/>
        <v>12949.7352</v>
      </c>
      <c r="S97" s="70">
        <f t="shared" si="47"/>
        <v>13649.0209008</v>
      </c>
      <c r="T97" s="70">
        <v>75500</v>
      </c>
      <c r="U97" s="70">
        <f t="shared" si="57"/>
        <v>513730.2400927199</v>
      </c>
      <c r="V97" s="108">
        <f t="shared" si="48"/>
        <v>34324182.67284799</v>
      </c>
      <c r="W97" s="70">
        <f t="shared" si="49"/>
        <v>36316.9</v>
      </c>
      <c r="X97" s="118">
        <v>36324757.16</v>
      </c>
      <c r="Y97" s="82">
        <f t="shared" si="59"/>
        <v>36316900</v>
      </c>
      <c r="Z97" s="150">
        <f t="shared" si="58"/>
        <v>-7857.159999996424</v>
      </c>
    </row>
    <row r="98" spans="1:26" s="80" customFormat="1" ht="21.75" customHeight="1">
      <c r="A98" s="65" t="s">
        <v>68</v>
      </c>
      <c r="B98" s="75">
        <v>32000000</v>
      </c>
      <c r="C98" s="139">
        <v>28</v>
      </c>
      <c r="D98" s="85">
        <f t="shared" si="50"/>
        <v>2.3333333333333335</v>
      </c>
      <c r="E98" s="70">
        <v>24565.89</v>
      </c>
      <c r="F98" s="70">
        <f t="shared" si="51"/>
        <v>25892.44806</v>
      </c>
      <c r="G98" s="70">
        <v>1.3</v>
      </c>
      <c r="H98" s="70">
        <f t="shared" si="52"/>
        <v>31935.657</v>
      </c>
      <c r="I98" s="70">
        <f t="shared" si="53"/>
        <v>33660.182478</v>
      </c>
      <c r="J98" s="70">
        <v>0</v>
      </c>
      <c r="K98" s="70">
        <f t="shared" si="54"/>
        <v>14076.918249030005</v>
      </c>
      <c r="L98" s="108">
        <f t="shared" si="55"/>
        <v>938461.2166020002</v>
      </c>
      <c r="M98" s="84">
        <v>189</v>
      </c>
      <c r="N98" s="138">
        <v>201</v>
      </c>
      <c r="O98" s="70">
        <v>10528.24</v>
      </c>
      <c r="P98" s="70">
        <f t="shared" si="56"/>
        <v>11096.76496</v>
      </c>
      <c r="Q98" s="70">
        <v>1.3</v>
      </c>
      <c r="R98" s="70">
        <f t="shared" si="46"/>
        <v>13686.712</v>
      </c>
      <c r="S98" s="70">
        <f t="shared" si="47"/>
        <v>14425.794448</v>
      </c>
      <c r="T98" s="70">
        <v>6100</v>
      </c>
      <c r="U98" s="70">
        <f t="shared" si="57"/>
        <v>519696.90954792</v>
      </c>
      <c r="V98" s="108">
        <f t="shared" si="48"/>
        <v>34652560.636528</v>
      </c>
      <c r="W98" s="70">
        <f t="shared" si="49"/>
        <v>35591</v>
      </c>
      <c r="X98" s="118">
        <v>35594923.62</v>
      </c>
      <c r="Y98" s="82">
        <f t="shared" si="59"/>
        <v>35591000</v>
      </c>
      <c r="Z98" s="150">
        <f t="shared" si="58"/>
        <v>-3923.619999997318</v>
      </c>
    </row>
    <row r="99" spans="1:26" s="80" customFormat="1" ht="21.75" customHeight="1">
      <c r="A99" s="65" t="s">
        <v>108</v>
      </c>
      <c r="B99" s="75">
        <v>50000000</v>
      </c>
      <c r="C99" s="139">
        <v>10</v>
      </c>
      <c r="D99" s="85">
        <f t="shared" si="50"/>
        <v>0.8333333333333334</v>
      </c>
      <c r="E99" s="70">
        <v>24565.89</v>
      </c>
      <c r="F99" s="70">
        <f t="shared" si="51"/>
        <v>25892.44806</v>
      </c>
      <c r="G99" s="70">
        <v>1.2</v>
      </c>
      <c r="H99" s="70">
        <f t="shared" si="52"/>
        <v>29479.068</v>
      </c>
      <c r="I99" s="70">
        <f t="shared" si="53"/>
        <v>31070.937671999996</v>
      </c>
      <c r="J99" s="70">
        <v>0</v>
      </c>
      <c r="K99" s="70">
        <f t="shared" si="54"/>
        <v>4640.7422799</v>
      </c>
      <c r="L99" s="108">
        <f t="shared" si="55"/>
        <v>309382.81866</v>
      </c>
      <c r="M99" s="84">
        <v>115</v>
      </c>
      <c r="N99" s="138">
        <v>118</v>
      </c>
      <c r="O99" s="70">
        <v>10528.24</v>
      </c>
      <c r="P99" s="70">
        <f t="shared" si="56"/>
        <v>11096.76496</v>
      </c>
      <c r="Q99" s="70">
        <v>1.2</v>
      </c>
      <c r="R99" s="70">
        <f t="shared" si="46"/>
        <v>12633.887999999999</v>
      </c>
      <c r="S99" s="70">
        <f t="shared" si="47"/>
        <v>13316.117952</v>
      </c>
      <c r="T99" s="70">
        <v>10300</v>
      </c>
      <c r="U99" s="70">
        <f t="shared" si="57"/>
        <v>281626.79828544</v>
      </c>
      <c r="V99" s="108">
        <f t="shared" si="48"/>
        <v>18785419.885696</v>
      </c>
      <c r="W99" s="70">
        <f t="shared" si="49"/>
        <v>19094.8</v>
      </c>
      <c r="X99" s="118">
        <v>19100663.52</v>
      </c>
      <c r="Y99" s="82">
        <f t="shared" si="59"/>
        <v>19094800</v>
      </c>
      <c r="Z99" s="150">
        <f t="shared" si="58"/>
        <v>-5863.519999999553</v>
      </c>
    </row>
    <row r="100" spans="1:26" s="80" customFormat="1" ht="21.75" customHeight="1">
      <c r="A100" s="65" t="s">
        <v>79</v>
      </c>
      <c r="B100" s="75">
        <v>52000000</v>
      </c>
      <c r="C100" s="139">
        <v>23</v>
      </c>
      <c r="D100" s="85">
        <f t="shared" si="50"/>
        <v>1.9166666666666667</v>
      </c>
      <c r="E100" s="70">
        <v>24565.89</v>
      </c>
      <c r="F100" s="70">
        <f t="shared" si="51"/>
        <v>25892.44806</v>
      </c>
      <c r="G100" s="70">
        <v>1.15</v>
      </c>
      <c r="H100" s="70">
        <f t="shared" si="52"/>
        <v>28250.773499999996</v>
      </c>
      <c r="I100" s="70">
        <f t="shared" si="53"/>
        <v>29776.315268999995</v>
      </c>
      <c r="J100" s="70">
        <v>0</v>
      </c>
      <c r="K100" s="70">
        <f t="shared" si="54"/>
        <v>10228.969441946248</v>
      </c>
      <c r="L100" s="108">
        <f t="shared" si="55"/>
        <v>681931.2961297499</v>
      </c>
      <c r="M100" s="84">
        <v>100</v>
      </c>
      <c r="N100" s="138">
        <v>99</v>
      </c>
      <c r="O100" s="70">
        <v>10528.24</v>
      </c>
      <c r="P100" s="70">
        <f t="shared" si="56"/>
        <v>11096.76496</v>
      </c>
      <c r="Q100" s="70">
        <v>1.15</v>
      </c>
      <c r="R100" s="70">
        <f t="shared" si="46"/>
        <v>12107.475999999999</v>
      </c>
      <c r="S100" s="70">
        <f t="shared" si="47"/>
        <v>12761.279703999999</v>
      </c>
      <c r="T100" s="70">
        <v>23000</v>
      </c>
      <c r="U100" s="70">
        <f t="shared" si="57"/>
        <v>226435.10582484</v>
      </c>
      <c r="V100" s="108">
        <f t="shared" si="48"/>
        <v>15118673.721655998</v>
      </c>
      <c r="W100" s="70">
        <f t="shared" si="49"/>
        <v>15800.6</v>
      </c>
      <c r="X100" s="118">
        <v>15801642.82</v>
      </c>
      <c r="Y100" s="82">
        <f t="shared" si="59"/>
        <v>15800600</v>
      </c>
      <c r="Z100" s="150">
        <f t="shared" si="58"/>
        <v>-1042.820000000298</v>
      </c>
    </row>
    <row r="101" spans="1:26" s="80" customFormat="1" ht="21.75" customHeight="1">
      <c r="A101" s="65" t="s">
        <v>110</v>
      </c>
      <c r="B101" s="75">
        <v>69000000</v>
      </c>
      <c r="C101" s="139">
        <v>23</v>
      </c>
      <c r="D101" s="85">
        <f t="shared" si="50"/>
        <v>1.9166666666666667</v>
      </c>
      <c r="E101" s="70">
        <v>24565.89</v>
      </c>
      <c r="F101" s="70">
        <f t="shared" si="51"/>
        <v>25892.44806</v>
      </c>
      <c r="G101" s="70">
        <v>1.4</v>
      </c>
      <c r="H101" s="70">
        <f t="shared" si="52"/>
        <v>34392.246</v>
      </c>
      <c r="I101" s="70">
        <f t="shared" si="53"/>
        <v>36249.427284</v>
      </c>
      <c r="J101" s="70">
        <v>10076.6</v>
      </c>
      <c r="K101" s="70">
        <f t="shared" si="54"/>
        <v>12452.658451065</v>
      </c>
      <c r="L101" s="108">
        <f t="shared" si="55"/>
        <v>840253.8300709999</v>
      </c>
      <c r="M101" s="84">
        <v>41</v>
      </c>
      <c r="N101" s="138">
        <v>40</v>
      </c>
      <c r="O101" s="70">
        <v>10528.24</v>
      </c>
      <c r="P101" s="70">
        <f t="shared" si="56"/>
        <v>11096.76496</v>
      </c>
      <c r="Q101" s="70">
        <v>1.4</v>
      </c>
      <c r="R101" s="70">
        <f t="shared" si="46"/>
        <v>14739.535999999998</v>
      </c>
      <c r="S101" s="70">
        <f t="shared" si="47"/>
        <v>15535.470943999999</v>
      </c>
      <c r="T101" s="70">
        <v>21200</v>
      </c>
      <c r="U101" s="70">
        <f t="shared" si="57"/>
        <v>111377.82983039998</v>
      </c>
      <c r="V101" s="108">
        <f t="shared" si="48"/>
        <v>7446388.655359998</v>
      </c>
      <c r="W101" s="70">
        <f t="shared" si="49"/>
        <v>8286.6</v>
      </c>
      <c r="X101" s="118">
        <v>8292959.3</v>
      </c>
      <c r="Y101" s="82">
        <f t="shared" si="59"/>
        <v>8286600</v>
      </c>
      <c r="Z101" s="150">
        <f t="shared" si="58"/>
        <v>-6359.299999999814</v>
      </c>
    </row>
    <row r="102" spans="1:26" s="80" customFormat="1" ht="21.75" customHeight="1">
      <c r="A102" s="66" t="s">
        <v>149</v>
      </c>
      <c r="B102" s="66"/>
      <c r="C102" s="137">
        <f>SUM(C103:C111)</f>
        <v>128</v>
      </c>
      <c r="D102" s="85"/>
      <c r="E102" s="70"/>
      <c r="F102" s="70"/>
      <c r="G102" s="82"/>
      <c r="H102" s="70"/>
      <c r="I102" s="70"/>
      <c r="J102" s="82">
        <f>SUM(J103:J111)</f>
        <v>16575.1</v>
      </c>
      <c r="K102" s="70"/>
      <c r="L102" s="107">
        <f>SUM(L103:L111)</f>
        <v>4857900.5739979</v>
      </c>
      <c r="M102" s="81">
        <f>SUM(M103:M111)</f>
        <v>467</v>
      </c>
      <c r="N102" s="137">
        <f>SUM(N103:N111)</f>
        <v>447</v>
      </c>
      <c r="O102" s="70"/>
      <c r="P102" s="70"/>
      <c r="Q102" s="82"/>
      <c r="R102" s="70"/>
      <c r="S102" s="70"/>
      <c r="T102" s="82">
        <f>SUM(T103:T111)</f>
        <v>168800</v>
      </c>
      <c r="U102" s="70">
        <f t="shared" si="57"/>
        <v>0</v>
      </c>
      <c r="V102" s="107">
        <f>SUM(V103:V111)</f>
        <v>81316830.5172656</v>
      </c>
      <c r="W102" s="82">
        <f>SUM(W103:W111)</f>
        <v>86174.80000000002</v>
      </c>
      <c r="X102" s="118"/>
      <c r="Y102" s="82"/>
      <c r="Z102" s="150">
        <f t="shared" si="58"/>
        <v>0</v>
      </c>
    </row>
    <row r="103" spans="1:26" s="80" customFormat="1" ht="21.75" customHeight="1">
      <c r="A103" s="65" t="s">
        <v>124</v>
      </c>
      <c r="B103" s="75">
        <v>98000000</v>
      </c>
      <c r="C103" s="138">
        <v>51</v>
      </c>
      <c r="D103" s="85">
        <f aca="true" t="shared" si="60" ref="D103:D111">SUM(C103/12)</f>
        <v>4.25</v>
      </c>
      <c r="E103" s="70">
        <v>24565.89</v>
      </c>
      <c r="F103" s="70">
        <f t="shared" si="51"/>
        <v>25892.44806</v>
      </c>
      <c r="G103" s="70">
        <v>1.46</v>
      </c>
      <c r="H103" s="70">
        <f aca="true" t="shared" si="61" ref="H103:H111">SUM(E103*G103)</f>
        <v>35866.1994</v>
      </c>
      <c r="I103" s="70">
        <f aca="true" t="shared" si="62" ref="I103:I111">SUM(F103*G103)</f>
        <v>37802.9741676</v>
      </c>
      <c r="J103" s="70"/>
      <c r="K103" s="70">
        <f t="shared" si="54"/>
        <v>28795.805846779498</v>
      </c>
      <c r="L103" s="108">
        <f aca="true" t="shared" si="63" ref="L103:L111">SUM((D103*H103))+(D103*I103*11)+J103</f>
        <v>1919720.3897853</v>
      </c>
      <c r="M103" s="84">
        <v>154</v>
      </c>
      <c r="N103" s="138">
        <v>185</v>
      </c>
      <c r="O103" s="70">
        <v>10528.24</v>
      </c>
      <c r="P103" s="70">
        <f t="shared" si="56"/>
        <v>11096.76496</v>
      </c>
      <c r="Q103" s="70">
        <v>1.46</v>
      </c>
      <c r="R103" s="70">
        <f aca="true" t="shared" si="64" ref="R103:R111">SUM(O103*Q103)</f>
        <v>15371.230399999999</v>
      </c>
      <c r="S103" s="70">
        <f aca="true" t="shared" si="65" ref="S103:S111">SUM(P103*Q103)</f>
        <v>16201.2768416</v>
      </c>
      <c r="T103" s="70">
        <v>25000</v>
      </c>
      <c r="U103" s="70">
        <f t="shared" si="57"/>
        <v>537199.13994984</v>
      </c>
      <c r="V103" s="108">
        <f aca="true" t="shared" si="66" ref="V103:V111">N103*R103+N103*S103*11+T103</f>
        <v>35838275.996656</v>
      </c>
      <c r="W103" s="70">
        <f aca="true" t="shared" si="67" ref="W103:W111">ROUND(((L103+V103)/1000),1)</f>
        <v>37758</v>
      </c>
      <c r="X103" s="118">
        <v>37766467.879999995</v>
      </c>
      <c r="Y103" s="82">
        <f t="shared" si="59"/>
        <v>37758000</v>
      </c>
      <c r="Z103" s="150">
        <f t="shared" si="58"/>
        <v>-8467.879999995232</v>
      </c>
    </row>
    <row r="104" spans="1:26" s="80" customFormat="1" ht="21.75" customHeight="1">
      <c r="A104" s="65" t="s">
        <v>52</v>
      </c>
      <c r="B104" s="75">
        <v>30000000</v>
      </c>
      <c r="C104" s="138">
        <v>9</v>
      </c>
      <c r="D104" s="85">
        <f t="shared" si="60"/>
        <v>0.75</v>
      </c>
      <c r="E104" s="70">
        <v>24565.89</v>
      </c>
      <c r="F104" s="70">
        <f t="shared" si="51"/>
        <v>25892.44806</v>
      </c>
      <c r="G104" s="70">
        <v>1.6</v>
      </c>
      <c r="H104" s="70">
        <f t="shared" si="61"/>
        <v>39305.424</v>
      </c>
      <c r="I104" s="70">
        <f t="shared" si="62"/>
        <v>41427.916896</v>
      </c>
      <c r="J104" s="70">
        <v>2879</v>
      </c>
      <c r="K104" s="70">
        <f t="shared" si="54"/>
        <v>5568.890735879999</v>
      </c>
      <c r="L104" s="108">
        <f t="shared" si="63"/>
        <v>374138.38239199994</v>
      </c>
      <c r="M104" s="84">
        <v>12</v>
      </c>
      <c r="N104" s="138">
        <v>12</v>
      </c>
      <c r="O104" s="70">
        <v>10528.24</v>
      </c>
      <c r="P104" s="70">
        <f t="shared" si="56"/>
        <v>11096.76496</v>
      </c>
      <c r="Q104" s="70">
        <v>1.6</v>
      </c>
      <c r="R104" s="70">
        <f t="shared" si="64"/>
        <v>16845.184</v>
      </c>
      <c r="S104" s="70">
        <f t="shared" si="65"/>
        <v>17754.823936</v>
      </c>
      <c r="T104" s="70">
        <v>12600</v>
      </c>
      <c r="U104" s="70">
        <f t="shared" si="57"/>
        <v>38186.68451328</v>
      </c>
      <c r="V104" s="108">
        <f t="shared" si="66"/>
        <v>2558378.967552</v>
      </c>
      <c r="W104" s="70">
        <f t="shared" si="67"/>
        <v>2932.5</v>
      </c>
      <c r="X104" s="118">
        <v>2933814.92</v>
      </c>
      <c r="Y104" s="82">
        <f t="shared" si="59"/>
        <v>2932500</v>
      </c>
      <c r="Z104" s="150">
        <f t="shared" si="58"/>
        <v>-1314.9199999999255</v>
      </c>
    </row>
    <row r="105" spans="1:26" s="80" customFormat="1" ht="21.75" customHeight="1">
      <c r="A105" s="65" t="s">
        <v>54</v>
      </c>
      <c r="B105" s="75">
        <v>5000000</v>
      </c>
      <c r="C105" s="138">
        <v>10</v>
      </c>
      <c r="D105" s="85">
        <f t="shared" si="60"/>
        <v>0.8333333333333334</v>
      </c>
      <c r="E105" s="70">
        <v>24565.89</v>
      </c>
      <c r="F105" s="70">
        <f t="shared" si="51"/>
        <v>25892.44806</v>
      </c>
      <c r="G105" s="70">
        <v>1.21</v>
      </c>
      <c r="H105" s="70">
        <f t="shared" si="61"/>
        <v>29724.726899999998</v>
      </c>
      <c r="I105" s="70">
        <f t="shared" si="62"/>
        <v>31329.8621526</v>
      </c>
      <c r="J105" s="70">
        <v>2288.83</v>
      </c>
      <c r="K105" s="70">
        <f t="shared" si="54"/>
        <v>4679.4151322325</v>
      </c>
      <c r="L105" s="108">
        <f t="shared" si="63"/>
        <v>314249.8388155</v>
      </c>
      <c r="M105" s="84">
        <v>138</v>
      </c>
      <c r="N105" s="138">
        <v>85</v>
      </c>
      <c r="O105" s="70">
        <v>10528.24</v>
      </c>
      <c r="P105" s="70">
        <f t="shared" si="56"/>
        <v>11096.76496</v>
      </c>
      <c r="Q105" s="70">
        <v>1.21</v>
      </c>
      <c r="R105" s="70">
        <f t="shared" si="64"/>
        <v>12739.170399999999</v>
      </c>
      <c r="S105" s="70">
        <f t="shared" si="65"/>
        <v>13427.0856016</v>
      </c>
      <c r="T105" s="70">
        <v>9000</v>
      </c>
      <c r="U105" s="70">
        <f t="shared" si="57"/>
        <v>204557.31782243995</v>
      </c>
      <c r="V105" s="108">
        <f t="shared" si="66"/>
        <v>13646154.521495998</v>
      </c>
      <c r="W105" s="70">
        <f t="shared" si="67"/>
        <v>13960.4</v>
      </c>
      <c r="X105" s="118">
        <v>13966968.52</v>
      </c>
      <c r="Y105" s="82">
        <f t="shared" si="59"/>
        <v>13960400</v>
      </c>
      <c r="Z105" s="150">
        <f t="shared" si="58"/>
        <v>-6568.519999999553</v>
      </c>
    </row>
    <row r="106" spans="1:26" s="80" customFormat="1" ht="21.75" customHeight="1">
      <c r="A106" s="65" t="s">
        <v>56</v>
      </c>
      <c r="B106" s="75">
        <v>8000000</v>
      </c>
      <c r="C106" s="139">
        <v>16</v>
      </c>
      <c r="D106" s="85">
        <f t="shared" si="60"/>
        <v>1.3333333333333333</v>
      </c>
      <c r="E106" s="70">
        <v>24565.89</v>
      </c>
      <c r="F106" s="70">
        <f t="shared" si="51"/>
        <v>25892.44806</v>
      </c>
      <c r="G106" s="70">
        <v>1.27</v>
      </c>
      <c r="H106" s="70">
        <f t="shared" si="61"/>
        <v>31198.6803</v>
      </c>
      <c r="I106" s="70">
        <f t="shared" si="62"/>
        <v>32883.4090362</v>
      </c>
      <c r="J106" s="70">
        <v>5200</v>
      </c>
      <c r="K106" s="70">
        <f t="shared" si="54"/>
        <v>7858.323593963999</v>
      </c>
      <c r="L106" s="108">
        <f t="shared" si="63"/>
        <v>529088.2395976</v>
      </c>
      <c r="M106" s="84">
        <v>59</v>
      </c>
      <c r="N106" s="138">
        <v>58</v>
      </c>
      <c r="O106" s="70">
        <v>10528.24</v>
      </c>
      <c r="P106" s="70">
        <f t="shared" si="56"/>
        <v>11096.76496</v>
      </c>
      <c r="Q106" s="70">
        <v>1.27</v>
      </c>
      <c r="R106" s="70">
        <f t="shared" si="64"/>
        <v>13370.8648</v>
      </c>
      <c r="S106" s="70">
        <f t="shared" si="65"/>
        <v>14092.8914992</v>
      </c>
      <c r="T106" s="70">
        <v>27000</v>
      </c>
      <c r="U106" s="70">
        <f t="shared" si="57"/>
        <v>146501.62402334402</v>
      </c>
      <c r="V106" s="108">
        <f t="shared" si="66"/>
        <v>9793774.9348896</v>
      </c>
      <c r="W106" s="70">
        <f t="shared" si="67"/>
        <v>10322.9</v>
      </c>
      <c r="X106" s="118">
        <v>10326148.219999999</v>
      </c>
      <c r="Y106" s="82">
        <f t="shared" si="59"/>
        <v>10322900</v>
      </c>
      <c r="Z106" s="150">
        <f t="shared" si="58"/>
        <v>-3248.219999998808</v>
      </c>
    </row>
    <row r="107" spans="1:26" s="80" customFormat="1" ht="21.75" customHeight="1">
      <c r="A107" s="65" t="s">
        <v>57</v>
      </c>
      <c r="B107" s="75">
        <v>10000000</v>
      </c>
      <c r="C107" s="139">
        <v>6</v>
      </c>
      <c r="D107" s="85">
        <f t="shared" si="60"/>
        <v>0.5</v>
      </c>
      <c r="E107" s="70">
        <v>24565.89</v>
      </c>
      <c r="F107" s="70">
        <f t="shared" si="51"/>
        <v>25892.44806</v>
      </c>
      <c r="G107" s="70">
        <v>1.3</v>
      </c>
      <c r="H107" s="70">
        <f t="shared" si="61"/>
        <v>31935.657</v>
      </c>
      <c r="I107" s="70">
        <f t="shared" si="62"/>
        <v>33660.182478</v>
      </c>
      <c r="J107" s="70">
        <v>460</v>
      </c>
      <c r="K107" s="70">
        <f t="shared" si="54"/>
        <v>3016.482481935</v>
      </c>
      <c r="L107" s="108">
        <f t="shared" si="63"/>
        <v>201558.83212900002</v>
      </c>
      <c r="M107" s="84">
        <v>52</v>
      </c>
      <c r="N107" s="138">
        <v>54</v>
      </c>
      <c r="O107" s="70">
        <v>10528.24</v>
      </c>
      <c r="P107" s="70">
        <f t="shared" si="56"/>
        <v>11096.76496</v>
      </c>
      <c r="Q107" s="70">
        <v>1.3</v>
      </c>
      <c r="R107" s="70">
        <f t="shared" si="64"/>
        <v>13686.712</v>
      </c>
      <c r="S107" s="70">
        <f t="shared" si="65"/>
        <v>14425.794448</v>
      </c>
      <c r="T107" s="70">
        <v>14700</v>
      </c>
      <c r="U107" s="70">
        <f t="shared" si="57"/>
        <v>139620.06525168</v>
      </c>
      <c r="V107" s="108">
        <f t="shared" si="66"/>
        <v>9322704.350112</v>
      </c>
      <c r="W107" s="70">
        <f t="shared" si="67"/>
        <v>9524.3</v>
      </c>
      <c r="X107" s="118">
        <v>9535333.78</v>
      </c>
      <c r="Y107" s="82">
        <f t="shared" si="59"/>
        <v>9524300</v>
      </c>
      <c r="Z107" s="150">
        <f t="shared" si="58"/>
        <v>-11033.77999999933</v>
      </c>
    </row>
    <row r="108" spans="1:26" s="80" customFormat="1" ht="21.75" customHeight="1">
      <c r="A108" s="67" t="s">
        <v>75</v>
      </c>
      <c r="B108" s="75">
        <v>44000000</v>
      </c>
      <c r="C108" s="139">
        <v>22</v>
      </c>
      <c r="D108" s="85">
        <f t="shared" si="60"/>
        <v>1.8333333333333333</v>
      </c>
      <c r="E108" s="70">
        <v>24565.89</v>
      </c>
      <c r="F108" s="70">
        <f t="shared" si="51"/>
        <v>25892.44806</v>
      </c>
      <c r="G108" s="70">
        <v>1.7</v>
      </c>
      <c r="H108" s="70">
        <f t="shared" si="61"/>
        <v>41762.013</v>
      </c>
      <c r="I108" s="70">
        <f t="shared" si="62"/>
        <v>44017.161702</v>
      </c>
      <c r="J108" s="70">
        <v>0</v>
      </c>
      <c r="K108" s="70">
        <f t="shared" si="54"/>
        <v>14463.646772355001</v>
      </c>
      <c r="L108" s="108">
        <f t="shared" si="63"/>
        <v>964243.118157</v>
      </c>
      <c r="M108" s="84">
        <v>9</v>
      </c>
      <c r="N108" s="138">
        <v>5</v>
      </c>
      <c r="O108" s="70">
        <v>10528.24</v>
      </c>
      <c r="P108" s="70">
        <f t="shared" si="56"/>
        <v>11096.76496</v>
      </c>
      <c r="Q108" s="70">
        <v>1.7</v>
      </c>
      <c r="R108" s="70">
        <f t="shared" si="64"/>
        <v>17898.007999999998</v>
      </c>
      <c r="S108" s="70">
        <f t="shared" si="65"/>
        <v>18864.500432</v>
      </c>
      <c r="T108" s="70">
        <v>20000</v>
      </c>
      <c r="U108" s="70">
        <f t="shared" si="57"/>
        <v>16905.5634564</v>
      </c>
      <c r="V108" s="108">
        <f t="shared" si="66"/>
        <v>1147037.56376</v>
      </c>
      <c r="W108" s="70">
        <f t="shared" si="67"/>
        <v>2111.3</v>
      </c>
      <c r="X108" s="118">
        <v>2122135.9799999995</v>
      </c>
      <c r="Y108" s="82">
        <f t="shared" si="59"/>
        <v>2111300</v>
      </c>
      <c r="Z108" s="150">
        <f t="shared" si="58"/>
        <v>-10835.979999999516</v>
      </c>
    </row>
    <row r="109" spans="1:26" s="80" customFormat="1" ht="21.75" customHeight="1">
      <c r="A109" s="65" t="s">
        <v>88</v>
      </c>
      <c r="B109" s="75">
        <v>64000000</v>
      </c>
      <c r="C109" s="138">
        <v>4</v>
      </c>
      <c r="D109" s="85">
        <f t="shared" si="60"/>
        <v>0.3333333333333333</v>
      </c>
      <c r="E109" s="70">
        <v>24565.89</v>
      </c>
      <c r="F109" s="70">
        <f t="shared" si="51"/>
        <v>25892.44806</v>
      </c>
      <c r="G109" s="70">
        <v>1.42</v>
      </c>
      <c r="H109" s="70">
        <f t="shared" si="61"/>
        <v>34883.563799999996</v>
      </c>
      <c r="I109" s="70">
        <f t="shared" si="62"/>
        <v>36767.276245199995</v>
      </c>
      <c r="J109" s="70">
        <v>0</v>
      </c>
      <c r="K109" s="70">
        <f t="shared" si="54"/>
        <v>2196.6180124859998</v>
      </c>
      <c r="L109" s="108">
        <f t="shared" si="63"/>
        <v>146441.20083239998</v>
      </c>
      <c r="M109" s="84">
        <v>23</v>
      </c>
      <c r="N109" s="138">
        <v>29</v>
      </c>
      <c r="O109" s="70">
        <v>10528.24</v>
      </c>
      <c r="P109" s="70">
        <f t="shared" si="56"/>
        <v>11096.76496</v>
      </c>
      <c r="Q109" s="70">
        <v>1.42</v>
      </c>
      <c r="R109" s="70">
        <f t="shared" si="64"/>
        <v>14950.100799999998</v>
      </c>
      <c r="S109" s="70">
        <f t="shared" si="65"/>
        <v>15757.4062432</v>
      </c>
      <c r="T109" s="70">
        <v>3700</v>
      </c>
      <c r="U109" s="70">
        <f t="shared" si="57"/>
        <v>81902.482721712</v>
      </c>
      <c r="V109" s="108">
        <f t="shared" si="66"/>
        <v>5463865.5147808</v>
      </c>
      <c r="W109" s="70">
        <f t="shared" si="67"/>
        <v>5610.3</v>
      </c>
      <c r="X109" s="118">
        <v>5619965.5600000005</v>
      </c>
      <c r="Y109" s="82">
        <f t="shared" si="59"/>
        <v>5610300</v>
      </c>
      <c r="Z109" s="150">
        <f t="shared" si="58"/>
        <v>-9665.560000000522</v>
      </c>
    </row>
    <row r="110" spans="1:26" s="80" customFormat="1" ht="21.75" customHeight="1">
      <c r="A110" s="65" t="s">
        <v>95</v>
      </c>
      <c r="B110" s="75">
        <v>99000000</v>
      </c>
      <c r="C110" s="138">
        <v>6</v>
      </c>
      <c r="D110" s="85">
        <f t="shared" si="60"/>
        <v>0.5</v>
      </c>
      <c r="E110" s="70">
        <v>24565.89</v>
      </c>
      <c r="F110" s="70">
        <f t="shared" si="51"/>
        <v>25892.44806</v>
      </c>
      <c r="G110" s="70">
        <v>1.27</v>
      </c>
      <c r="H110" s="70">
        <f t="shared" si="61"/>
        <v>31198.6803</v>
      </c>
      <c r="I110" s="70">
        <f t="shared" si="62"/>
        <v>32883.4090362</v>
      </c>
      <c r="J110" s="70">
        <v>5027.51</v>
      </c>
      <c r="K110" s="70">
        <f t="shared" si="54"/>
        <v>2946.8713477364995</v>
      </c>
      <c r="L110" s="108">
        <f t="shared" si="63"/>
        <v>201485.5998491</v>
      </c>
      <c r="M110" s="84">
        <v>17</v>
      </c>
      <c r="N110" s="138">
        <v>16</v>
      </c>
      <c r="O110" s="70">
        <v>10528.24</v>
      </c>
      <c r="P110" s="70">
        <f t="shared" si="56"/>
        <v>11096.76496</v>
      </c>
      <c r="Q110" s="70">
        <v>1.27</v>
      </c>
      <c r="R110" s="70">
        <f t="shared" si="64"/>
        <v>13370.8648</v>
      </c>
      <c r="S110" s="70">
        <f t="shared" si="65"/>
        <v>14092.8914992</v>
      </c>
      <c r="T110" s="70">
        <v>43800</v>
      </c>
      <c r="U110" s="70">
        <f t="shared" si="57"/>
        <v>40414.241109888004</v>
      </c>
      <c r="V110" s="108">
        <f t="shared" si="66"/>
        <v>2738082.7406592</v>
      </c>
      <c r="W110" s="70">
        <f t="shared" si="67"/>
        <v>2939.6</v>
      </c>
      <c r="X110" s="118">
        <v>2930342.08</v>
      </c>
      <c r="Y110" s="82">
        <f t="shared" si="59"/>
        <v>2939600</v>
      </c>
      <c r="Z110" s="150">
        <f t="shared" si="58"/>
        <v>9257.919999999925</v>
      </c>
    </row>
    <row r="111" spans="1:26" s="80" customFormat="1" ht="31.5" customHeight="1">
      <c r="A111" s="65" t="s">
        <v>115</v>
      </c>
      <c r="B111" s="75">
        <v>77000000</v>
      </c>
      <c r="C111" s="138">
        <v>4</v>
      </c>
      <c r="D111" s="85">
        <f t="shared" si="60"/>
        <v>0.3333333333333333</v>
      </c>
      <c r="E111" s="70">
        <v>24565.89</v>
      </c>
      <c r="F111" s="70">
        <f t="shared" si="51"/>
        <v>25892.44806</v>
      </c>
      <c r="G111" s="70">
        <v>2</v>
      </c>
      <c r="H111" s="70">
        <f t="shared" si="61"/>
        <v>49131.78</v>
      </c>
      <c r="I111" s="70">
        <f t="shared" si="62"/>
        <v>51784.89612</v>
      </c>
      <c r="J111" s="70">
        <v>719.76</v>
      </c>
      <c r="K111" s="70">
        <f t="shared" si="54"/>
        <v>3093.8281865999998</v>
      </c>
      <c r="L111" s="108">
        <f t="shared" si="63"/>
        <v>206974.97243999998</v>
      </c>
      <c r="M111" s="84">
        <v>3</v>
      </c>
      <c r="N111" s="138">
        <v>3</v>
      </c>
      <c r="O111" s="70">
        <v>10528.24</v>
      </c>
      <c r="P111" s="70">
        <f t="shared" si="56"/>
        <v>11096.76496</v>
      </c>
      <c r="Q111" s="70">
        <v>2</v>
      </c>
      <c r="R111" s="70">
        <f t="shared" si="64"/>
        <v>21056.48</v>
      </c>
      <c r="S111" s="70">
        <f t="shared" si="65"/>
        <v>22193.52992</v>
      </c>
      <c r="T111" s="70">
        <v>13000</v>
      </c>
      <c r="U111" s="70">
        <f t="shared" si="57"/>
        <v>11933.338910400002</v>
      </c>
      <c r="V111" s="108">
        <f t="shared" si="66"/>
        <v>808555.9273600001</v>
      </c>
      <c r="W111" s="70">
        <f t="shared" si="67"/>
        <v>1015.5</v>
      </c>
      <c r="X111" s="118">
        <v>1004756.98</v>
      </c>
      <c r="Y111" s="82">
        <f t="shared" si="59"/>
        <v>1015500</v>
      </c>
      <c r="Z111" s="150">
        <f t="shared" si="58"/>
        <v>10743.020000000019</v>
      </c>
    </row>
    <row r="112" spans="1:26" s="80" customFormat="1" ht="29.25" customHeight="1">
      <c r="A112" s="66" t="s">
        <v>150</v>
      </c>
      <c r="B112" s="66"/>
      <c r="C112" s="137">
        <f>SUM(C113:C119)</f>
        <v>107</v>
      </c>
      <c r="D112" s="85"/>
      <c r="E112" s="70"/>
      <c r="F112" s="70"/>
      <c r="G112" s="82"/>
      <c r="H112" s="70"/>
      <c r="I112" s="70"/>
      <c r="J112" s="82">
        <f>SUM(J113:J119)</f>
        <v>14695.68</v>
      </c>
      <c r="K112" s="70"/>
      <c r="L112" s="107">
        <f>SUM(L113:L119)</f>
        <v>2773359.146385</v>
      </c>
      <c r="M112" s="81">
        <f>SUM(M113:M119)</f>
        <v>235</v>
      </c>
      <c r="N112" s="137">
        <f>SUM(N113:N119)</f>
        <v>239</v>
      </c>
      <c r="O112" s="70"/>
      <c r="P112" s="70"/>
      <c r="Q112" s="82"/>
      <c r="R112" s="70"/>
      <c r="S112" s="70"/>
      <c r="T112" s="82">
        <f>SUM(T113:T119)</f>
        <v>45100.009999999995</v>
      </c>
      <c r="U112" s="70">
        <f t="shared" si="57"/>
        <v>0</v>
      </c>
      <c r="V112" s="107">
        <f>SUM(V113:V119)</f>
        <v>31734744.449839994</v>
      </c>
      <c r="W112" s="82">
        <f>SUM(W113:W119)</f>
        <v>34508.1</v>
      </c>
      <c r="X112" s="118"/>
      <c r="Y112" s="82"/>
      <c r="Z112" s="150">
        <f t="shared" si="58"/>
        <v>0</v>
      </c>
    </row>
    <row r="113" spans="1:26" s="80" customFormat="1" ht="12.75">
      <c r="A113" s="65" t="s">
        <v>121</v>
      </c>
      <c r="B113" s="75">
        <v>82000000</v>
      </c>
      <c r="C113" s="139">
        <v>19</v>
      </c>
      <c r="D113" s="85">
        <f aca="true" t="shared" si="68" ref="D113:D119">SUM(C113/12)</f>
        <v>1.5833333333333333</v>
      </c>
      <c r="E113" s="70">
        <v>24565.89</v>
      </c>
      <c r="F113" s="70">
        <f t="shared" si="51"/>
        <v>25892.44806</v>
      </c>
      <c r="G113" s="70">
        <v>1</v>
      </c>
      <c r="H113" s="70">
        <f aca="true" t="shared" si="69" ref="H113:H119">SUM(E113*G113)</f>
        <v>24565.89</v>
      </c>
      <c r="I113" s="70">
        <f aca="true" t="shared" si="70" ref="I113:I119">SUM(F113*G113)</f>
        <v>25892.44806</v>
      </c>
      <c r="J113" s="70">
        <v>0</v>
      </c>
      <c r="K113" s="70">
        <f t="shared" si="54"/>
        <v>7347.841943174999</v>
      </c>
      <c r="L113" s="108">
        <f aca="true" t="shared" si="71" ref="L113:L119">SUM((D113*H113))+(D113*I113*11)+J113</f>
        <v>489856.129545</v>
      </c>
      <c r="M113" s="114">
        <v>72</v>
      </c>
      <c r="N113" s="139">
        <v>72</v>
      </c>
      <c r="O113" s="70">
        <v>10528.24</v>
      </c>
      <c r="P113" s="70">
        <f t="shared" si="56"/>
        <v>11096.76496</v>
      </c>
      <c r="Q113" s="70">
        <v>1</v>
      </c>
      <c r="R113" s="70">
        <f aca="true" t="shared" si="72" ref="R113:R119">SUM(O113*Q113)</f>
        <v>10528.24</v>
      </c>
      <c r="S113" s="70">
        <f aca="true" t="shared" si="73" ref="S113:S119">SUM(P113*Q113)</f>
        <v>11096.76496</v>
      </c>
      <c r="T113" s="70">
        <v>8400</v>
      </c>
      <c r="U113" s="70">
        <f t="shared" si="57"/>
        <v>143200.0669248</v>
      </c>
      <c r="V113" s="108">
        <f aca="true" t="shared" si="74" ref="V113:V119">N113*R113+N113*S113*11+T113</f>
        <v>9555071.12832</v>
      </c>
      <c r="W113" s="70">
        <f aca="true" t="shared" si="75" ref="W113:W119">ROUND(((L113+V113)/1000),1)</f>
        <v>10044.9</v>
      </c>
      <c r="X113" s="118">
        <v>10047212.06</v>
      </c>
      <c r="Y113" s="82">
        <f t="shared" si="59"/>
        <v>10044900</v>
      </c>
      <c r="Z113" s="150">
        <f t="shared" si="58"/>
        <v>-2312.0600000005215</v>
      </c>
    </row>
    <row r="114" spans="1:26" s="80" customFormat="1" ht="12.75">
      <c r="A114" s="65" t="s">
        <v>122</v>
      </c>
      <c r="B114" s="75">
        <v>26000000</v>
      </c>
      <c r="C114" s="139">
        <v>5</v>
      </c>
      <c r="D114" s="85">
        <f t="shared" si="68"/>
        <v>0.4166666666666667</v>
      </c>
      <c r="E114" s="70">
        <v>24565.89</v>
      </c>
      <c r="F114" s="70">
        <f t="shared" si="51"/>
        <v>25892.44806</v>
      </c>
      <c r="G114" s="70">
        <v>1</v>
      </c>
      <c r="H114" s="70">
        <f t="shared" si="69"/>
        <v>24565.89</v>
      </c>
      <c r="I114" s="70">
        <f t="shared" si="70"/>
        <v>25892.44806</v>
      </c>
      <c r="J114" s="70">
        <v>3093.83</v>
      </c>
      <c r="K114" s="70">
        <f t="shared" si="54"/>
        <v>1933.6426166249998</v>
      </c>
      <c r="L114" s="108">
        <f t="shared" si="71"/>
        <v>132003.337775</v>
      </c>
      <c r="M114" s="114">
        <v>10</v>
      </c>
      <c r="N114" s="139">
        <v>10</v>
      </c>
      <c r="O114" s="70">
        <v>10528.24</v>
      </c>
      <c r="P114" s="70">
        <f t="shared" si="56"/>
        <v>11096.76496</v>
      </c>
      <c r="Q114" s="70">
        <v>1</v>
      </c>
      <c r="R114" s="70">
        <f t="shared" si="72"/>
        <v>10528.24</v>
      </c>
      <c r="S114" s="70">
        <f t="shared" si="73"/>
        <v>11096.76496</v>
      </c>
      <c r="T114" s="70">
        <v>14500</v>
      </c>
      <c r="U114" s="70">
        <f t="shared" si="57"/>
        <v>19888.898183999998</v>
      </c>
      <c r="V114" s="108">
        <f t="shared" si="74"/>
        <v>1340426.5455999998</v>
      </c>
      <c r="W114" s="70">
        <f t="shared" si="75"/>
        <v>1472.4</v>
      </c>
      <c r="X114" s="118">
        <v>1473472.26</v>
      </c>
      <c r="Y114" s="82">
        <f t="shared" si="59"/>
        <v>1472400</v>
      </c>
      <c r="Z114" s="150">
        <f t="shared" si="58"/>
        <v>-1072.2600000000093</v>
      </c>
    </row>
    <row r="115" spans="1:26" s="80" customFormat="1" ht="25.5">
      <c r="A115" s="65" t="s">
        <v>104</v>
      </c>
      <c r="B115" s="75">
        <v>83000000</v>
      </c>
      <c r="C115" s="139">
        <v>4</v>
      </c>
      <c r="D115" s="85">
        <f t="shared" si="68"/>
        <v>0.3333333333333333</v>
      </c>
      <c r="E115" s="70">
        <v>24565.89</v>
      </c>
      <c r="F115" s="70">
        <f t="shared" si="51"/>
        <v>25892.44806</v>
      </c>
      <c r="G115" s="70">
        <v>1</v>
      </c>
      <c r="H115" s="70">
        <f t="shared" si="69"/>
        <v>24565.89</v>
      </c>
      <c r="I115" s="70">
        <f t="shared" si="70"/>
        <v>25892.44806</v>
      </c>
      <c r="J115" s="70">
        <v>1933.64</v>
      </c>
      <c r="K115" s="70">
        <f t="shared" si="54"/>
        <v>1546.9140932999999</v>
      </c>
      <c r="L115" s="108">
        <f t="shared" si="71"/>
        <v>105061.24621999999</v>
      </c>
      <c r="M115" s="114">
        <v>13</v>
      </c>
      <c r="N115" s="139">
        <v>13</v>
      </c>
      <c r="O115" s="70">
        <v>10528.24</v>
      </c>
      <c r="P115" s="70">
        <f t="shared" si="56"/>
        <v>11096.76496</v>
      </c>
      <c r="Q115" s="70">
        <v>1</v>
      </c>
      <c r="R115" s="70">
        <f t="shared" si="72"/>
        <v>10528.24</v>
      </c>
      <c r="S115" s="70">
        <f t="shared" si="73"/>
        <v>11096.76496</v>
      </c>
      <c r="T115" s="70">
        <v>9944.45</v>
      </c>
      <c r="U115" s="70">
        <f t="shared" si="57"/>
        <v>25855.5676392</v>
      </c>
      <c r="V115" s="108">
        <f t="shared" si="74"/>
        <v>1733648.9592799998</v>
      </c>
      <c r="W115" s="70">
        <f t="shared" si="75"/>
        <v>1838.7</v>
      </c>
      <c r="X115" s="118">
        <v>1841837.1799999997</v>
      </c>
      <c r="Y115" s="82">
        <f t="shared" si="59"/>
        <v>1838700</v>
      </c>
      <c r="Z115" s="150">
        <f t="shared" si="58"/>
        <v>-3137.179999999702</v>
      </c>
    </row>
    <row r="116" spans="1:26" s="80" customFormat="1" ht="25.5">
      <c r="A116" s="65" t="s">
        <v>44</v>
      </c>
      <c r="B116" s="75">
        <v>91000000</v>
      </c>
      <c r="C116" s="139">
        <v>11</v>
      </c>
      <c r="D116" s="85">
        <f t="shared" si="68"/>
        <v>0.9166666666666666</v>
      </c>
      <c r="E116" s="70">
        <v>24565.89</v>
      </c>
      <c r="F116" s="70">
        <f t="shared" si="51"/>
        <v>25892.44806</v>
      </c>
      <c r="G116" s="70">
        <v>1</v>
      </c>
      <c r="H116" s="70">
        <f t="shared" si="69"/>
        <v>24565.89</v>
      </c>
      <c r="I116" s="70">
        <f t="shared" si="70"/>
        <v>25892.44806</v>
      </c>
      <c r="J116" s="70">
        <v>0</v>
      </c>
      <c r="K116" s="70">
        <f t="shared" si="54"/>
        <v>4254.013756575</v>
      </c>
      <c r="L116" s="108">
        <f t="shared" si="71"/>
        <v>283600.917105</v>
      </c>
      <c r="M116" s="114">
        <v>16</v>
      </c>
      <c r="N116" s="139">
        <v>15</v>
      </c>
      <c r="O116" s="70">
        <v>10528.24</v>
      </c>
      <c r="P116" s="70">
        <f t="shared" si="56"/>
        <v>11096.76496</v>
      </c>
      <c r="Q116" s="70">
        <v>1</v>
      </c>
      <c r="R116" s="70">
        <f t="shared" si="72"/>
        <v>10528.24</v>
      </c>
      <c r="S116" s="70">
        <f t="shared" si="73"/>
        <v>11096.76496</v>
      </c>
      <c r="T116" s="70">
        <v>7955.56</v>
      </c>
      <c r="U116" s="70">
        <f t="shared" si="57"/>
        <v>29833.347276</v>
      </c>
      <c r="V116" s="108">
        <f t="shared" si="74"/>
        <v>1996845.3784000003</v>
      </c>
      <c r="W116" s="70">
        <f t="shared" si="75"/>
        <v>2280.4</v>
      </c>
      <c r="X116" s="118">
        <v>2275626.3</v>
      </c>
      <c r="Y116" s="82">
        <f t="shared" si="59"/>
        <v>2280400</v>
      </c>
      <c r="Z116" s="150">
        <f t="shared" si="58"/>
        <v>4773.700000000186</v>
      </c>
    </row>
    <row r="117" spans="1:26" s="80" customFormat="1" ht="25.5">
      <c r="A117" s="65" t="s">
        <v>151</v>
      </c>
      <c r="B117" s="75">
        <v>90000000</v>
      </c>
      <c r="C117" s="139">
        <v>7</v>
      </c>
      <c r="D117" s="85">
        <f t="shared" si="68"/>
        <v>0.5833333333333334</v>
      </c>
      <c r="E117" s="70">
        <v>24565.89</v>
      </c>
      <c r="F117" s="70">
        <f t="shared" si="51"/>
        <v>25892.44806</v>
      </c>
      <c r="G117" s="70">
        <v>1</v>
      </c>
      <c r="H117" s="70">
        <f t="shared" si="69"/>
        <v>24565.89</v>
      </c>
      <c r="I117" s="70">
        <f t="shared" si="70"/>
        <v>25892.44806</v>
      </c>
      <c r="J117" s="70">
        <v>2707.1</v>
      </c>
      <c r="K117" s="70">
        <f t="shared" si="54"/>
        <v>2707.0996632750002</v>
      </c>
      <c r="L117" s="108">
        <f t="shared" si="71"/>
        <v>183180.41088500002</v>
      </c>
      <c r="M117" s="114">
        <v>14</v>
      </c>
      <c r="N117" s="139">
        <v>14</v>
      </c>
      <c r="O117" s="70">
        <v>10528.24</v>
      </c>
      <c r="P117" s="70">
        <f t="shared" si="56"/>
        <v>11096.76496</v>
      </c>
      <c r="Q117" s="70">
        <v>1</v>
      </c>
      <c r="R117" s="70">
        <f t="shared" si="72"/>
        <v>10528.24</v>
      </c>
      <c r="S117" s="70">
        <f t="shared" si="73"/>
        <v>11096.76496</v>
      </c>
      <c r="T117" s="70">
        <v>0</v>
      </c>
      <c r="U117" s="70">
        <f t="shared" si="57"/>
        <v>27844.4574576</v>
      </c>
      <c r="V117" s="108">
        <f t="shared" si="74"/>
        <v>1856297.16384</v>
      </c>
      <c r="W117" s="70">
        <f t="shared" si="75"/>
        <v>2039.5</v>
      </c>
      <c r="X117" s="118">
        <v>2041775.6</v>
      </c>
      <c r="Y117" s="82">
        <f t="shared" si="59"/>
        <v>2039500</v>
      </c>
      <c r="Z117" s="150">
        <f t="shared" si="58"/>
        <v>-2275.600000000093</v>
      </c>
    </row>
    <row r="118" spans="1:26" s="80" customFormat="1" ht="33.75" customHeight="1">
      <c r="A118" s="65" t="s">
        <v>114</v>
      </c>
      <c r="B118" s="75">
        <v>96000000</v>
      </c>
      <c r="C118" s="139">
        <v>4</v>
      </c>
      <c r="D118" s="85">
        <f t="shared" si="68"/>
        <v>0.3333333333333333</v>
      </c>
      <c r="E118" s="70">
        <v>24565.89</v>
      </c>
      <c r="F118" s="70">
        <f t="shared" si="51"/>
        <v>25892.44806</v>
      </c>
      <c r="G118" s="70">
        <v>1</v>
      </c>
      <c r="H118" s="70">
        <f t="shared" si="69"/>
        <v>24565.89</v>
      </c>
      <c r="I118" s="70">
        <f t="shared" si="70"/>
        <v>25892.44806</v>
      </c>
      <c r="J118" s="70">
        <v>6961.11</v>
      </c>
      <c r="K118" s="70">
        <f t="shared" si="54"/>
        <v>1546.9140932999999</v>
      </c>
      <c r="L118" s="108">
        <f t="shared" si="71"/>
        <v>110088.71621999999</v>
      </c>
      <c r="M118" s="114">
        <v>5</v>
      </c>
      <c r="N118" s="139">
        <v>5</v>
      </c>
      <c r="O118" s="70">
        <v>10528.24</v>
      </c>
      <c r="P118" s="70">
        <f t="shared" si="56"/>
        <v>11096.76496</v>
      </c>
      <c r="Q118" s="70">
        <v>1</v>
      </c>
      <c r="R118" s="70">
        <f t="shared" si="72"/>
        <v>10528.24</v>
      </c>
      <c r="S118" s="70">
        <f t="shared" si="73"/>
        <v>11096.76496</v>
      </c>
      <c r="T118" s="70">
        <v>1000</v>
      </c>
      <c r="U118" s="70">
        <f t="shared" si="57"/>
        <v>9944.449091999999</v>
      </c>
      <c r="V118" s="108">
        <f t="shared" si="74"/>
        <v>663963.2727999999</v>
      </c>
      <c r="W118" s="70">
        <f t="shared" si="75"/>
        <v>774.1</v>
      </c>
      <c r="X118" s="118">
        <v>767529.3400000001</v>
      </c>
      <c r="Y118" s="82">
        <f t="shared" si="59"/>
        <v>774100</v>
      </c>
      <c r="Z118" s="150">
        <f t="shared" si="58"/>
        <v>6570.659999999916</v>
      </c>
    </row>
    <row r="119" spans="1:26" s="80" customFormat="1" ht="33.75" customHeight="1">
      <c r="A119" s="65" t="s">
        <v>55</v>
      </c>
      <c r="B119" s="75">
        <v>7000000</v>
      </c>
      <c r="C119" s="139">
        <v>57</v>
      </c>
      <c r="D119" s="85">
        <f t="shared" si="68"/>
        <v>4.75</v>
      </c>
      <c r="E119" s="70">
        <v>24565.89</v>
      </c>
      <c r="F119" s="70">
        <f t="shared" si="51"/>
        <v>25892.44806</v>
      </c>
      <c r="G119" s="70">
        <v>1</v>
      </c>
      <c r="H119" s="70">
        <f t="shared" si="69"/>
        <v>24565.89</v>
      </c>
      <c r="I119" s="70">
        <f t="shared" si="70"/>
        <v>25892.44806</v>
      </c>
      <c r="J119" s="70">
        <v>0</v>
      </c>
      <c r="K119" s="70">
        <f t="shared" si="54"/>
        <v>22043.525829525</v>
      </c>
      <c r="L119" s="108">
        <f t="shared" si="71"/>
        <v>1469568.388635</v>
      </c>
      <c r="M119" s="114">
        <v>105</v>
      </c>
      <c r="N119" s="139">
        <v>110</v>
      </c>
      <c r="O119" s="70">
        <v>10528.24</v>
      </c>
      <c r="P119" s="70">
        <f t="shared" si="56"/>
        <v>11096.76496</v>
      </c>
      <c r="Q119" s="70">
        <v>1</v>
      </c>
      <c r="R119" s="70">
        <f t="shared" si="72"/>
        <v>10528.24</v>
      </c>
      <c r="S119" s="70">
        <f t="shared" si="73"/>
        <v>11096.76496</v>
      </c>
      <c r="T119" s="70">
        <v>3300</v>
      </c>
      <c r="U119" s="70">
        <f t="shared" si="57"/>
        <v>218777.88002399998</v>
      </c>
      <c r="V119" s="108">
        <f t="shared" si="74"/>
        <v>14588492.0016</v>
      </c>
      <c r="W119" s="70">
        <f t="shared" si="75"/>
        <v>16058.1</v>
      </c>
      <c r="X119" s="118">
        <v>16068930.9</v>
      </c>
      <c r="Y119" s="82">
        <f t="shared" si="59"/>
        <v>16058100</v>
      </c>
      <c r="Z119" s="150">
        <f t="shared" si="58"/>
        <v>-10830.900000000373</v>
      </c>
    </row>
    <row r="120" spans="1:26" s="80" customFormat="1" ht="21" customHeight="1">
      <c r="A120" s="68" t="s">
        <v>152</v>
      </c>
      <c r="B120" s="68"/>
      <c r="C120" s="137">
        <f>SUM(C121:C122)</f>
        <v>49</v>
      </c>
      <c r="D120" s="85">
        <f>SUM(C120/12)</f>
        <v>4.083333333333333</v>
      </c>
      <c r="E120" s="70"/>
      <c r="F120" s="70"/>
      <c r="G120" s="82"/>
      <c r="H120" s="70"/>
      <c r="I120" s="70"/>
      <c r="J120" s="82">
        <f>SUM(J121:J122)</f>
        <v>3093.83</v>
      </c>
      <c r="K120" s="70"/>
      <c r="L120" s="107">
        <f>SUM(L121:L122)</f>
        <v>1266407.006195</v>
      </c>
      <c r="M120" s="81">
        <f>SUM(M121:M122)</f>
        <v>104</v>
      </c>
      <c r="N120" s="137">
        <f>SUM(N121:N122)</f>
        <v>98</v>
      </c>
      <c r="O120" s="70"/>
      <c r="P120" s="70"/>
      <c r="Q120" s="82"/>
      <c r="R120" s="70"/>
      <c r="S120" s="70">
        <f>SUM(P120*Q120)</f>
        <v>0</v>
      </c>
      <c r="T120" s="82">
        <f>SUM(T121:T122)</f>
        <v>19900</v>
      </c>
      <c r="U120" s="70">
        <f t="shared" si="57"/>
        <v>0</v>
      </c>
      <c r="V120" s="107">
        <f>SUM(V121:V122)</f>
        <v>13013980.14688</v>
      </c>
      <c r="W120" s="82">
        <f>SUM(W121:W122)</f>
        <v>14280.4</v>
      </c>
      <c r="X120" s="118"/>
      <c r="Y120" s="82"/>
      <c r="Z120" s="150"/>
    </row>
    <row r="121" spans="1:26" s="80" customFormat="1" ht="20.25" customHeight="1">
      <c r="A121" s="69" t="s">
        <v>153</v>
      </c>
      <c r="B121" s="75">
        <v>35000000</v>
      </c>
      <c r="C121" s="141">
        <v>18</v>
      </c>
      <c r="D121" s="85">
        <f>SUM(C121/12)</f>
        <v>1.5</v>
      </c>
      <c r="E121" s="70">
        <v>24565.89</v>
      </c>
      <c r="F121" s="70">
        <f t="shared" si="51"/>
        <v>25892.44806</v>
      </c>
      <c r="G121" s="70">
        <v>1</v>
      </c>
      <c r="H121" s="70">
        <f>SUM(E121*G121)</f>
        <v>24565.89</v>
      </c>
      <c r="I121" s="70">
        <f>SUM(F121*G121)</f>
        <v>25892.44806</v>
      </c>
      <c r="J121" s="70">
        <v>0</v>
      </c>
      <c r="K121" s="70">
        <f t="shared" si="54"/>
        <v>6961.11341985</v>
      </c>
      <c r="L121" s="108">
        <f>SUM((D121*H121))+(D121*I121*11)+J121</f>
        <v>464074.22799000004</v>
      </c>
      <c r="M121" s="84">
        <v>13</v>
      </c>
      <c r="N121" s="138">
        <v>11</v>
      </c>
      <c r="O121" s="70">
        <v>10528.24</v>
      </c>
      <c r="P121" s="70">
        <f t="shared" si="56"/>
        <v>11096.76496</v>
      </c>
      <c r="Q121" s="70">
        <v>1</v>
      </c>
      <c r="R121" s="70">
        <f>SUM(O121*Q121)</f>
        <v>10528.24</v>
      </c>
      <c r="S121" s="70">
        <f>SUM(P121*Q121)</f>
        <v>11096.76496</v>
      </c>
      <c r="T121" s="70">
        <v>12900</v>
      </c>
      <c r="U121" s="70">
        <f t="shared" si="57"/>
        <v>21877.7880024</v>
      </c>
      <c r="V121" s="108">
        <f>N121*R121+N121*S121*11+T121</f>
        <v>1471419.20016</v>
      </c>
      <c r="W121" s="70">
        <f>ROUND(((L121+V121)/1000),1)</f>
        <v>1935.5</v>
      </c>
      <c r="X121" s="118">
        <v>1941167.92</v>
      </c>
      <c r="Y121" s="82">
        <f t="shared" si="59"/>
        <v>1935500</v>
      </c>
      <c r="Z121" s="150">
        <f t="shared" si="58"/>
        <v>-5667.9199999999255</v>
      </c>
    </row>
    <row r="122" spans="1:26" s="80" customFormat="1" ht="20.25" customHeight="1">
      <c r="A122" s="69" t="s">
        <v>47</v>
      </c>
      <c r="B122" s="75">
        <v>67000000</v>
      </c>
      <c r="C122" s="141">
        <v>31</v>
      </c>
      <c r="D122" s="85">
        <f>SUM(C122/12)</f>
        <v>2.5833333333333335</v>
      </c>
      <c r="E122" s="70">
        <v>24565.89</v>
      </c>
      <c r="F122" s="70">
        <f t="shared" si="51"/>
        <v>25892.44806</v>
      </c>
      <c r="G122" s="70">
        <v>1</v>
      </c>
      <c r="H122" s="70">
        <f>SUM(E122*G122)</f>
        <v>24565.89</v>
      </c>
      <c r="I122" s="70">
        <f>SUM(F122*G122)</f>
        <v>25892.44806</v>
      </c>
      <c r="J122" s="70">
        <v>3093.83</v>
      </c>
      <c r="K122" s="70">
        <f t="shared" si="54"/>
        <v>11988.584223074999</v>
      </c>
      <c r="L122" s="108">
        <f>SUM((D122*H122))+(D122*I122*11)+J122</f>
        <v>802332.7782049999</v>
      </c>
      <c r="M122" s="71">
        <v>91</v>
      </c>
      <c r="N122" s="141">
        <v>87</v>
      </c>
      <c r="O122" s="70">
        <v>10528.24</v>
      </c>
      <c r="P122" s="70">
        <f t="shared" si="56"/>
        <v>11096.76496</v>
      </c>
      <c r="Q122" s="70">
        <v>1</v>
      </c>
      <c r="R122" s="70">
        <f>SUM(O122*Q122)</f>
        <v>10528.24</v>
      </c>
      <c r="S122" s="70">
        <f>SUM(P122*Q122)</f>
        <v>11096.76496</v>
      </c>
      <c r="T122" s="70">
        <v>7000</v>
      </c>
      <c r="U122" s="70">
        <f t="shared" si="57"/>
        <v>173033.4142008</v>
      </c>
      <c r="V122" s="108">
        <f>N122*R122+N122*S122*11+T122</f>
        <v>11542560.94672</v>
      </c>
      <c r="W122" s="70">
        <f>ROUND(((L122+V122)/1000),1)</f>
        <v>12344.9</v>
      </c>
      <c r="X122" s="118">
        <v>12349173.040000001</v>
      </c>
      <c r="Y122" s="82">
        <f t="shared" si="59"/>
        <v>12344900</v>
      </c>
      <c r="Z122" s="150">
        <f t="shared" si="58"/>
        <v>-4273.040000000969</v>
      </c>
    </row>
    <row r="123" spans="1:26" s="1" customFormat="1" ht="12.75">
      <c r="A123" s="66"/>
      <c r="B123" s="31"/>
      <c r="C123" s="137">
        <f>C124</f>
        <v>0</v>
      </c>
      <c r="D123" s="85"/>
      <c r="E123" s="70"/>
      <c r="F123" s="70"/>
      <c r="G123" s="44"/>
      <c r="H123" s="45"/>
      <c r="I123" s="45"/>
      <c r="J123" s="44">
        <f>J124</f>
        <v>0</v>
      </c>
      <c r="K123" s="70"/>
      <c r="L123" s="107">
        <f>SUM(L124)</f>
        <v>0</v>
      </c>
      <c r="M123" s="43">
        <f>M124</f>
        <v>0</v>
      </c>
      <c r="N123" s="137">
        <f>N124</f>
        <v>0</v>
      </c>
      <c r="O123" s="70"/>
      <c r="P123" s="70"/>
      <c r="Q123" s="44"/>
      <c r="R123" s="45"/>
      <c r="S123" s="45"/>
      <c r="T123" s="44">
        <f>T124</f>
        <v>0</v>
      </c>
      <c r="U123" s="70">
        <f t="shared" si="57"/>
        <v>0</v>
      </c>
      <c r="V123" s="107">
        <f>SUM(V124)</f>
        <v>0</v>
      </c>
      <c r="W123" s="44">
        <f>SUM(W124)</f>
        <v>0</v>
      </c>
      <c r="X123" s="118"/>
      <c r="Y123" s="82">
        <f t="shared" si="59"/>
        <v>0</v>
      </c>
      <c r="Z123" s="150">
        <f t="shared" si="58"/>
        <v>0</v>
      </c>
    </row>
    <row r="124" spans="1:26" s="1" customFormat="1" ht="12.75">
      <c r="A124" s="65" t="s">
        <v>154</v>
      </c>
      <c r="B124" s="31"/>
      <c r="C124" s="141"/>
      <c r="D124" s="85">
        <f>SUM(C124/12)</f>
        <v>0</v>
      </c>
      <c r="E124" s="70">
        <v>24565.89</v>
      </c>
      <c r="F124" s="70">
        <f t="shared" si="51"/>
        <v>25892.44806</v>
      </c>
      <c r="G124" s="70">
        <v>1.4</v>
      </c>
      <c r="H124" s="70">
        <f>SUM(E124*G124)</f>
        <v>34392.246</v>
      </c>
      <c r="I124" s="70">
        <f>SUM(F124*G124)</f>
        <v>36249.427284</v>
      </c>
      <c r="J124" s="70">
        <v>0</v>
      </c>
      <c r="K124" s="70">
        <f t="shared" si="54"/>
        <v>0</v>
      </c>
      <c r="L124" s="108">
        <f>SUM((D124*H124))+(D124*I124*11)+J124</f>
        <v>0</v>
      </c>
      <c r="M124" s="71">
        <v>0</v>
      </c>
      <c r="N124" s="141">
        <v>0</v>
      </c>
      <c r="O124" s="70">
        <v>10528.24</v>
      </c>
      <c r="P124" s="70">
        <f t="shared" si="56"/>
        <v>11096.76496</v>
      </c>
      <c r="Q124" s="70">
        <v>1.4</v>
      </c>
      <c r="R124" s="70">
        <f>SUM(O124*Q124)</f>
        <v>14739.535999999998</v>
      </c>
      <c r="S124" s="70">
        <f>SUM(P124*Q124)</f>
        <v>15535.470943999999</v>
      </c>
      <c r="T124" s="70">
        <v>0</v>
      </c>
      <c r="U124" s="70">
        <f t="shared" si="57"/>
        <v>0</v>
      </c>
      <c r="V124" s="108">
        <f>N124*R124+N124*S124*11+T124</f>
        <v>0</v>
      </c>
      <c r="W124" s="70">
        <f>ROUND(((L124+V124)/1000),1)</f>
        <v>0</v>
      </c>
      <c r="X124" s="118">
        <v>0</v>
      </c>
      <c r="Y124" s="82">
        <f t="shared" si="59"/>
        <v>0</v>
      </c>
      <c r="Z124" s="150">
        <f t="shared" si="58"/>
        <v>0</v>
      </c>
    </row>
    <row r="125" spans="1:26" s="20" customFormat="1" ht="15">
      <c r="A125" s="65" t="s">
        <v>155</v>
      </c>
      <c r="B125" s="33"/>
      <c r="C125" s="142"/>
      <c r="D125" s="35"/>
      <c r="E125" s="36"/>
      <c r="F125" s="36"/>
      <c r="G125" s="36"/>
      <c r="H125" s="36"/>
      <c r="I125" s="36"/>
      <c r="J125" s="36"/>
      <c r="K125" s="36"/>
      <c r="L125" s="109"/>
      <c r="M125" s="35"/>
      <c r="N125" s="142"/>
      <c r="O125" s="35"/>
      <c r="P125" s="36"/>
      <c r="Q125" s="37"/>
      <c r="R125" s="37"/>
      <c r="S125" s="37"/>
      <c r="T125" s="37"/>
      <c r="U125" s="37"/>
      <c r="V125" s="111"/>
      <c r="W125" s="34">
        <v>56511</v>
      </c>
      <c r="X125" s="118"/>
      <c r="Y125" s="125">
        <v>56511</v>
      </c>
      <c r="Z125" s="151"/>
    </row>
  </sheetData>
  <sheetProtection/>
  <mergeCells count="33">
    <mergeCell ref="T11:V11"/>
    <mergeCell ref="T12:V12"/>
    <mergeCell ref="T13:V13"/>
    <mergeCell ref="T14:V14"/>
    <mergeCell ref="T15:V15"/>
    <mergeCell ref="T10:V10"/>
    <mergeCell ref="S1:W1"/>
    <mergeCell ref="T5:V5"/>
    <mergeCell ref="T6:V6"/>
    <mergeCell ref="T7:V7"/>
    <mergeCell ref="T9:V9"/>
    <mergeCell ref="Y25:Y26"/>
    <mergeCell ref="W25:W26"/>
    <mergeCell ref="N25:N26"/>
    <mergeCell ref="O25:S25"/>
    <mergeCell ref="T25:T26"/>
    <mergeCell ref="V25:V26"/>
    <mergeCell ref="C15:N16"/>
    <mergeCell ref="J25:J26"/>
    <mergeCell ref="T17:V17"/>
    <mergeCell ref="T18:V18"/>
    <mergeCell ref="T19:V19"/>
    <mergeCell ref="T20:V20"/>
    <mergeCell ref="D22:O22"/>
    <mergeCell ref="A22:C22"/>
    <mergeCell ref="C19:N19"/>
    <mergeCell ref="A25:A26"/>
    <mergeCell ref="B25:B26"/>
    <mergeCell ref="C25:C26"/>
    <mergeCell ref="D25:D26"/>
    <mergeCell ref="E25:I25"/>
    <mergeCell ref="L25:L26"/>
    <mergeCell ref="M25:M2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25"/>
  <sheetViews>
    <sheetView zoomScalePageLayoutView="0" workbookViewId="0" topLeftCell="A17">
      <pane xSplit="1" ySplit="10" topLeftCell="B27" activePane="bottomRight" state="frozen"/>
      <selection pane="topLeft" activeCell="A17" sqref="A17"/>
      <selection pane="topRight" activeCell="B17" sqref="B17"/>
      <selection pane="bottomLeft" activeCell="A27" sqref="A27"/>
      <selection pane="bottomRight" activeCell="U30" sqref="U30"/>
    </sheetView>
  </sheetViews>
  <sheetFormatPr defaultColWidth="9.00390625" defaultRowHeight="12.75"/>
  <cols>
    <col min="1" max="1" width="28.00390625" style="0" customWidth="1"/>
    <col min="2" max="2" width="9.125" style="0" customWidth="1"/>
    <col min="3" max="3" width="7.625" style="126" customWidth="1"/>
    <col min="4" max="8" width="9.375" style="0" customWidth="1"/>
    <col min="9" max="9" width="10.875" style="0" customWidth="1"/>
    <col min="10" max="11" width="10.625" style="0" customWidth="1"/>
    <col min="12" max="12" width="12.875" style="0" customWidth="1"/>
    <col min="13" max="13" width="7.625" style="0" customWidth="1"/>
    <col min="14" max="14" width="8.125" style="126" customWidth="1"/>
    <col min="15" max="17" width="11.875" style="0" customWidth="1"/>
    <col min="18" max="18" width="11.125" style="0" customWidth="1"/>
    <col min="19" max="19" width="12.00390625" style="0" customWidth="1"/>
    <col min="20" max="20" width="12.625" style="0" customWidth="1"/>
    <col min="21" max="21" width="10.375" style="0" customWidth="1"/>
    <col min="22" max="22" width="15.375" style="0" customWidth="1"/>
    <col min="23" max="23" width="11.625" style="0" customWidth="1"/>
    <col min="24" max="24" width="15.625" style="0" customWidth="1"/>
    <col min="25" max="25" width="14.375" style="0" customWidth="1"/>
    <col min="26" max="26" width="12.625" style="144" customWidth="1"/>
    <col min="28" max="28" width="15.875" style="0" customWidth="1"/>
    <col min="29" max="29" width="15.25390625" style="0" customWidth="1"/>
    <col min="30" max="30" width="16.25390625" style="0" customWidth="1"/>
  </cols>
  <sheetData>
    <row r="1" spans="8:23" ht="12.75">
      <c r="H1" s="156"/>
      <c r="I1" s="156"/>
      <c r="J1" s="156"/>
      <c r="K1" s="156"/>
      <c r="L1" s="156"/>
      <c r="M1" s="156"/>
      <c r="N1" s="121"/>
      <c r="O1" s="117"/>
      <c r="P1" s="72"/>
      <c r="Q1" s="72"/>
      <c r="R1" s="72"/>
      <c r="S1" s="252" t="s">
        <v>42</v>
      </c>
      <c r="T1" s="253"/>
      <c r="U1" s="253"/>
      <c r="V1" s="253"/>
      <c r="W1" s="253"/>
    </row>
    <row r="2" spans="8:16" ht="12.75">
      <c r="H2" s="156"/>
      <c r="I2" s="156"/>
      <c r="J2" s="156"/>
      <c r="K2" s="156"/>
      <c r="L2" s="156"/>
      <c r="M2" s="156"/>
      <c r="N2" s="121"/>
      <c r="O2" s="156"/>
      <c r="P2" s="156"/>
    </row>
    <row r="3" spans="3:26" s="3" customFormat="1" ht="14.25">
      <c r="C3" s="127" t="s">
        <v>23</v>
      </c>
      <c r="D3" s="4"/>
      <c r="E3" s="4"/>
      <c r="F3" s="5"/>
      <c r="G3" s="5"/>
      <c r="H3" s="117"/>
      <c r="I3" s="117"/>
      <c r="J3" s="117"/>
      <c r="K3" s="117"/>
      <c r="L3" s="117"/>
      <c r="M3" s="117"/>
      <c r="N3" s="121"/>
      <c r="O3" s="117"/>
      <c r="Z3" s="145"/>
    </row>
    <row r="4" spans="2:26" s="3" customFormat="1" ht="14.25">
      <c r="B4" s="18" t="s">
        <v>182</v>
      </c>
      <c r="C4" s="128"/>
      <c r="D4" s="19"/>
      <c r="E4" s="19"/>
      <c r="F4" s="19"/>
      <c r="G4" s="19"/>
      <c r="H4" s="19"/>
      <c r="I4" s="19"/>
      <c r="J4" s="19"/>
      <c r="K4" s="19"/>
      <c r="N4" s="130"/>
      <c r="R4" s="19"/>
      <c r="Z4" s="145"/>
    </row>
    <row r="5" spans="2:26" s="3" customFormat="1" ht="14.25">
      <c r="B5" s="4" t="s">
        <v>173</v>
      </c>
      <c r="C5" s="128"/>
      <c r="D5" s="19"/>
      <c r="E5" s="19"/>
      <c r="F5" s="19"/>
      <c r="G5" s="19"/>
      <c r="H5" s="19"/>
      <c r="I5" s="19"/>
      <c r="J5" s="19"/>
      <c r="K5" s="19"/>
      <c r="N5" s="130"/>
      <c r="R5" s="19"/>
      <c r="S5" s="6"/>
      <c r="T5" s="254"/>
      <c r="U5" s="254"/>
      <c r="V5" s="254"/>
      <c r="Z5" s="145"/>
    </row>
    <row r="6" spans="1:22" ht="12.75">
      <c r="A6" s="8"/>
      <c r="B6" s="8"/>
      <c r="C6" s="129"/>
      <c r="D6" s="8"/>
      <c r="E6" s="8"/>
      <c r="F6" s="3"/>
      <c r="G6" s="3"/>
      <c r="H6" s="3"/>
      <c r="I6" s="3"/>
      <c r="J6" s="3"/>
      <c r="K6" s="3"/>
      <c r="R6" s="3"/>
      <c r="S6" s="3"/>
      <c r="T6" s="255" t="s">
        <v>2</v>
      </c>
      <c r="U6" s="256"/>
      <c r="V6" s="257"/>
    </row>
    <row r="7" spans="1:22" ht="12.75">
      <c r="A7" s="8"/>
      <c r="B7" s="8"/>
      <c r="C7" s="129" t="s">
        <v>17</v>
      </c>
      <c r="D7" s="8"/>
      <c r="E7" s="8"/>
      <c r="F7" s="3"/>
      <c r="G7" s="3"/>
      <c r="H7" s="3"/>
      <c r="I7" s="3"/>
      <c r="J7" s="3"/>
      <c r="K7" s="3"/>
      <c r="R7" s="3"/>
      <c r="S7" s="24" t="s">
        <v>21</v>
      </c>
      <c r="T7" s="258" t="s">
        <v>186</v>
      </c>
      <c r="U7" s="259"/>
      <c r="V7" s="260"/>
    </row>
    <row r="8" spans="1:26" s="9" customFormat="1" ht="12.75">
      <c r="A8" s="3" t="s">
        <v>3</v>
      </c>
      <c r="B8" s="3"/>
      <c r="C8" s="130"/>
      <c r="D8" s="3"/>
      <c r="E8" s="3"/>
      <c r="F8" s="3"/>
      <c r="G8" s="3"/>
      <c r="H8" s="3"/>
      <c r="I8" s="3"/>
      <c r="J8" s="3"/>
      <c r="K8" s="3"/>
      <c r="N8" s="143"/>
      <c r="R8" s="3"/>
      <c r="S8" s="25" t="s">
        <v>5</v>
      </c>
      <c r="T8" s="40"/>
      <c r="U8" s="112"/>
      <c r="V8" s="41"/>
      <c r="Z8" s="146"/>
    </row>
    <row r="9" spans="1:26" s="9" customFormat="1" ht="12.75">
      <c r="A9" s="3" t="s">
        <v>4</v>
      </c>
      <c r="B9" s="7"/>
      <c r="C9" s="131" t="s">
        <v>43</v>
      </c>
      <c r="D9" s="11"/>
      <c r="E9" s="11"/>
      <c r="F9" s="11"/>
      <c r="G9" s="11"/>
      <c r="H9" s="11"/>
      <c r="I9" s="7"/>
      <c r="J9" s="7"/>
      <c r="K9" s="7"/>
      <c r="N9" s="143"/>
      <c r="R9" s="7"/>
      <c r="S9" s="26"/>
      <c r="T9" s="233" t="s">
        <v>163</v>
      </c>
      <c r="U9" s="234"/>
      <c r="V9" s="235"/>
      <c r="Z9" s="146"/>
    </row>
    <row r="10" spans="1:26" s="9" customFormat="1" ht="12.75">
      <c r="A10" s="3" t="s">
        <v>8</v>
      </c>
      <c r="B10" s="7"/>
      <c r="C10" s="132" t="s">
        <v>157</v>
      </c>
      <c r="D10" s="12"/>
      <c r="E10" s="12"/>
      <c r="F10" s="12"/>
      <c r="G10" s="12"/>
      <c r="H10" s="12"/>
      <c r="I10" s="7"/>
      <c r="J10" s="7"/>
      <c r="K10" s="7"/>
      <c r="N10" s="143"/>
      <c r="R10" s="7"/>
      <c r="S10" s="25" t="s">
        <v>6</v>
      </c>
      <c r="T10" s="233" t="s">
        <v>164</v>
      </c>
      <c r="U10" s="234"/>
      <c r="V10" s="235">
        <v>10</v>
      </c>
      <c r="Z10" s="146"/>
    </row>
    <row r="11" spans="1:26" s="9" customFormat="1" ht="12.75">
      <c r="A11" s="3" t="s">
        <v>9</v>
      </c>
      <c r="B11" s="7"/>
      <c r="C11" s="132" t="s">
        <v>158</v>
      </c>
      <c r="D11" s="12"/>
      <c r="E11" s="12"/>
      <c r="F11" s="12"/>
      <c r="G11" s="12"/>
      <c r="H11" s="12"/>
      <c r="I11" s="7"/>
      <c r="J11" s="7"/>
      <c r="K11" s="7"/>
      <c r="N11" s="143"/>
      <c r="R11" s="7"/>
      <c r="S11" s="25" t="s">
        <v>6</v>
      </c>
      <c r="T11" s="233" t="s">
        <v>165</v>
      </c>
      <c r="U11" s="234"/>
      <c r="V11" s="235">
        <v>3</v>
      </c>
      <c r="Z11" s="146"/>
    </row>
    <row r="12" spans="1:26" s="9" customFormat="1" ht="12.75">
      <c r="A12" s="3" t="s">
        <v>13</v>
      </c>
      <c r="B12" s="7"/>
      <c r="C12" s="131" t="s">
        <v>159</v>
      </c>
      <c r="D12" s="11"/>
      <c r="E12" s="11"/>
      <c r="F12" s="11"/>
      <c r="G12" s="11"/>
      <c r="H12" s="11"/>
      <c r="I12" s="7"/>
      <c r="J12" s="7"/>
      <c r="K12" s="7"/>
      <c r="N12" s="143"/>
      <c r="R12" s="7"/>
      <c r="S12" s="25" t="s">
        <v>7</v>
      </c>
      <c r="T12" s="233" t="s">
        <v>166</v>
      </c>
      <c r="U12" s="234"/>
      <c r="V12" s="235">
        <v>3</v>
      </c>
      <c r="Z12" s="146"/>
    </row>
    <row r="13" spans="1:26" s="9" customFormat="1" ht="12.75">
      <c r="A13" s="3" t="s">
        <v>14</v>
      </c>
      <c r="B13" s="7"/>
      <c r="C13" s="132" t="s">
        <v>160</v>
      </c>
      <c r="D13" s="12"/>
      <c r="E13" s="12"/>
      <c r="F13" s="12"/>
      <c r="G13" s="12"/>
      <c r="H13" s="12"/>
      <c r="I13" s="7"/>
      <c r="J13" s="7"/>
      <c r="K13" s="7"/>
      <c r="N13" s="143"/>
      <c r="R13" s="7"/>
      <c r="S13" s="25" t="s">
        <v>7</v>
      </c>
      <c r="T13" s="233" t="s">
        <v>166</v>
      </c>
      <c r="U13" s="234"/>
      <c r="V13" s="235"/>
      <c r="Z13" s="146"/>
    </row>
    <row r="14" spans="1:26" s="9" customFormat="1" ht="12.75">
      <c r="A14" s="3" t="s">
        <v>15</v>
      </c>
      <c r="B14" s="7"/>
      <c r="C14" s="133" t="s">
        <v>161</v>
      </c>
      <c r="D14" s="39"/>
      <c r="E14" s="39"/>
      <c r="F14" s="39"/>
      <c r="G14" s="39"/>
      <c r="H14" s="39"/>
      <c r="I14" s="7"/>
      <c r="J14" s="7"/>
      <c r="K14" s="7"/>
      <c r="N14" s="143"/>
      <c r="R14" s="7"/>
      <c r="S14" s="25" t="s">
        <v>7</v>
      </c>
      <c r="T14" s="233" t="s">
        <v>167</v>
      </c>
      <c r="U14" s="234"/>
      <c r="V14" s="235"/>
      <c r="Z14" s="146"/>
    </row>
    <row r="15" spans="1:26" s="9" customFormat="1" ht="24.75" customHeight="1">
      <c r="A15" s="3" t="s">
        <v>19</v>
      </c>
      <c r="B15" s="7"/>
      <c r="C15" s="231" t="s">
        <v>97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R15" s="30"/>
      <c r="S15" s="25" t="s">
        <v>7</v>
      </c>
      <c r="T15" s="233" t="s">
        <v>168</v>
      </c>
      <c r="U15" s="234"/>
      <c r="V15" s="235"/>
      <c r="Z15" s="146"/>
    </row>
    <row r="16" spans="1:26" s="9" customFormat="1" ht="26.25" customHeight="1">
      <c r="A16" s="3" t="s">
        <v>20</v>
      </c>
      <c r="B16" s="7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R16" s="30"/>
      <c r="S16" s="25"/>
      <c r="T16" s="40"/>
      <c r="U16" s="112"/>
      <c r="V16" s="41"/>
      <c r="Z16" s="146"/>
    </row>
    <row r="17" spans="1:26" s="9" customFormat="1" ht="12.75">
      <c r="A17" s="3" t="s">
        <v>10</v>
      </c>
      <c r="B17" s="7"/>
      <c r="C17" s="132" t="s">
        <v>162</v>
      </c>
      <c r="D17" s="12"/>
      <c r="E17" s="12"/>
      <c r="F17" s="12"/>
      <c r="G17" s="12"/>
      <c r="H17" s="12"/>
      <c r="I17" s="7"/>
      <c r="J17" s="7"/>
      <c r="K17" s="7"/>
      <c r="N17" s="143"/>
      <c r="R17" s="7"/>
      <c r="S17" s="25" t="s">
        <v>7</v>
      </c>
      <c r="T17" s="233" t="s">
        <v>169</v>
      </c>
      <c r="U17" s="234"/>
      <c r="V17" s="235"/>
      <c r="Z17" s="146"/>
    </row>
    <row r="18" spans="1:26" s="9" customFormat="1" ht="12.75">
      <c r="A18" s="3" t="s">
        <v>11</v>
      </c>
      <c r="B18" s="7"/>
      <c r="C18" s="134"/>
      <c r="D18" s="42"/>
      <c r="E18" s="42"/>
      <c r="F18" s="42"/>
      <c r="G18" s="42"/>
      <c r="H18" s="42"/>
      <c r="I18" s="21"/>
      <c r="J18" s="21"/>
      <c r="K18" s="21"/>
      <c r="N18" s="143"/>
      <c r="R18" s="21"/>
      <c r="S18" s="27" t="s">
        <v>1</v>
      </c>
      <c r="T18" s="236">
        <v>384</v>
      </c>
      <c r="U18" s="237"/>
      <c r="V18" s="238"/>
      <c r="Z18" s="146"/>
    </row>
    <row r="19" spans="1:26" s="9" customFormat="1" ht="53.25" customHeight="1">
      <c r="A19" s="3" t="s">
        <v>18</v>
      </c>
      <c r="B19" s="7"/>
      <c r="C19" s="231" t="s">
        <v>140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R19" s="21"/>
      <c r="S19" s="27" t="s">
        <v>0</v>
      </c>
      <c r="T19" s="239">
        <v>39848</v>
      </c>
      <c r="U19" s="240"/>
      <c r="V19" s="235"/>
      <c r="Z19" s="146"/>
    </row>
    <row r="20" spans="1:26" s="9" customFormat="1" ht="13.5" thickBot="1">
      <c r="A20" s="3" t="s">
        <v>16</v>
      </c>
      <c r="B20" s="3"/>
      <c r="C20" s="135" t="s">
        <v>187</v>
      </c>
      <c r="D20" s="3"/>
      <c r="E20" s="3"/>
      <c r="F20" s="3"/>
      <c r="G20" s="3"/>
      <c r="H20" s="3"/>
      <c r="I20" s="3"/>
      <c r="J20" s="3"/>
      <c r="K20" s="3"/>
      <c r="N20" s="143"/>
      <c r="R20" s="3"/>
      <c r="S20" s="27" t="s">
        <v>12</v>
      </c>
      <c r="T20" s="241">
        <v>97</v>
      </c>
      <c r="U20" s="242"/>
      <c r="V20" s="243"/>
      <c r="Z20" s="146"/>
    </row>
    <row r="21" spans="1:26" s="9" customFormat="1" ht="13.5" thickBot="1">
      <c r="A21" s="3" t="s">
        <v>22</v>
      </c>
      <c r="B21" s="3"/>
      <c r="C21" s="130"/>
      <c r="D21" s="3"/>
      <c r="E21" s="3"/>
      <c r="F21" s="3"/>
      <c r="G21" s="3"/>
      <c r="H21" s="3"/>
      <c r="I21" s="3"/>
      <c r="J21" s="3"/>
      <c r="K21" s="3"/>
      <c r="N21" s="143"/>
      <c r="R21" s="3"/>
      <c r="S21" s="7"/>
      <c r="T21" s="13"/>
      <c r="U21" s="13"/>
      <c r="V21" s="3"/>
      <c r="Z21" s="146"/>
    </row>
    <row r="22" spans="1:15" ht="46.5" customHeight="1" thickBot="1" thickTop="1">
      <c r="A22" s="247" t="s">
        <v>96</v>
      </c>
      <c r="B22" s="247"/>
      <c r="C22" s="248"/>
      <c r="D22" s="244" t="s">
        <v>134</v>
      </c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6"/>
    </row>
    <row r="23" spans="1:15" ht="15.75" thickTop="1">
      <c r="A23" s="8"/>
      <c r="B23" s="116"/>
      <c r="C23" s="11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22"/>
      <c r="O23" s="28"/>
    </row>
    <row r="24" spans="1:26" s="14" customFormat="1" ht="12.75">
      <c r="A24" s="14" t="s">
        <v>183</v>
      </c>
      <c r="C24" s="136"/>
      <c r="G24" s="15"/>
      <c r="H24" s="16"/>
      <c r="I24" s="16"/>
      <c r="J24" s="16"/>
      <c r="K24" s="16"/>
      <c r="L24" s="16"/>
      <c r="M24" s="17"/>
      <c r="N24" s="123"/>
      <c r="Z24" s="147"/>
    </row>
    <row r="25" spans="1:26" s="10" customFormat="1" ht="12.75">
      <c r="A25" s="249" t="s">
        <v>188</v>
      </c>
      <c r="B25" s="249" t="s">
        <v>24</v>
      </c>
      <c r="C25" s="250" t="s">
        <v>136</v>
      </c>
      <c r="D25" s="232" t="s">
        <v>132</v>
      </c>
      <c r="E25" s="232" t="s">
        <v>133</v>
      </c>
      <c r="F25" s="232"/>
      <c r="G25" s="232"/>
      <c r="H25" s="232"/>
      <c r="I25" s="232"/>
      <c r="J25" s="232" t="s">
        <v>137</v>
      </c>
      <c r="K25" s="115"/>
      <c r="L25" s="251" t="s">
        <v>98</v>
      </c>
      <c r="M25" s="232" t="s">
        <v>138</v>
      </c>
      <c r="N25" s="250" t="s">
        <v>99</v>
      </c>
      <c r="O25" s="232" t="s">
        <v>100</v>
      </c>
      <c r="P25" s="232"/>
      <c r="Q25" s="232"/>
      <c r="R25" s="232"/>
      <c r="S25" s="232"/>
      <c r="T25" s="232" t="s">
        <v>170</v>
      </c>
      <c r="U25" s="115"/>
      <c r="V25" s="251" t="s">
        <v>101</v>
      </c>
      <c r="W25" s="232" t="s">
        <v>185</v>
      </c>
      <c r="Y25" s="232" t="s">
        <v>185</v>
      </c>
      <c r="Z25" s="148"/>
    </row>
    <row r="26" spans="1:26" s="10" customFormat="1" ht="141" customHeight="1">
      <c r="A26" s="249"/>
      <c r="B26" s="249"/>
      <c r="C26" s="250"/>
      <c r="D26" s="232"/>
      <c r="E26" s="115" t="s">
        <v>174</v>
      </c>
      <c r="F26" s="115" t="s">
        <v>204</v>
      </c>
      <c r="G26" s="115" t="s">
        <v>135</v>
      </c>
      <c r="H26" s="115" t="s">
        <v>206</v>
      </c>
      <c r="I26" s="115" t="s">
        <v>205</v>
      </c>
      <c r="J26" s="232"/>
      <c r="K26" s="113" t="s">
        <v>207</v>
      </c>
      <c r="L26" s="251"/>
      <c r="M26" s="232"/>
      <c r="N26" s="250"/>
      <c r="O26" s="115" t="s">
        <v>175</v>
      </c>
      <c r="P26" s="115" t="s">
        <v>208</v>
      </c>
      <c r="Q26" s="115" t="s">
        <v>139</v>
      </c>
      <c r="R26" s="115" t="s">
        <v>176</v>
      </c>
      <c r="S26" s="115" t="s">
        <v>177</v>
      </c>
      <c r="T26" s="232"/>
      <c r="U26" s="113" t="s">
        <v>207</v>
      </c>
      <c r="V26" s="251"/>
      <c r="W26" s="232"/>
      <c r="X26" s="113" t="s">
        <v>209</v>
      </c>
      <c r="Y26" s="232"/>
      <c r="Z26" s="148"/>
    </row>
    <row r="27" spans="1:26" s="2" customFormat="1" ht="12">
      <c r="A27" s="29">
        <v>1</v>
      </c>
      <c r="B27" s="29">
        <v>2</v>
      </c>
      <c r="C27" s="120">
        <v>3</v>
      </c>
      <c r="D27" s="29">
        <v>4</v>
      </c>
      <c r="E27" s="22">
        <v>5</v>
      </c>
      <c r="F27" s="22">
        <v>6</v>
      </c>
      <c r="G27" s="29">
        <v>7</v>
      </c>
      <c r="H27" s="29">
        <v>8</v>
      </c>
      <c r="I27" s="29">
        <v>9</v>
      </c>
      <c r="J27" s="29">
        <v>10</v>
      </c>
      <c r="K27" s="29"/>
      <c r="L27" s="106">
        <v>11</v>
      </c>
      <c r="M27" s="29">
        <v>12</v>
      </c>
      <c r="N27" s="120">
        <v>13</v>
      </c>
      <c r="O27" s="29">
        <v>14</v>
      </c>
      <c r="P27" s="22">
        <v>15</v>
      </c>
      <c r="Q27" s="22">
        <v>16</v>
      </c>
      <c r="R27" s="22">
        <v>17</v>
      </c>
      <c r="S27" s="22">
        <v>18</v>
      </c>
      <c r="T27" s="22">
        <v>19</v>
      </c>
      <c r="U27" s="22"/>
      <c r="V27" s="110">
        <v>20</v>
      </c>
      <c r="W27" s="22">
        <v>21</v>
      </c>
      <c r="Y27" s="22">
        <v>21</v>
      </c>
      <c r="Z27" s="149"/>
    </row>
    <row r="28" spans="1:30" s="2" customFormat="1" ht="21.75" customHeight="1">
      <c r="A28" s="32" t="s">
        <v>156</v>
      </c>
      <c r="B28" s="29"/>
      <c r="C28" s="137">
        <f>C29+C48+C60+C67+C82+C89+C102+C112+C123+C125+C120</f>
        <v>1756</v>
      </c>
      <c r="D28" s="43"/>
      <c r="E28" s="44"/>
      <c r="F28" s="44"/>
      <c r="G28" s="44"/>
      <c r="H28" s="44"/>
      <c r="I28" s="44"/>
      <c r="J28" s="44">
        <f>J29+J48+J60+J67+J82+J89+J102+J112+J123+J125+J120</f>
        <v>316713.93</v>
      </c>
      <c r="K28" s="44"/>
      <c r="L28" s="107">
        <f>L29+L48+L60+L67+L82+L89+L102+L112+L123+L125+L120</f>
        <v>52384707.906809576</v>
      </c>
      <c r="M28" s="43">
        <f>M29+M48+M60+M67+M82+M89+M102+M112+M123+M125+M120</f>
        <v>6105</v>
      </c>
      <c r="N28" s="137">
        <f>N29+N48+N60+N67+N82+N89+N102+N112+N123+N125+N120</f>
        <v>6170</v>
      </c>
      <c r="O28" s="43"/>
      <c r="P28" s="44"/>
      <c r="Q28" s="44"/>
      <c r="R28" s="44"/>
      <c r="S28" s="44"/>
      <c r="T28" s="44">
        <f>T29+T48+T60+T67+T82+T89+T102+T112+T123+T125+T120</f>
        <v>2900894.8</v>
      </c>
      <c r="U28" s="44"/>
      <c r="V28" s="107">
        <f>V29+V48+V60+V67+V82+V89+V102+V112+V123+V125+V120</f>
        <v>928502504.4185569</v>
      </c>
      <c r="W28" s="44">
        <f>W29+W48+W60+W67+W82+W89+W102+W112+W123+W120+W125</f>
        <v>1037397.9000000001</v>
      </c>
      <c r="X28" s="152">
        <f>SUM(X30:X124)</f>
        <v>981280512.12</v>
      </c>
      <c r="Y28" s="152">
        <f>SUM(Y30:Y124)</f>
        <v>980886900</v>
      </c>
      <c r="Z28" s="149"/>
      <c r="AB28" s="154">
        <f>X28-Y28</f>
        <v>393612.12000000477</v>
      </c>
      <c r="AC28" s="154">
        <f>Y28/100*2</f>
        <v>19617738</v>
      </c>
      <c r="AD28" s="154">
        <f>Y28+AC28</f>
        <v>1000504638</v>
      </c>
    </row>
    <row r="29" spans="1:26" s="2" customFormat="1" ht="25.5">
      <c r="A29" s="32" t="s">
        <v>141</v>
      </c>
      <c r="B29" s="23"/>
      <c r="C29" s="137">
        <f>SUM(C30:C47)</f>
        <v>368</v>
      </c>
      <c r="D29" s="43"/>
      <c r="E29" s="44"/>
      <c r="F29" s="44"/>
      <c r="G29" s="44"/>
      <c r="H29" s="44"/>
      <c r="I29" s="44"/>
      <c r="J29" s="44">
        <f>SUM(J30:J47)</f>
        <v>30450.309999999998</v>
      </c>
      <c r="K29" s="44"/>
      <c r="L29" s="107">
        <f>SUM(L30:L47)</f>
        <v>9518190.082239999</v>
      </c>
      <c r="M29" s="43">
        <f>SUM(M30:M47)</f>
        <v>1123</v>
      </c>
      <c r="N29" s="137">
        <f>SUM(N30:N47)</f>
        <v>1093</v>
      </c>
      <c r="O29" s="43"/>
      <c r="P29" s="44"/>
      <c r="Q29" s="44"/>
      <c r="R29" s="44"/>
      <c r="S29" s="44"/>
      <c r="T29" s="44">
        <f>SUM(T30:T47)</f>
        <v>335412.74</v>
      </c>
      <c r="U29" s="44"/>
      <c r="V29" s="107">
        <f>SUM(V30:V47)</f>
        <v>145259184.17408</v>
      </c>
      <c r="W29" s="44">
        <f>SUM(W30:W47)</f>
        <v>154777.2</v>
      </c>
      <c r="X29" s="153"/>
      <c r="Y29" s="124"/>
      <c r="Z29" s="149"/>
    </row>
    <row r="30" spans="1:26" s="76" customFormat="1" ht="31.5" customHeight="1">
      <c r="A30" s="65" t="s">
        <v>59</v>
      </c>
      <c r="B30" s="75">
        <v>14000000</v>
      </c>
      <c r="C30" s="138">
        <v>22</v>
      </c>
      <c r="D30" s="85">
        <f>SUM(C30/12)</f>
        <v>1.8333333333333333</v>
      </c>
      <c r="E30" s="70">
        <v>24565.89</v>
      </c>
      <c r="F30" s="70">
        <f>SUM(E30*1.054)</f>
        <v>25892.44806</v>
      </c>
      <c r="G30" s="70">
        <v>1</v>
      </c>
      <c r="H30" s="70">
        <f>SUM(E30*G30)</f>
        <v>24565.89</v>
      </c>
      <c r="I30" s="70">
        <f>SUM(F30*G30)</f>
        <v>25892.44806</v>
      </c>
      <c r="J30" s="70">
        <v>20790.32</v>
      </c>
      <c r="K30" s="70">
        <f>(D30*H30+D30*I30*11)/100*1.5</f>
        <v>8508.02751315</v>
      </c>
      <c r="L30" s="108">
        <f>SUM((D30*H30))+(D30*I30*11)+J30</f>
        <v>587992.15421</v>
      </c>
      <c r="M30" s="114">
        <v>76</v>
      </c>
      <c r="N30" s="139">
        <v>73</v>
      </c>
      <c r="O30" s="70">
        <v>10528.24</v>
      </c>
      <c r="P30" s="70">
        <f>SUM(O30*1.054)</f>
        <v>11096.76496</v>
      </c>
      <c r="Q30" s="70">
        <v>1</v>
      </c>
      <c r="R30" s="70">
        <f>SUM(O30*Q30)</f>
        <v>10528.24</v>
      </c>
      <c r="S30" s="70">
        <f>SUM(P30*Q30)</f>
        <v>11096.76496</v>
      </c>
      <c r="T30" s="70">
        <v>111010.51</v>
      </c>
      <c r="U30" s="70">
        <f>(N30*R30+N30*S30*11)/100*1.5</f>
        <v>145188.95674320002</v>
      </c>
      <c r="V30" s="108">
        <f>N30*R30+N30*S30*11+T30</f>
        <v>9790274.29288</v>
      </c>
      <c r="W30" s="70">
        <f>ROUND(((L30+V30)/1000),1)</f>
        <v>10378.3</v>
      </c>
      <c r="X30" s="118">
        <v>10380377.38</v>
      </c>
      <c r="Y30" s="82">
        <f>W30*1000</f>
        <v>10378300</v>
      </c>
      <c r="Z30" s="150">
        <f>Y30-X30</f>
        <v>-2077.3800000008196</v>
      </c>
    </row>
    <row r="31" spans="1:26" s="76" customFormat="1" ht="31.5" customHeight="1">
      <c r="A31" s="65" t="s">
        <v>60</v>
      </c>
      <c r="B31" s="75">
        <v>15000000</v>
      </c>
      <c r="C31" s="138">
        <v>28</v>
      </c>
      <c r="D31" s="85">
        <f>SUM(C31/12)</f>
        <v>2.3333333333333335</v>
      </c>
      <c r="E31" s="70">
        <v>24565.89</v>
      </c>
      <c r="F31" s="70">
        <f aca="true" t="shared" si="0" ref="F31:F94">SUM(E31*1.054)</f>
        <v>25892.44806</v>
      </c>
      <c r="G31" s="70">
        <v>1</v>
      </c>
      <c r="H31" s="70">
        <f aca="true" t="shared" si="1" ref="H31:H47">SUM(E31*G31)</f>
        <v>24565.89</v>
      </c>
      <c r="I31" s="70">
        <f aca="true" t="shared" si="2" ref="I31:I47">SUM(F31*G31)</f>
        <v>25892.44806</v>
      </c>
      <c r="J31" s="70">
        <v>0</v>
      </c>
      <c r="K31" s="70">
        <f aca="true" t="shared" si="3" ref="K31:K94">(D31*H31+D31*I31*11)/100*1.5</f>
        <v>10828.398653100001</v>
      </c>
      <c r="L31" s="108">
        <f aca="true" t="shared" si="4" ref="L31:L47">SUM((D31*H31))+(D31*I31*11)+J31</f>
        <v>721893.24354</v>
      </c>
      <c r="M31" s="114">
        <v>64</v>
      </c>
      <c r="N31" s="139">
        <v>61</v>
      </c>
      <c r="O31" s="70">
        <v>10528.24</v>
      </c>
      <c r="P31" s="70">
        <f aca="true" t="shared" si="5" ref="P31:P94">SUM(O31*1.054)</f>
        <v>11096.76496</v>
      </c>
      <c r="Q31" s="70">
        <v>1</v>
      </c>
      <c r="R31" s="70">
        <f aca="true" t="shared" si="6" ref="R31:R47">SUM(O31*Q31)</f>
        <v>10528.24</v>
      </c>
      <c r="S31" s="70">
        <f aca="true" t="shared" si="7" ref="S31:S47">SUM(P31*Q31)</f>
        <v>11096.76496</v>
      </c>
      <c r="T31" s="70">
        <v>11660</v>
      </c>
      <c r="U31" s="70">
        <f aca="true" t="shared" si="8" ref="U31:U94">(N31*R31+N31*S31*11)/100*1.5</f>
        <v>121322.2789224</v>
      </c>
      <c r="V31" s="108">
        <f aca="true" t="shared" si="9" ref="V31:V47">N31*R31+N31*S31*11+T31</f>
        <v>8099811.928160001</v>
      </c>
      <c r="W31" s="70">
        <f aca="true" t="shared" si="10" ref="W31:W47">ROUND(((L31+V31)/1000),1)</f>
        <v>8821.7</v>
      </c>
      <c r="X31" s="118">
        <v>8830998.66</v>
      </c>
      <c r="Y31" s="82">
        <f>W31*1000</f>
        <v>8821700</v>
      </c>
      <c r="Z31" s="150">
        <f aca="true" t="shared" si="11" ref="Z31:Z94">Y31-X31</f>
        <v>-9298.660000000149</v>
      </c>
    </row>
    <row r="32" spans="1:26" s="76" customFormat="1" ht="31.5" customHeight="1">
      <c r="A32" s="65" t="s">
        <v>61</v>
      </c>
      <c r="B32" s="75">
        <v>17000000</v>
      </c>
      <c r="C32" s="138">
        <v>26</v>
      </c>
      <c r="D32" s="85">
        <f aca="true" t="shared" si="12" ref="D32:D47">SUM(C32/12)</f>
        <v>2.1666666666666665</v>
      </c>
      <c r="E32" s="70">
        <v>24565.89</v>
      </c>
      <c r="F32" s="70">
        <f t="shared" si="0"/>
        <v>25892.44806</v>
      </c>
      <c r="G32" s="70">
        <v>1</v>
      </c>
      <c r="H32" s="70">
        <f t="shared" si="1"/>
        <v>24565.89</v>
      </c>
      <c r="I32" s="70">
        <f t="shared" si="2"/>
        <v>25892.44806</v>
      </c>
      <c r="J32" s="70">
        <v>0</v>
      </c>
      <c r="K32" s="70">
        <f t="shared" si="3"/>
        <v>10054.94160645</v>
      </c>
      <c r="L32" s="108">
        <f t="shared" si="4"/>
        <v>670329.44043</v>
      </c>
      <c r="M32" s="114">
        <v>58</v>
      </c>
      <c r="N32" s="139">
        <v>55</v>
      </c>
      <c r="O32" s="70">
        <v>10528.24</v>
      </c>
      <c r="P32" s="70">
        <f t="shared" si="5"/>
        <v>11096.76496</v>
      </c>
      <c r="Q32" s="70">
        <v>1</v>
      </c>
      <c r="R32" s="70">
        <f t="shared" si="6"/>
        <v>10528.24</v>
      </c>
      <c r="S32" s="70">
        <f t="shared" si="7"/>
        <v>11096.76496</v>
      </c>
      <c r="T32" s="70">
        <v>9888</v>
      </c>
      <c r="U32" s="70">
        <f t="shared" si="8"/>
        <v>109388.94001199999</v>
      </c>
      <c r="V32" s="108">
        <f>N32*R32+N32*S32*11+T32</f>
        <v>7302484.0008</v>
      </c>
      <c r="W32" s="70">
        <f t="shared" si="10"/>
        <v>7972.8</v>
      </c>
      <c r="X32" s="118">
        <v>7974276.26</v>
      </c>
      <c r="Y32" s="82">
        <f aca="true" t="shared" si="13" ref="Y32:Y95">W32*1000</f>
        <v>7972800</v>
      </c>
      <c r="Z32" s="150">
        <f t="shared" si="11"/>
        <v>-1476.2599999997765</v>
      </c>
    </row>
    <row r="33" spans="1:26" s="76" customFormat="1" ht="31.5" customHeight="1">
      <c r="A33" s="65" t="s">
        <v>64</v>
      </c>
      <c r="B33" s="75">
        <v>20000000</v>
      </c>
      <c r="C33" s="138">
        <v>19</v>
      </c>
      <c r="D33" s="85">
        <f t="shared" si="12"/>
        <v>1.5833333333333333</v>
      </c>
      <c r="E33" s="70">
        <v>24565.89</v>
      </c>
      <c r="F33" s="70">
        <f t="shared" si="0"/>
        <v>25892.44806</v>
      </c>
      <c r="G33" s="70">
        <v>1</v>
      </c>
      <c r="H33" s="70">
        <f t="shared" si="1"/>
        <v>24565.89</v>
      </c>
      <c r="I33" s="70">
        <f t="shared" si="2"/>
        <v>25892.44806</v>
      </c>
      <c r="J33" s="70">
        <v>607</v>
      </c>
      <c r="K33" s="70">
        <f t="shared" si="3"/>
        <v>7347.841943174999</v>
      </c>
      <c r="L33" s="108">
        <f t="shared" si="4"/>
        <v>490463.129545</v>
      </c>
      <c r="M33" s="114">
        <v>74</v>
      </c>
      <c r="N33" s="139">
        <v>73</v>
      </c>
      <c r="O33" s="70">
        <v>10528.24</v>
      </c>
      <c r="P33" s="70">
        <f t="shared" si="5"/>
        <v>11096.76496</v>
      </c>
      <c r="Q33" s="70">
        <v>1</v>
      </c>
      <c r="R33" s="70">
        <f t="shared" si="6"/>
        <v>10528.24</v>
      </c>
      <c r="S33" s="70">
        <f t="shared" si="7"/>
        <v>11096.76496</v>
      </c>
      <c r="T33" s="70">
        <v>6100</v>
      </c>
      <c r="U33" s="70">
        <f t="shared" si="8"/>
        <v>145188.95674320002</v>
      </c>
      <c r="V33" s="108">
        <f t="shared" si="9"/>
        <v>9685363.78288</v>
      </c>
      <c r="W33" s="70">
        <f t="shared" si="10"/>
        <v>10175.8</v>
      </c>
      <c r="X33" s="118">
        <v>10178458.14</v>
      </c>
      <c r="Y33" s="82">
        <f t="shared" si="13"/>
        <v>10175800</v>
      </c>
      <c r="Z33" s="150">
        <f t="shared" si="11"/>
        <v>-2658.140000000596</v>
      </c>
    </row>
    <row r="34" spans="1:26" s="76" customFormat="1" ht="31.5" customHeight="1">
      <c r="A34" s="65" t="s">
        <v>65</v>
      </c>
      <c r="B34" s="75">
        <v>24000000</v>
      </c>
      <c r="C34" s="138">
        <v>12</v>
      </c>
      <c r="D34" s="85">
        <f t="shared" si="12"/>
        <v>1</v>
      </c>
      <c r="E34" s="70">
        <v>24565.89</v>
      </c>
      <c r="F34" s="70">
        <f t="shared" si="0"/>
        <v>25892.44806</v>
      </c>
      <c r="G34" s="70">
        <v>1</v>
      </c>
      <c r="H34" s="70">
        <f t="shared" si="1"/>
        <v>24565.89</v>
      </c>
      <c r="I34" s="70">
        <f t="shared" si="2"/>
        <v>25892.44806</v>
      </c>
      <c r="J34" s="70">
        <v>0</v>
      </c>
      <c r="K34" s="70">
        <f t="shared" si="3"/>
        <v>4640.7422799</v>
      </c>
      <c r="L34" s="108">
        <f t="shared" si="4"/>
        <v>309382.81866</v>
      </c>
      <c r="M34" s="114">
        <v>30</v>
      </c>
      <c r="N34" s="139">
        <v>32</v>
      </c>
      <c r="O34" s="70">
        <v>10528.24</v>
      </c>
      <c r="P34" s="70">
        <f t="shared" si="5"/>
        <v>11096.76496</v>
      </c>
      <c r="Q34" s="70">
        <v>1</v>
      </c>
      <c r="R34" s="70">
        <f t="shared" si="6"/>
        <v>10528.24</v>
      </c>
      <c r="S34" s="70">
        <f t="shared" si="7"/>
        <v>11096.76496</v>
      </c>
      <c r="T34" s="70">
        <v>15800</v>
      </c>
      <c r="U34" s="70">
        <f t="shared" si="8"/>
        <v>63644.4741888</v>
      </c>
      <c r="V34" s="108">
        <f t="shared" si="9"/>
        <v>4258764.94592</v>
      </c>
      <c r="W34" s="70">
        <f t="shared" si="10"/>
        <v>4568.1</v>
      </c>
      <c r="X34" s="118">
        <v>4577065.34</v>
      </c>
      <c r="Y34" s="82">
        <f t="shared" si="13"/>
        <v>4568100</v>
      </c>
      <c r="Z34" s="150">
        <f t="shared" si="11"/>
        <v>-8965.339999999851</v>
      </c>
    </row>
    <row r="35" spans="1:26" s="76" customFormat="1" ht="31.5" customHeight="1">
      <c r="A35" s="65" t="s">
        <v>67</v>
      </c>
      <c r="B35" s="75">
        <v>29000000</v>
      </c>
      <c r="C35" s="138">
        <v>17</v>
      </c>
      <c r="D35" s="85">
        <f t="shared" si="12"/>
        <v>1.4166666666666667</v>
      </c>
      <c r="E35" s="70">
        <v>24565.89</v>
      </c>
      <c r="F35" s="70">
        <f t="shared" si="0"/>
        <v>25892.44806</v>
      </c>
      <c r="G35" s="70">
        <v>1</v>
      </c>
      <c r="H35" s="70">
        <f t="shared" si="1"/>
        <v>24565.89</v>
      </c>
      <c r="I35" s="70">
        <f t="shared" si="2"/>
        <v>25892.44806</v>
      </c>
      <c r="J35" s="70">
        <v>0</v>
      </c>
      <c r="K35" s="70">
        <f t="shared" si="3"/>
        <v>6574.384896525</v>
      </c>
      <c r="L35" s="108">
        <f t="shared" si="4"/>
        <v>438292.326435</v>
      </c>
      <c r="M35" s="114">
        <v>25</v>
      </c>
      <c r="N35" s="139">
        <v>24</v>
      </c>
      <c r="O35" s="70">
        <v>10528.24</v>
      </c>
      <c r="P35" s="70">
        <f t="shared" si="5"/>
        <v>11096.76496</v>
      </c>
      <c r="Q35" s="70">
        <v>1</v>
      </c>
      <c r="R35" s="70">
        <f t="shared" si="6"/>
        <v>10528.24</v>
      </c>
      <c r="S35" s="70">
        <f t="shared" si="7"/>
        <v>11096.76496</v>
      </c>
      <c r="T35" s="70">
        <v>2700</v>
      </c>
      <c r="U35" s="70">
        <f t="shared" si="8"/>
        <v>47733.35564160001</v>
      </c>
      <c r="V35" s="108">
        <f t="shared" si="9"/>
        <v>3184923.7094400004</v>
      </c>
      <c r="W35" s="70">
        <f t="shared" si="10"/>
        <v>3623.2</v>
      </c>
      <c r="X35" s="118">
        <v>3628512.28</v>
      </c>
      <c r="Y35" s="82">
        <f t="shared" si="13"/>
        <v>3623200</v>
      </c>
      <c r="Z35" s="150">
        <f t="shared" si="11"/>
        <v>-5312.279999999795</v>
      </c>
    </row>
    <row r="36" spans="1:26" s="76" customFormat="1" ht="31.5" customHeight="1">
      <c r="A36" s="65" t="s">
        <v>70</v>
      </c>
      <c r="B36" s="75">
        <v>34000000</v>
      </c>
      <c r="C36" s="138">
        <v>18</v>
      </c>
      <c r="D36" s="85">
        <f t="shared" si="12"/>
        <v>1.5</v>
      </c>
      <c r="E36" s="70">
        <v>24565.89</v>
      </c>
      <c r="F36" s="70">
        <f t="shared" si="0"/>
        <v>25892.44806</v>
      </c>
      <c r="G36" s="70">
        <v>1</v>
      </c>
      <c r="H36" s="70">
        <f t="shared" si="1"/>
        <v>24565.89</v>
      </c>
      <c r="I36" s="70">
        <f t="shared" si="2"/>
        <v>25892.44806</v>
      </c>
      <c r="J36" s="70">
        <v>2000</v>
      </c>
      <c r="K36" s="70">
        <f t="shared" si="3"/>
        <v>6961.11341985</v>
      </c>
      <c r="L36" s="108">
        <f t="shared" si="4"/>
        <v>466074.22799000004</v>
      </c>
      <c r="M36" s="114">
        <v>33</v>
      </c>
      <c r="N36" s="139">
        <v>31</v>
      </c>
      <c r="O36" s="70">
        <v>10528.24</v>
      </c>
      <c r="P36" s="70">
        <f t="shared" si="5"/>
        <v>11096.76496</v>
      </c>
      <c r="Q36" s="70">
        <v>1</v>
      </c>
      <c r="R36" s="70">
        <f t="shared" si="6"/>
        <v>10528.24</v>
      </c>
      <c r="S36" s="70">
        <f t="shared" si="7"/>
        <v>11096.76496</v>
      </c>
      <c r="T36" s="70">
        <v>14400</v>
      </c>
      <c r="U36" s="70">
        <f t="shared" si="8"/>
        <v>61655.5843704</v>
      </c>
      <c r="V36" s="108">
        <f t="shared" si="9"/>
        <v>4124772.29136</v>
      </c>
      <c r="W36" s="70">
        <f t="shared" si="10"/>
        <v>4590.8</v>
      </c>
      <c r="X36" s="118">
        <v>4589666.34</v>
      </c>
      <c r="Y36" s="82">
        <f t="shared" si="13"/>
        <v>4590800</v>
      </c>
      <c r="Z36" s="150">
        <f t="shared" si="11"/>
        <v>1133.660000000149</v>
      </c>
    </row>
    <row r="37" spans="1:26" s="76" customFormat="1" ht="31.5" customHeight="1">
      <c r="A37" s="65" t="s">
        <v>72</v>
      </c>
      <c r="B37" s="75">
        <v>38000000</v>
      </c>
      <c r="C37" s="138">
        <v>28</v>
      </c>
      <c r="D37" s="85">
        <f t="shared" si="12"/>
        <v>2.3333333333333335</v>
      </c>
      <c r="E37" s="70">
        <v>24565.89</v>
      </c>
      <c r="F37" s="70">
        <f t="shared" si="0"/>
        <v>25892.44806</v>
      </c>
      <c r="G37" s="70">
        <v>1</v>
      </c>
      <c r="H37" s="70">
        <f t="shared" si="1"/>
        <v>24565.89</v>
      </c>
      <c r="I37" s="70">
        <f t="shared" si="2"/>
        <v>25892.44806</v>
      </c>
      <c r="J37" s="70">
        <v>3000</v>
      </c>
      <c r="K37" s="70">
        <f t="shared" si="3"/>
        <v>10828.398653100001</v>
      </c>
      <c r="L37" s="108">
        <f t="shared" si="4"/>
        <v>724893.24354</v>
      </c>
      <c r="M37" s="114">
        <v>79</v>
      </c>
      <c r="N37" s="139">
        <v>75</v>
      </c>
      <c r="O37" s="70">
        <v>10528.24</v>
      </c>
      <c r="P37" s="70">
        <f t="shared" si="5"/>
        <v>11096.76496</v>
      </c>
      <c r="Q37" s="70">
        <v>1</v>
      </c>
      <c r="R37" s="70">
        <f t="shared" si="6"/>
        <v>10528.24</v>
      </c>
      <c r="S37" s="70">
        <f t="shared" si="7"/>
        <v>11096.76496</v>
      </c>
      <c r="T37" s="70">
        <v>29300</v>
      </c>
      <c r="U37" s="70">
        <f t="shared" si="8"/>
        <v>149166.73638</v>
      </c>
      <c r="V37" s="108">
        <f t="shared" si="9"/>
        <v>9973749.092</v>
      </c>
      <c r="W37" s="70">
        <f t="shared" si="10"/>
        <v>10698.6</v>
      </c>
      <c r="X37" s="118">
        <v>10699881.26</v>
      </c>
      <c r="Y37" s="82">
        <f t="shared" si="13"/>
        <v>10698600</v>
      </c>
      <c r="Z37" s="150">
        <f t="shared" si="11"/>
        <v>-1281.2599999997765</v>
      </c>
    </row>
    <row r="38" spans="1:26" s="76" customFormat="1" ht="31.5" customHeight="1">
      <c r="A38" s="65" t="s">
        <v>74</v>
      </c>
      <c r="B38" s="75">
        <v>42000000</v>
      </c>
      <c r="C38" s="138">
        <v>18</v>
      </c>
      <c r="D38" s="85">
        <f t="shared" si="12"/>
        <v>1.5</v>
      </c>
      <c r="E38" s="70">
        <v>24565.89</v>
      </c>
      <c r="F38" s="70">
        <f t="shared" si="0"/>
        <v>25892.44806</v>
      </c>
      <c r="G38" s="70">
        <v>1</v>
      </c>
      <c r="H38" s="70">
        <f t="shared" si="1"/>
        <v>24565.89</v>
      </c>
      <c r="I38" s="70">
        <f t="shared" si="2"/>
        <v>25892.44806</v>
      </c>
      <c r="J38" s="70">
        <v>0</v>
      </c>
      <c r="K38" s="70">
        <f t="shared" si="3"/>
        <v>6961.11341985</v>
      </c>
      <c r="L38" s="108">
        <f t="shared" si="4"/>
        <v>464074.22799000004</v>
      </c>
      <c r="M38" s="114">
        <v>65</v>
      </c>
      <c r="N38" s="139">
        <v>63</v>
      </c>
      <c r="O38" s="70">
        <v>10528.24</v>
      </c>
      <c r="P38" s="70">
        <f t="shared" si="5"/>
        <v>11096.76496</v>
      </c>
      <c r="Q38" s="70">
        <v>1</v>
      </c>
      <c r="R38" s="70">
        <f t="shared" si="6"/>
        <v>10528.24</v>
      </c>
      <c r="S38" s="70">
        <f t="shared" si="7"/>
        <v>11096.76496</v>
      </c>
      <c r="T38" s="70">
        <v>8800</v>
      </c>
      <c r="U38" s="70">
        <f t="shared" si="8"/>
        <v>125300.0585592</v>
      </c>
      <c r="V38" s="108">
        <f t="shared" si="9"/>
        <v>8362137.23728</v>
      </c>
      <c r="W38" s="70">
        <f t="shared" si="10"/>
        <v>8826.2</v>
      </c>
      <c r="X38" s="118">
        <v>8827118.38</v>
      </c>
      <c r="Y38" s="82">
        <f t="shared" si="13"/>
        <v>8826200</v>
      </c>
      <c r="Z38" s="150">
        <f t="shared" si="11"/>
        <v>-918.3800000008196</v>
      </c>
    </row>
    <row r="39" spans="1:26" s="76" customFormat="1" ht="31.5" customHeight="1">
      <c r="A39" s="65" t="s">
        <v>107</v>
      </c>
      <c r="B39" s="75">
        <v>46000000</v>
      </c>
      <c r="C39" s="138">
        <v>22</v>
      </c>
      <c r="D39" s="85">
        <f t="shared" si="12"/>
        <v>1.8333333333333333</v>
      </c>
      <c r="E39" s="70">
        <v>24565.89</v>
      </c>
      <c r="F39" s="70">
        <f t="shared" si="0"/>
        <v>25892.44806</v>
      </c>
      <c r="G39" s="70">
        <v>1</v>
      </c>
      <c r="H39" s="70">
        <f t="shared" si="1"/>
        <v>24565.89</v>
      </c>
      <c r="I39" s="70">
        <f t="shared" si="2"/>
        <v>25892.44806</v>
      </c>
      <c r="J39" s="70"/>
      <c r="K39" s="70">
        <f t="shared" si="3"/>
        <v>8508.02751315</v>
      </c>
      <c r="L39" s="108">
        <f t="shared" si="4"/>
        <v>567201.83421</v>
      </c>
      <c r="M39" s="114">
        <v>169</v>
      </c>
      <c r="N39" s="139">
        <v>166</v>
      </c>
      <c r="O39" s="70">
        <v>10528.24</v>
      </c>
      <c r="P39" s="70">
        <f t="shared" si="5"/>
        <v>11096.76496</v>
      </c>
      <c r="Q39" s="70">
        <v>1</v>
      </c>
      <c r="R39" s="70">
        <f t="shared" si="6"/>
        <v>10528.24</v>
      </c>
      <c r="S39" s="70">
        <f t="shared" si="7"/>
        <v>11096.76496</v>
      </c>
      <c r="T39" s="70">
        <v>23400</v>
      </c>
      <c r="U39" s="70">
        <f t="shared" si="8"/>
        <v>330155.70985439996</v>
      </c>
      <c r="V39" s="108">
        <f t="shared" si="9"/>
        <v>22033780.65696</v>
      </c>
      <c r="W39" s="70">
        <f t="shared" si="10"/>
        <v>22601</v>
      </c>
      <c r="X39" s="118">
        <v>22605754.899999995</v>
      </c>
      <c r="Y39" s="82">
        <f t="shared" si="13"/>
        <v>22601000</v>
      </c>
      <c r="Z39" s="150">
        <f t="shared" si="11"/>
        <v>-4754.899999994785</v>
      </c>
    </row>
    <row r="40" spans="1:26" s="76" customFormat="1" ht="19.5" customHeight="1">
      <c r="A40" s="65" t="s">
        <v>81</v>
      </c>
      <c r="B40" s="75">
        <v>54000000</v>
      </c>
      <c r="C40" s="138">
        <v>3</v>
      </c>
      <c r="D40" s="85">
        <f t="shared" si="12"/>
        <v>0.25</v>
      </c>
      <c r="E40" s="70">
        <v>24565.89</v>
      </c>
      <c r="F40" s="70">
        <f t="shared" si="0"/>
        <v>25892.44806</v>
      </c>
      <c r="G40" s="70">
        <v>1</v>
      </c>
      <c r="H40" s="70">
        <f t="shared" si="1"/>
        <v>24565.89</v>
      </c>
      <c r="I40" s="70">
        <f t="shared" si="2"/>
        <v>25892.44806</v>
      </c>
      <c r="J40" s="70">
        <v>0</v>
      </c>
      <c r="K40" s="70">
        <f t="shared" si="3"/>
        <v>1160.185569975</v>
      </c>
      <c r="L40" s="108">
        <f t="shared" si="4"/>
        <v>77345.704665</v>
      </c>
      <c r="M40" s="114">
        <v>39</v>
      </c>
      <c r="N40" s="139">
        <v>39</v>
      </c>
      <c r="O40" s="70">
        <v>10528.24</v>
      </c>
      <c r="P40" s="70">
        <f t="shared" si="5"/>
        <v>11096.76496</v>
      </c>
      <c r="Q40" s="70">
        <v>1</v>
      </c>
      <c r="R40" s="70">
        <f t="shared" si="6"/>
        <v>10528.24</v>
      </c>
      <c r="S40" s="70">
        <f t="shared" si="7"/>
        <v>11096.76496</v>
      </c>
      <c r="T40" s="70">
        <v>8000</v>
      </c>
      <c r="U40" s="70">
        <f t="shared" si="8"/>
        <v>77566.7029176</v>
      </c>
      <c r="V40" s="108">
        <f t="shared" si="9"/>
        <v>5179113.527840001</v>
      </c>
      <c r="W40" s="70">
        <f t="shared" si="10"/>
        <v>5256.5</v>
      </c>
      <c r="X40" s="118">
        <v>5265297.18</v>
      </c>
      <c r="Y40" s="82">
        <f t="shared" si="13"/>
        <v>5256500</v>
      </c>
      <c r="Z40" s="150">
        <f t="shared" si="11"/>
        <v>-8797.179999999702</v>
      </c>
    </row>
    <row r="41" spans="1:26" s="76" customFormat="1" ht="19.5" customHeight="1">
      <c r="A41" s="65" t="s">
        <v>85</v>
      </c>
      <c r="B41" s="75">
        <v>61000000</v>
      </c>
      <c r="C41" s="138">
        <v>21</v>
      </c>
      <c r="D41" s="85">
        <f t="shared" si="12"/>
        <v>1.75</v>
      </c>
      <c r="E41" s="70">
        <v>24565.89</v>
      </c>
      <c r="F41" s="70">
        <f t="shared" si="0"/>
        <v>25892.44806</v>
      </c>
      <c r="G41" s="70">
        <v>1</v>
      </c>
      <c r="H41" s="70">
        <f t="shared" si="1"/>
        <v>24565.89</v>
      </c>
      <c r="I41" s="70">
        <f t="shared" si="2"/>
        <v>25892.44806</v>
      </c>
      <c r="J41" s="70">
        <v>2123.35</v>
      </c>
      <c r="K41" s="70">
        <f t="shared" si="3"/>
        <v>8121.298989825001</v>
      </c>
      <c r="L41" s="108">
        <f t="shared" si="4"/>
        <v>543543.282655</v>
      </c>
      <c r="M41" s="114">
        <v>48</v>
      </c>
      <c r="N41" s="139">
        <v>48</v>
      </c>
      <c r="O41" s="70">
        <v>10528.24</v>
      </c>
      <c r="P41" s="70">
        <f t="shared" si="5"/>
        <v>11096.76496</v>
      </c>
      <c r="Q41" s="70">
        <v>1</v>
      </c>
      <c r="R41" s="70">
        <f t="shared" si="6"/>
        <v>10528.24</v>
      </c>
      <c r="S41" s="70">
        <f t="shared" si="7"/>
        <v>11096.76496</v>
      </c>
      <c r="T41" s="70">
        <v>20100</v>
      </c>
      <c r="U41" s="70">
        <f t="shared" si="8"/>
        <v>95466.71128320001</v>
      </c>
      <c r="V41" s="108">
        <f t="shared" si="9"/>
        <v>6384547.418880001</v>
      </c>
      <c r="W41" s="70">
        <f t="shared" si="10"/>
        <v>6928.1</v>
      </c>
      <c r="X41" s="118">
        <v>6928620.42</v>
      </c>
      <c r="Y41" s="82">
        <f t="shared" si="13"/>
        <v>6928100</v>
      </c>
      <c r="Z41" s="150">
        <f t="shared" si="11"/>
        <v>-520.4199999999255</v>
      </c>
    </row>
    <row r="42" spans="1:26" s="76" customFormat="1" ht="19.5" customHeight="1">
      <c r="A42" s="65" t="s">
        <v>89</v>
      </c>
      <c r="B42" s="75">
        <v>66000000</v>
      </c>
      <c r="C42" s="138">
        <v>27</v>
      </c>
      <c r="D42" s="85">
        <f t="shared" si="12"/>
        <v>2.25</v>
      </c>
      <c r="E42" s="70">
        <v>24565.89</v>
      </c>
      <c r="F42" s="70">
        <f t="shared" si="0"/>
        <v>25892.44806</v>
      </c>
      <c r="G42" s="70">
        <v>1</v>
      </c>
      <c r="H42" s="70">
        <f t="shared" si="1"/>
        <v>24565.89</v>
      </c>
      <c r="I42" s="70">
        <f t="shared" si="2"/>
        <v>25892.44806</v>
      </c>
      <c r="J42" s="70">
        <v>850</v>
      </c>
      <c r="K42" s="70">
        <f t="shared" si="3"/>
        <v>10441.670129775</v>
      </c>
      <c r="L42" s="108">
        <f t="shared" si="4"/>
        <v>696961.3419850001</v>
      </c>
      <c r="M42" s="114">
        <v>31</v>
      </c>
      <c r="N42" s="139">
        <v>28</v>
      </c>
      <c r="O42" s="70">
        <v>10528.24</v>
      </c>
      <c r="P42" s="70">
        <f t="shared" si="5"/>
        <v>11096.76496</v>
      </c>
      <c r="Q42" s="70">
        <v>1</v>
      </c>
      <c r="R42" s="70">
        <f t="shared" si="6"/>
        <v>10528.24</v>
      </c>
      <c r="S42" s="70">
        <f t="shared" si="7"/>
        <v>11096.76496</v>
      </c>
      <c r="T42" s="70">
        <v>15100</v>
      </c>
      <c r="U42" s="70">
        <f t="shared" si="8"/>
        <v>55688.9149152</v>
      </c>
      <c r="V42" s="108">
        <f t="shared" si="9"/>
        <v>3727694.32768</v>
      </c>
      <c r="W42" s="70">
        <f t="shared" si="10"/>
        <v>4424.7</v>
      </c>
      <c r="X42" s="118">
        <v>4433498.4</v>
      </c>
      <c r="Y42" s="82">
        <f t="shared" si="13"/>
        <v>4424700</v>
      </c>
      <c r="Z42" s="150">
        <f t="shared" si="11"/>
        <v>-8798.400000000373</v>
      </c>
    </row>
    <row r="43" spans="1:26" s="76" customFormat="1" ht="19.5" customHeight="1">
      <c r="A43" s="65" t="s">
        <v>90</v>
      </c>
      <c r="B43" s="75">
        <v>68000000</v>
      </c>
      <c r="C43" s="138">
        <v>35</v>
      </c>
      <c r="D43" s="85">
        <f t="shared" si="12"/>
        <v>2.9166666666666665</v>
      </c>
      <c r="E43" s="70">
        <v>24565.89</v>
      </c>
      <c r="F43" s="70">
        <f t="shared" si="0"/>
        <v>25892.44806</v>
      </c>
      <c r="G43" s="70">
        <v>1</v>
      </c>
      <c r="H43" s="70">
        <f t="shared" si="1"/>
        <v>24565.89</v>
      </c>
      <c r="I43" s="70">
        <f t="shared" si="2"/>
        <v>25892.44806</v>
      </c>
      <c r="J43" s="70">
        <v>0</v>
      </c>
      <c r="K43" s="70">
        <f t="shared" si="3"/>
        <v>13535.498316374997</v>
      </c>
      <c r="L43" s="108">
        <f t="shared" si="4"/>
        <v>902366.5544249999</v>
      </c>
      <c r="M43" s="114">
        <v>60</v>
      </c>
      <c r="N43" s="139">
        <v>60</v>
      </c>
      <c r="O43" s="70">
        <v>10528.24</v>
      </c>
      <c r="P43" s="70">
        <f t="shared" si="5"/>
        <v>11096.76496</v>
      </c>
      <c r="Q43" s="70">
        <v>1</v>
      </c>
      <c r="R43" s="70">
        <f t="shared" si="6"/>
        <v>10528.24</v>
      </c>
      <c r="S43" s="70">
        <f t="shared" si="7"/>
        <v>11096.76496</v>
      </c>
      <c r="T43" s="70">
        <v>13200</v>
      </c>
      <c r="U43" s="70">
        <f t="shared" si="8"/>
        <v>119333.389104</v>
      </c>
      <c r="V43" s="108">
        <f t="shared" si="9"/>
        <v>7968759.273600001</v>
      </c>
      <c r="W43" s="70">
        <f t="shared" si="10"/>
        <v>8871.1</v>
      </c>
      <c r="X43" s="118">
        <v>8875189.799999999</v>
      </c>
      <c r="Y43" s="82">
        <f t="shared" si="13"/>
        <v>8871100</v>
      </c>
      <c r="Z43" s="150">
        <f t="shared" si="11"/>
        <v>-4089.7999999988824</v>
      </c>
    </row>
    <row r="44" spans="1:26" s="76" customFormat="1" ht="19.5" customHeight="1">
      <c r="A44" s="65" t="s">
        <v>91</v>
      </c>
      <c r="B44" s="75">
        <v>28000000</v>
      </c>
      <c r="C44" s="138">
        <v>4</v>
      </c>
      <c r="D44" s="85">
        <f t="shared" si="12"/>
        <v>0.3333333333333333</v>
      </c>
      <c r="E44" s="70">
        <v>24565.89</v>
      </c>
      <c r="F44" s="70">
        <f t="shared" si="0"/>
        <v>25892.44806</v>
      </c>
      <c r="G44" s="70">
        <v>1</v>
      </c>
      <c r="H44" s="70">
        <f t="shared" si="1"/>
        <v>24565.89</v>
      </c>
      <c r="I44" s="70">
        <f t="shared" si="2"/>
        <v>25892.44806</v>
      </c>
      <c r="J44" s="70">
        <v>359.88</v>
      </c>
      <c r="K44" s="70">
        <f t="shared" si="3"/>
        <v>1546.9140932999999</v>
      </c>
      <c r="L44" s="108">
        <f t="shared" si="4"/>
        <v>103487.48621999999</v>
      </c>
      <c r="M44" s="114">
        <v>40</v>
      </c>
      <c r="N44" s="139">
        <v>40</v>
      </c>
      <c r="O44" s="70">
        <v>10528.24</v>
      </c>
      <c r="P44" s="70">
        <f t="shared" si="5"/>
        <v>11096.76496</v>
      </c>
      <c r="Q44" s="70">
        <v>1</v>
      </c>
      <c r="R44" s="70">
        <f t="shared" si="6"/>
        <v>10528.24</v>
      </c>
      <c r="S44" s="70">
        <f t="shared" si="7"/>
        <v>11096.76496</v>
      </c>
      <c r="T44" s="70">
        <v>8354.23</v>
      </c>
      <c r="U44" s="70">
        <f t="shared" si="8"/>
        <v>79555.59273599999</v>
      </c>
      <c r="V44" s="108">
        <f t="shared" si="9"/>
        <v>5312060.4124</v>
      </c>
      <c r="W44" s="70">
        <f t="shared" si="10"/>
        <v>5415.5</v>
      </c>
      <c r="X44" s="118">
        <v>5416591.700000001</v>
      </c>
      <c r="Y44" s="82">
        <f t="shared" si="13"/>
        <v>5415500</v>
      </c>
      <c r="Z44" s="150">
        <f t="shared" si="11"/>
        <v>-1091.7000000011176</v>
      </c>
    </row>
    <row r="45" spans="1:26" s="76" customFormat="1" ht="19.5" customHeight="1">
      <c r="A45" s="65" t="s">
        <v>92</v>
      </c>
      <c r="B45" s="75">
        <v>70000000</v>
      </c>
      <c r="C45" s="138">
        <v>29</v>
      </c>
      <c r="D45" s="85">
        <f t="shared" si="12"/>
        <v>2.4166666666666665</v>
      </c>
      <c r="E45" s="70">
        <v>24565.89</v>
      </c>
      <c r="F45" s="70">
        <f t="shared" si="0"/>
        <v>25892.44806</v>
      </c>
      <c r="G45" s="70">
        <v>1</v>
      </c>
      <c r="H45" s="70">
        <f t="shared" si="1"/>
        <v>24565.89</v>
      </c>
      <c r="I45" s="70">
        <f t="shared" si="2"/>
        <v>25892.44806</v>
      </c>
      <c r="J45" s="70">
        <v>0</v>
      </c>
      <c r="K45" s="70">
        <f t="shared" si="3"/>
        <v>11215.127176425</v>
      </c>
      <c r="L45" s="108">
        <f t="shared" si="4"/>
        <v>747675.1450949999</v>
      </c>
      <c r="M45" s="114">
        <v>47</v>
      </c>
      <c r="N45" s="139">
        <v>45</v>
      </c>
      <c r="O45" s="70">
        <v>10528.24</v>
      </c>
      <c r="P45" s="70">
        <f t="shared" si="5"/>
        <v>11096.76496</v>
      </c>
      <c r="Q45" s="70">
        <v>1</v>
      </c>
      <c r="R45" s="70">
        <f t="shared" si="6"/>
        <v>10528.24</v>
      </c>
      <c r="S45" s="70">
        <f t="shared" si="7"/>
        <v>11096.76496</v>
      </c>
      <c r="T45" s="70">
        <v>1700</v>
      </c>
      <c r="U45" s="70">
        <f>(N45*R45+N45*S45*11)/100*1.5</f>
        <v>89500.041828</v>
      </c>
      <c r="V45" s="108">
        <f t="shared" si="9"/>
        <v>5968369.4552</v>
      </c>
      <c r="W45" s="70">
        <f t="shared" si="10"/>
        <v>6716</v>
      </c>
      <c r="X45" s="118">
        <v>6723023.98</v>
      </c>
      <c r="Y45" s="82">
        <f t="shared" si="13"/>
        <v>6716000</v>
      </c>
      <c r="Z45" s="150">
        <f t="shared" si="11"/>
        <v>-7023.980000000447</v>
      </c>
    </row>
    <row r="46" spans="1:26" s="76" customFormat="1" ht="19.5" customHeight="1">
      <c r="A46" s="65" t="s">
        <v>94</v>
      </c>
      <c r="B46" s="75">
        <v>78000000</v>
      </c>
      <c r="C46" s="138">
        <v>5</v>
      </c>
      <c r="D46" s="85">
        <f t="shared" si="12"/>
        <v>0.4166666666666667</v>
      </c>
      <c r="E46" s="70">
        <v>24565.89</v>
      </c>
      <c r="F46" s="70">
        <f t="shared" si="0"/>
        <v>25892.44806</v>
      </c>
      <c r="G46" s="70">
        <v>1</v>
      </c>
      <c r="H46" s="70">
        <f t="shared" si="1"/>
        <v>24565.89</v>
      </c>
      <c r="I46" s="70">
        <f t="shared" si="2"/>
        <v>25892.44806</v>
      </c>
      <c r="J46" s="70">
        <v>719.76</v>
      </c>
      <c r="K46" s="70">
        <f t="shared" si="3"/>
        <v>1933.6426166249998</v>
      </c>
      <c r="L46" s="108">
        <f t="shared" si="4"/>
        <v>129629.267775</v>
      </c>
      <c r="M46" s="114">
        <v>32</v>
      </c>
      <c r="N46" s="139">
        <v>32</v>
      </c>
      <c r="O46" s="70">
        <v>10528.24</v>
      </c>
      <c r="P46" s="70">
        <f t="shared" si="5"/>
        <v>11096.76496</v>
      </c>
      <c r="Q46" s="70">
        <v>1</v>
      </c>
      <c r="R46" s="70">
        <f t="shared" si="6"/>
        <v>10528.24</v>
      </c>
      <c r="S46" s="70">
        <f t="shared" si="7"/>
        <v>11096.76496</v>
      </c>
      <c r="T46" s="70">
        <v>6800</v>
      </c>
      <c r="U46" s="70">
        <f t="shared" si="8"/>
        <v>63644.4741888</v>
      </c>
      <c r="V46" s="108">
        <f t="shared" si="9"/>
        <v>4249764.94592</v>
      </c>
      <c r="W46" s="70">
        <f t="shared" si="10"/>
        <v>4379.4</v>
      </c>
      <c r="X46" s="118">
        <v>4385915.28</v>
      </c>
      <c r="Y46" s="82">
        <f t="shared" si="13"/>
        <v>4379400</v>
      </c>
      <c r="Z46" s="150">
        <f t="shared" si="11"/>
        <v>-6515.280000000261</v>
      </c>
    </row>
    <row r="47" spans="1:26" s="76" customFormat="1" ht="19.5" customHeight="1">
      <c r="A47" s="65" t="s">
        <v>142</v>
      </c>
      <c r="B47" s="75">
        <v>45000000</v>
      </c>
      <c r="C47" s="138">
        <v>34</v>
      </c>
      <c r="D47" s="85">
        <f t="shared" si="12"/>
        <v>2.8333333333333335</v>
      </c>
      <c r="E47" s="70">
        <v>24565.89</v>
      </c>
      <c r="F47" s="70">
        <f t="shared" si="0"/>
        <v>25892.44806</v>
      </c>
      <c r="G47" s="70">
        <v>1</v>
      </c>
      <c r="H47" s="70">
        <f t="shared" si="1"/>
        <v>24565.89</v>
      </c>
      <c r="I47" s="70">
        <f t="shared" si="2"/>
        <v>25892.44806</v>
      </c>
      <c r="J47" s="70">
        <v>0</v>
      </c>
      <c r="K47" s="70">
        <f t="shared" si="3"/>
        <v>13148.76979305</v>
      </c>
      <c r="L47" s="108">
        <f t="shared" si="4"/>
        <v>876584.65287</v>
      </c>
      <c r="M47" s="114">
        <v>153</v>
      </c>
      <c r="N47" s="139">
        <v>148</v>
      </c>
      <c r="O47" s="70">
        <v>10528.24</v>
      </c>
      <c r="P47" s="70">
        <f t="shared" si="5"/>
        <v>11096.76496</v>
      </c>
      <c r="Q47" s="70">
        <v>1</v>
      </c>
      <c r="R47" s="70">
        <f t="shared" si="6"/>
        <v>10528.24</v>
      </c>
      <c r="S47" s="70">
        <f t="shared" si="7"/>
        <v>11096.76496</v>
      </c>
      <c r="T47" s="70">
        <v>29100</v>
      </c>
      <c r="U47" s="70">
        <f t="shared" si="8"/>
        <v>294355.69312320004</v>
      </c>
      <c r="V47" s="108">
        <f t="shared" si="9"/>
        <v>19652812.87488</v>
      </c>
      <c r="W47" s="70">
        <f t="shared" si="10"/>
        <v>20529.4</v>
      </c>
      <c r="X47" s="118">
        <v>20535616.060000002</v>
      </c>
      <c r="Y47" s="82">
        <f t="shared" si="13"/>
        <v>20529400</v>
      </c>
      <c r="Z47" s="150">
        <f t="shared" si="11"/>
        <v>-6216.060000002384</v>
      </c>
    </row>
    <row r="48" spans="1:26" s="2" customFormat="1" ht="34.5" customHeight="1">
      <c r="A48" s="66" t="s">
        <v>143</v>
      </c>
      <c r="B48" s="32"/>
      <c r="C48" s="137">
        <f>SUM(C49:C59)</f>
        <v>235</v>
      </c>
      <c r="D48" s="86"/>
      <c r="E48" s="70"/>
      <c r="F48" s="70"/>
      <c r="G48" s="44"/>
      <c r="H48" s="45"/>
      <c r="I48" s="45"/>
      <c r="J48" s="44">
        <f>SUM(J49:J59)</f>
        <v>31192.13</v>
      </c>
      <c r="K48" s="70"/>
      <c r="L48" s="107">
        <f>SUM(L49:L59)</f>
        <v>6968740.89182873</v>
      </c>
      <c r="M48" s="43">
        <f>SUM(M49:M59)</f>
        <v>370</v>
      </c>
      <c r="N48" s="137">
        <f>SUM(N49:N59)</f>
        <v>360</v>
      </c>
      <c r="O48" s="70"/>
      <c r="P48" s="70"/>
      <c r="Q48" s="44"/>
      <c r="R48" s="45"/>
      <c r="S48" s="45"/>
      <c r="T48" s="44">
        <f>SUM(T49:T59)</f>
        <v>317037.61</v>
      </c>
      <c r="U48" s="70">
        <f>(N48*R48+N48*S48*11)/100*1.5</f>
        <v>0</v>
      </c>
      <c r="V48" s="107">
        <f>SUM(V49:V59)</f>
        <v>54685462.27843696</v>
      </c>
      <c r="W48" s="44">
        <f>SUM(W49:W59)</f>
        <v>61654.100000000006</v>
      </c>
      <c r="X48" s="118"/>
      <c r="Y48" s="82"/>
      <c r="Z48" s="150">
        <f t="shared" si="11"/>
        <v>0</v>
      </c>
    </row>
    <row r="49" spans="1:26" s="76" customFormat="1" ht="19.5" customHeight="1">
      <c r="A49" s="65" t="s">
        <v>45</v>
      </c>
      <c r="B49" s="75">
        <v>86000000</v>
      </c>
      <c r="C49" s="139">
        <v>17</v>
      </c>
      <c r="D49" s="85">
        <f aca="true" t="shared" si="14" ref="D49:D59">SUM(C49/12)</f>
        <v>1.4166666666666667</v>
      </c>
      <c r="E49" s="70">
        <v>24565.89</v>
      </c>
      <c r="F49" s="70">
        <f t="shared" si="0"/>
        <v>25892.44806</v>
      </c>
      <c r="G49" s="70">
        <v>1.208</v>
      </c>
      <c r="H49" s="70">
        <f aca="true" t="shared" si="15" ref="H49:H59">SUM(E49*G49)</f>
        <v>29675.595119999998</v>
      </c>
      <c r="I49" s="70">
        <f aca="true" t="shared" si="16" ref="I49:I59">SUM(F49*G49)</f>
        <v>31278.07725648</v>
      </c>
      <c r="J49" s="70">
        <v>0</v>
      </c>
      <c r="K49" s="70">
        <f t="shared" si="3"/>
        <v>7941.856955002198</v>
      </c>
      <c r="L49" s="108">
        <f aca="true" t="shared" si="17" ref="L49:L59">SUM((D49*H49))+(D49*I49*11)+J49</f>
        <v>529457.13033348</v>
      </c>
      <c r="M49" s="84">
        <v>27</v>
      </c>
      <c r="N49" s="138">
        <v>27</v>
      </c>
      <c r="O49" s="70">
        <v>10528.24</v>
      </c>
      <c r="P49" s="70">
        <f t="shared" si="5"/>
        <v>11096.76496</v>
      </c>
      <c r="Q49" s="70">
        <v>1.208</v>
      </c>
      <c r="R49" s="70">
        <f aca="true" t="shared" si="18" ref="R49:R59">SUM(O49*Q49)</f>
        <v>12718.11392</v>
      </c>
      <c r="S49" s="70">
        <f aca="true" t="shared" si="19" ref="S49:S59">SUM(P49*Q49)</f>
        <v>13404.89207168</v>
      </c>
      <c r="T49" s="70">
        <v>2402</v>
      </c>
      <c r="U49" s="70">
        <f t="shared" si="8"/>
        <v>64869.6303169344</v>
      </c>
      <c r="V49" s="108">
        <f aca="true" t="shared" si="20" ref="V49:V59">N49*R49+N49*S49*11+T49</f>
        <v>4327044.02112896</v>
      </c>
      <c r="W49" s="70">
        <f aca="true" t="shared" si="21" ref="W49:W59">ROUND(((L49+V49)/1000),1)</f>
        <v>4856.5</v>
      </c>
      <c r="X49" s="118">
        <v>4859125</v>
      </c>
      <c r="Y49" s="82">
        <f t="shared" si="13"/>
        <v>4856500</v>
      </c>
      <c r="Z49" s="150">
        <f t="shared" si="11"/>
        <v>-2625</v>
      </c>
    </row>
    <row r="50" spans="1:26" s="76" customFormat="1" ht="19.5" customHeight="1">
      <c r="A50" s="65" t="s">
        <v>46</v>
      </c>
      <c r="B50" s="75">
        <v>87000000</v>
      </c>
      <c r="C50" s="139">
        <v>36</v>
      </c>
      <c r="D50" s="85">
        <f t="shared" si="14"/>
        <v>3</v>
      </c>
      <c r="E50" s="70">
        <v>24565.89</v>
      </c>
      <c r="F50" s="70">
        <f t="shared" si="0"/>
        <v>25892.44806</v>
      </c>
      <c r="G50" s="70">
        <v>1.3</v>
      </c>
      <c r="H50" s="70">
        <f t="shared" si="15"/>
        <v>31935.657</v>
      </c>
      <c r="I50" s="70">
        <f t="shared" si="16"/>
        <v>33660.182478</v>
      </c>
      <c r="J50" s="70">
        <v>23392.13</v>
      </c>
      <c r="K50" s="70">
        <f t="shared" si="3"/>
        <v>18098.894891609998</v>
      </c>
      <c r="L50" s="108">
        <f t="shared" si="17"/>
        <v>1229985.1227739998</v>
      </c>
      <c r="M50" s="84">
        <v>49</v>
      </c>
      <c r="N50" s="138">
        <v>45</v>
      </c>
      <c r="O50" s="70">
        <v>10528.24</v>
      </c>
      <c r="P50" s="70">
        <f t="shared" si="5"/>
        <v>11096.76496</v>
      </c>
      <c r="Q50" s="70">
        <v>1.3</v>
      </c>
      <c r="R50" s="70">
        <f t="shared" si="18"/>
        <v>13686.712</v>
      </c>
      <c r="S50" s="70">
        <f t="shared" si="19"/>
        <v>14425.794448</v>
      </c>
      <c r="T50" s="70">
        <v>118935.61</v>
      </c>
      <c r="U50" s="70">
        <f t="shared" si="8"/>
        <v>116350.05437640002</v>
      </c>
      <c r="V50" s="108">
        <f t="shared" si="20"/>
        <v>7875605.901760001</v>
      </c>
      <c r="W50" s="70">
        <f t="shared" si="21"/>
        <v>9105.6</v>
      </c>
      <c r="X50" s="118">
        <v>9108025.620000001</v>
      </c>
      <c r="Y50" s="82">
        <f t="shared" si="13"/>
        <v>9105600</v>
      </c>
      <c r="Z50" s="150">
        <f t="shared" si="11"/>
        <v>-2425.620000001043</v>
      </c>
    </row>
    <row r="51" spans="1:26" s="76" customFormat="1" ht="19.5" customHeight="1">
      <c r="A51" s="65" t="s">
        <v>58</v>
      </c>
      <c r="B51" s="75">
        <v>11000000</v>
      </c>
      <c r="C51" s="138">
        <v>34</v>
      </c>
      <c r="D51" s="85">
        <f t="shared" si="14"/>
        <v>2.8333333333333335</v>
      </c>
      <c r="E51" s="70">
        <v>24565.89</v>
      </c>
      <c r="F51" s="70">
        <f t="shared" si="0"/>
        <v>25892.44806</v>
      </c>
      <c r="G51" s="70">
        <v>1.275</v>
      </c>
      <c r="H51" s="70">
        <f t="shared" si="15"/>
        <v>31321.509749999997</v>
      </c>
      <c r="I51" s="70">
        <f t="shared" si="16"/>
        <v>33012.871276499995</v>
      </c>
      <c r="J51" s="70">
        <v>4800</v>
      </c>
      <c r="K51" s="70">
        <f t="shared" si="3"/>
        <v>16764.68148613875</v>
      </c>
      <c r="L51" s="108">
        <f t="shared" si="17"/>
        <v>1122445.43240925</v>
      </c>
      <c r="M51" s="84">
        <v>37</v>
      </c>
      <c r="N51" s="138">
        <v>39</v>
      </c>
      <c r="O51" s="70">
        <v>10528.24</v>
      </c>
      <c r="P51" s="70">
        <f t="shared" si="5"/>
        <v>11096.76496</v>
      </c>
      <c r="Q51" s="70">
        <v>1.275</v>
      </c>
      <c r="R51" s="70">
        <f t="shared" si="18"/>
        <v>13423.506</v>
      </c>
      <c r="S51" s="70">
        <f t="shared" si="19"/>
        <v>14148.375323999999</v>
      </c>
      <c r="T51" s="70">
        <v>35000</v>
      </c>
      <c r="U51" s="70">
        <f t="shared" si="8"/>
        <v>98897.54621994</v>
      </c>
      <c r="V51" s="108">
        <f t="shared" si="20"/>
        <v>6628169.747996</v>
      </c>
      <c r="W51" s="70">
        <f t="shared" si="21"/>
        <v>7750.6</v>
      </c>
      <c r="X51" s="118">
        <v>7753578.119999999</v>
      </c>
      <c r="Y51" s="82">
        <f t="shared" si="13"/>
        <v>7750600</v>
      </c>
      <c r="Z51" s="150">
        <f t="shared" si="11"/>
        <v>-2978.1199999991804</v>
      </c>
    </row>
    <row r="52" spans="1:26" s="76" customFormat="1" ht="27.75" customHeight="1">
      <c r="A52" s="65" t="s">
        <v>63</v>
      </c>
      <c r="B52" s="75">
        <v>19000000</v>
      </c>
      <c r="C52" s="139">
        <v>34</v>
      </c>
      <c r="D52" s="85">
        <f t="shared" si="14"/>
        <v>2.8333333333333335</v>
      </c>
      <c r="E52" s="70">
        <v>24565.89</v>
      </c>
      <c r="F52" s="70">
        <f t="shared" si="0"/>
        <v>25892.44806</v>
      </c>
      <c r="G52" s="70">
        <v>1.2</v>
      </c>
      <c r="H52" s="70">
        <f t="shared" si="15"/>
        <v>29479.068</v>
      </c>
      <c r="I52" s="70">
        <f t="shared" si="16"/>
        <v>31070.937671999996</v>
      </c>
      <c r="J52" s="70">
        <v>3000</v>
      </c>
      <c r="K52" s="70">
        <f t="shared" si="3"/>
        <v>15778.523751660001</v>
      </c>
      <c r="L52" s="108">
        <f t="shared" si="17"/>
        <v>1054901.583444</v>
      </c>
      <c r="M52" s="84">
        <v>51</v>
      </c>
      <c r="N52" s="138">
        <v>49</v>
      </c>
      <c r="O52" s="70">
        <v>10528.24</v>
      </c>
      <c r="P52" s="70">
        <f t="shared" si="5"/>
        <v>11096.76496</v>
      </c>
      <c r="Q52" s="70">
        <v>1.2</v>
      </c>
      <c r="R52" s="70">
        <f t="shared" si="18"/>
        <v>12633.887999999999</v>
      </c>
      <c r="S52" s="70">
        <f t="shared" si="19"/>
        <v>13316.117952</v>
      </c>
      <c r="T52" s="70">
        <v>27500</v>
      </c>
      <c r="U52" s="70">
        <f t="shared" si="8"/>
        <v>116946.72132192</v>
      </c>
      <c r="V52" s="108">
        <f t="shared" si="20"/>
        <v>7823948.0881280005</v>
      </c>
      <c r="W52" s="70">
        <f t="shared" si="21"/>
        <v>8878.8</v>
      </c>
      <c r="X52" s="118">
        <v>8879623</v>
      </c>
      <c r="Y52" s="82">
        <f t="shared" si="13"/>
        <v>8878800</v>
      </c>
      <c r="Z52" s="150">
        <f t="shared" si="11"/>
        <v>-823</v>
      </c>
    </row>
    <row r="53" spans="1:26" s="76" customFormat="1" ht="27.75" customHeight="1">
      <c r="A53" s="65" t="s">
        <v>66</v>
      </c>
      <c r="B53" s="75">
        <v>27000000</v>
      </c>
      <c r="C53" s="139">
        <v>14</v>
      </c>
      <c r="D53" s="85">
        <f t="shared" si="14"/>
        <v>1.1666666666666667</v>
      </c>
      <c r="E53" s="70">
        <v>24565.89</v>
      </c>
      <c r="F53" s="70">
        <f t="shared" si="0"/>
        <v>25892.44806</v>
      </c>
      <c r="G53" s="70">
        <v>1</v>
      </c>
      <c r="H53" s="70">
        <f t="shared" si="15"/>
        <v>24565.89</v>
      </c>
      <c r="I53" s="70">
        <f t="shared" si="16"/>
        <v>25892.44806</v>
      </c>
      <c r="J53" s="70">
        <v>0</v>
      </c>
      <c r="K53" s="70">
        <f t="shared" si="3"/>
        <v>5414.1993265500005</v>
      </c>
      <c r="L53" s="108">
        <f t="shared" si="17"/>
        <v>360946.62177</v>
      </c>
      <c r="M53" s="84">
        <v>42</v>
      </c>
      <c r="N53" s="138">
        <v>43</v>
      </c>
      <c r="O53" s="70">
        <v>10528.24</v>
      </c>
      <c r="P53" s="70">
        <f t="shared" si="5"/>
        <v>11096.76496</v>
      </c>
      <c r="Q53" s="70">
        <v>1</v>
      </c>
      <c r="R53" s="70">
        <f t="shared" si="18"/>
        <v>10528.24</v>
      </c>
      <c r="S53" s="70">
        <f t="shared" si="19"/>
        <v>11096.76496</v>
      </c>
      <c r="T53" s="70">
        <v>13200</v>
      </c>
      <c r="U53" s="70">
        <f t="shared" si="8"/>
        <v>85522.2621912</v>
      </c>
      <c r="V53" s="108">
        <f t="shared" si="20"/>
        <v>5714684.14608</v>
      </c>
      <c r="W53" s="70">
        <f t="shared" si="21"/>
        <v>6075.6</v>
      </c>
      <c r="X53" s="118">
        <v>6082319.599999999</v>
      </c>
      <c r="Y53" s="82">
        <f t="shared" si="13"/>
        <v>6075600</v>
      </c>
      <c r="Z53" s="150">
        <f t="shared" si="11"/>
        <v>-6719.599999998696</v>
      </c>
    </row>
    <row r="54" spans="1:26" s="76" customFormat="1" ht="27.75" customHeight="1">
      <c r="A54" s="65" t="s">
        <v>73</v>
      </c>
      <c r="B54" s="75">
        <v>41000000</v>
      </c>
      <c r="C54" s="139">
        <v>11</v>
      </c>
      <c r="D54" s="85">
        <f t="shared" si="14"/>
        <v>0.9166666666666666</v>
      </c>
      <c r="E54" s="70">
        <v>24565.89</v>
      </c>
      <c r="F54" s="70">
        <f t="shared" si="0"/>
        <v>25892.44806</v>
      </c>
      <c r="G54" s="70">
        <v>1</v>
      </c>
      <c r="H54" s="70">
        <f t="shared" si="15"/>
        <v>24565.89</v>
      </c>
      <c r="I54" s="70">
        <f t="shared" si="16"/>
        <v>25892.44806</v>
      </c>
      <c r="J54" s="70">
        <v>0</v>
      </c>
      <c r="K54" s="70">
        <f t="shared" si="3"/>
        <v>4254.013756575</v>
      </c>
      <c r="L54" s="108">
        <f t="shared" si="17"/>
        <v>283600.917105</v>
      </c>
      <c r="M54" s="84">
        <v>36</v>
      </c>
      <c r="N54" s="138">
        <v>36</v>
      </c>
      <c r="O54" s="70">
        <v>10528.24</v>
      </c>
      <c r="P54" s="70">
        <f t="shared" si="5"/>
        <v>11096.76496</v>
      </c>
      <c r="Q54" s="70">
        <v>1</v>
      </c>
      <c r="R54" s="70">
        <f t="shared" si="18"/>
        <v>10528.24</v>
      </c>
      <c r="S54" s="70">
        <f t="shared" si="19"/>
        <v>11096.76496</v>
      </c>
      <c r="T54" s="70">
        <v>17400</v>
      </c>
      <c r="U54" s="70">
        <f t="shared" si="8"/>
        <v>71600.0334624</v>
      </c>
      <c r="V54" s="108">
        <f t="shared" si="20"/>
        <v>4790735.56416</v>
      </c>
      <c r="W54" s="70">
        <f t="shared" si="21"/>
        <v>5074.3</v>
      </c>
      <c r="X54" s="118">
        <v>5077914.32</v>
      </c>
      <c r="Y54" s="82">
        <f t="shared" si="13"/>
        <v>5074300</v>
      </c>
      <c r="Z54" s="150">
        <f t="shared" si="11"/>
        <v>-3614.320000000298</v>
      </c>
    </row>
    <row r="55" spans="1:26" s="76" customFormat="1" ht="27.75" customHeight="1">
      <c r="A55" s="65" t="s">
        <v>76</v>
      </c>
      <c r="B55" s="75">
        <v>47000000</v>
      </c>
      <c r="C55" s="139">
        <v>4</v>
      </c>
      <c r="D55" s="85">
        <f t="shared" si="14"/>
        <v>0.3333333333333333</v>
      </c>
      <c r="E55" s="70">
        <v>24565.89</v>
      </c>
      <c r="F55" s="70">
        <f t="shared" si="0"/>
        <v>25892.44806</v>
      </c>
      <c r="G55" s="70">
        <v>1.4</v>
      </c>
      <c r="H55" s="70">
        <f t="shared" si="15"/>
        <v>34392.246</v>
      </c>
      <c r="I55" s="70">
        <f t="shared" si="16"/>
        <v>36249.427284</v>
      </c>
      <c r="J55" s="70">
        <v>0</v>
      </c>
      <c r="K55" s="70">
        <f t="shared" si="3"/>
        <v>2165.6797306199996</v>
      </c>
      <c r="L55" s="108">
        <f t="shared" si="17"/>
        <v>144378.648708</v>
      </c>
      <c r="M55" s="84">
        <v>19</v>
      </c>
      <c r="N55" s="138">
        <v>21</v>
      </c>
      <c r="O55" s="70">
        <v>10528.24</v>
      </c>
      <c r="P55" s="70">
        <f t="shared" si="5"/>
        <v>11096.76496</v>
      </c>
      <c r="Q55" s="70">
        <v>1.4</v>
      </c>
      <c r="R55" s="70">
        <f t="shared" si="18"/>
        <v>14739.535999999998</v>
      </c>
      <c r="S55" s="70">
        <f t="shared" si="19"/>
        <v>15535.470943999999</v>
      </c>
      <c r="T55" s="70">
        <v>24700</v>
      </c>
      <c r="U55" s="70">
        <f t="shared" si="8"/>
        <v>58473.360660959996</v>
      </c>
      <c r="V55" s="108">
        <f t="shared" si="20"/>
        <v>3922924.0440639993</v>
      </c>
      <c r="W55" s="70">
        <f t="shared" si="21"/>
        <v>4067.3</v>
      </c>
      <c r="X55" s="118">
        <v>4064347.86</v>
      </c>
      <c r="Y55" s="82">
        <f t="shared" si="13"/>
        <v>4067300</v>
      </c>
      <c r="Z55" s="150">
        <f t="shared" si="11"/>
        <v>2952.1400000001304</v>
      </c>
    </row>
    <row r="56" spans="1:26" s="76" customFormat="1" ht="27.75" customHeight="1">
      <c r="A56" s="65" t="s">
        <v>78</v>
      </c>
      <c r="B56" s="75">
        <v>49000000</v>
      </c>
      <c r="C56" s="139">
        <v>31</v>
      </c>
      <c r="D56" s="85">
        <f t="shared" si="14"/>
        <v>2.5833333333333335</v>
      </c>
      <c r="E56" s="70">
        <v>24565.89</v>
      </c>
      <c r="F56" s="70">
        <f t="shared" si="0"/>
        <v>25892.44806</v>
      </c>
      <c r="G56" s="70">
        <v>1</v>
      </c>
      <c r="H56" s="70">
        <f t="shared" si="15"/>
        <v>24565.89</v>
      </c>
      <c r="I56" s="70">
        <f t="shared" si="16"/>
        <v>25892.44806</v>
      </c>
      <c r="J56" s="70">
        <v>0</v>
      </c>
      <c r="K56" s="70">
        <f t="shared" si="3"/>
        <v>11988.584223074999</v>
      </c>
      <c r="L56" s="108">
        <f t="shared" si="17"/>
        <v>799238.9482049999</v>
      </c>
      <c r="M56" s="84">
        <v>29</v>
      </c>
      <c r="N56" s="138">
        <v>25</v>
      </c>
      <c r="O56" s="70">
        <v>10528.24</v>
      </c>
      <c r="P56" s="70">
        <f t="shared" si="5"/>
        <v>11096.76496</v>
      </c>
      <c r="Q56" s="70">
        <v>1</v>
      </c>
      <c r="R56" s="70">
        <f t="shared" si="18"/>
        <v>10528.24</v>
      </c>
      <c r="S56" s="70">
        <f t="shared" si="19"/>
        <v>11096.76496</v>
      </c>
      <c r="T56" s="70">
        <v>1500</v>
      </c>
      <c r="U56" s="70">
        <f t="shared" si="8"/>
        <v>49722.24546</v>
      </c>
      <c r="V56" s="108">
        <f t="shared" si="20"/>
        <v>3316316.364</v>
      </c>
      <c r="W56" s="70">
        <f t="shared" si="21"/>
        <v>4115.6</v>
      </c>
      <c r="X56" s="118">
        <v>4124550.24</v>
      </c>
      <c r="Y56" s="82">
        <f t="shared" si="13"/>
        <v>4115600.0000000005</v>
      </c>
      <c r="Z56" s="150">
        <f t="shared" si="11"/>
        <v>-8950.239999999758</v>
      </c>
    </row>
    <row r="57" spans="1:26" s="76" customFormat="1" ht="30.75" customHeight="1">
      <c r="A57" s="65" t="s">
        <v>83</v>
      </c>
      <c r="B57" s="75">
        <v>58000000</v>
      </c>
      <c r="C57" s="139">
        <v>28</v>
      </c>
      <c r="D57" s="85">
        <f t="shared" si="14"/>
        <v>2.3333333333333335</v>
      </c>
      <c r="E57" s="70">
        <v>24565.89</v>
      </c>
      <c r="F57" s="70">
        <f t="shared" si="0"/>
        <v>25892.44806</v>
      </c>
      <c r="G57" s="70">
        <v>1</v>
      </c>
      <c r="H57" s="70">
        <f t="shared" si="15"/>
        <v>24565.89</v>
      </c>
      <c r="I57" s="70">
        <f t="shared" si="16"/>
        <v>25892.44806</v>
      </c>
      <c r="J57" s="70"/>
      <c r="K57" s="70">
        <f t="shared" si="3"/>
        <v>10828.398653100001</v>
      </c>
      <c r="L57" s="108">
        <f t="shared" si="17"/>
        <v>721893.24354</v>
      </c>
      <c r="M57" s="84">
        <v>23</v>
      </c>
      <c r="N57" s="138">
        <v>19</v>
      </c>
      <c r="O57" s="70">
        <v>10528.24</v>
      </c>
      <c r="P57" s="70">
        <f t="shared" si="5"/>
        <v>11096.76496</v>
      </c>
      <c r="Q57" s="70">
        <v>1</v>
      </c>
      <c r="R57" s="70">
        <f t="shared" si="18"/>
        <v>10528.24</v>
      </c>
      <c r="S57" s="70">
        <f t="shared" si="19"/>
        <v>11096.76496</v>
      </c>
      <c r="T57" s="70">
        <v>11600</v>
      </c>
      <c r="U57" s="70">
        <f t="shared" si="8"/>
        <v>37788.9065496</v>
      </c>
      <c r="V57" s="108">
        <f t="shared" si="20"/>
        <v>2530860.43664</v>
      </c>
      <c r="W57" s="70">
        <f t="shared" si="21"/>
        <v>3252.8</v>
      </c>
      <c r="X57" s="118">
        <v>3256349.0800000005</v>
      </c>
      <c r="Y57" s="82">
        <f t="shared" si="13"/>
        <v>3252800</v>
      </c>
      <c r="Z57" s="150">
        <f t="shared" si="11"/>
        <v>-3549.08000000054</v>
      </c>
    </row>
    <row r="58" spans="1:26" s="76" customFormat="1" ht="30.75" customHeight="1">
      <c r="A58" s="65" t="s">
        <v>144</v>
      </c>
      <c r="B58" s="75">
        <v>40000000</v>
      </c>
      <c r="C58" s="139">
        <v>22</v>
      </c>
      <c r="D58" s="85">
        <f t="shared" si="14"/>
        <v>1.8333333333333333</v>
      </c>
      <c r="E58" s="70">
        <v>24565.89</v>
      </c>
      <c r="F58" s="70">
        <f t="shared" si="0"/>
        <v>25892.44806</v>
      </c>
      <c r="G58" s="70">
        <v>1</v>
      </c>
      <c r="H58" s="70">
        <f t="shared" si="15"/>
        <v>24565.89</v>
      </c>
      <c r="I58" s="70">
        <f t="shared" si="16"/>
        <v>25892.44806</v>
      </c>
      <c r="J58" s="70"/>
      <c r="K58" s="70">
        <f t="shared" si="3"/>
        <v>8508.02751315</v>
      </c>
      <c r="L58" s="108">
        <f t="shared" si="17"/>
        <v>567201.83421</v>
      </c>
      <c r="M58" s="84">
        <v>54</v>
      </c>
      <c r="N58" s="138">
        <v>52</v>
      </c>
      <c r="O58" s="70">
        <v>10528.24</v>
      </c>
      <c r="P58" s="70">
        <f t="shared" si="5"/>
        <v>11096.76496</v>
      </c>
      <c r="Q58" s="70">
        <v>1</v>
      </c>
      <c r="R58" s="70">
        <f t="shared" si="18"/>
        <v>10528.24</v>
      </c>
      <c r="S58" s="70">
        <f t="shared" si="19"/>
        <v>11096.76496</v>
      </c>
      <c r="T58" s="70">
        <v>61700</v>
      </c>
      <c r="U58" s="70">
        <f t="shared" si="8"/>
        <v>103422.2705568</v>
      </c>
      <c r="V58" s="108">
        <f t="shared" si="20"/>
        <v>6956518.0371199995</v>
      </c>
      <c r="W58" s="70">
        <f t="shared" si="21"/>
        <v>7523.7</v>
      </c>
      <c r="X58" s="118">
        <v>7526051.4399999995</v>
      </c>
      <c r="Y58" s="82">
        <f t="shared" si="13"/>
        <v>7523700</v>
      </c>
      <c r="Z58" s="150">
        <f t="shared" si="11"/>
        <v>-2351.4399999994785</v>
      </c>
    </row>
    <row r="59" spans="1:26" s="76" customFormat="1" ht="30.75" customHeight="1">
      <c r="A59" s="65" t="s">
        <v>129</v>
      </c>
      <c r="B59" s="75">
        <v>11800000</v>
      </c>
      <c r="C59" s="138">
        <v>4</v>
      </c>
      <c r="D59" s="85">
        <f t="shared" si="14"/>
        <v>0.3333333333333333</v>
      </c>
      <c r="E59" s="70">
        <v>24565.89</v>
      </c>
      <c r="F59" s="70">
        <f t="shared" si="0"/>
        <v>25892.44806</v>
      </c>
      <c r="G59" s="70">
        <v>1.5</v>
      </c>
      <c r="H59" s="70">
        <f t="shared" si="15"/>
        <v>36848.835</v>
      </c>
      <c r="I59" s="70">
        <f t="shared" si="16"/>
        <v>38838.67209</v>
      </c>
      <c r="J59" s="70"/>
      <c r="K59" s="70">
        <f t="shared" si="3"/>
        <v>2320.37113995</v>
      </c>
      <c r="L59" s="108">
        <f t="shared" si="17"/>
        <v>154691.40933</v>
      </c>
      <c r="M59" s="84">
        <v>3</v>
      </c>
      <c r="N59" s="138">
        <v>4</v>
      </c>
      <c r="O59" s="70">
        <v>10528.24</v>
      </c>
      <c r="P59" s="70">
        <f t="shared" si="5"/>
        <v>11096.76496</v>
      </c>
      <c r="Q59" s="70">
        <v>1.5</v>
      </c>
      <c r="R59" s="70">
        <f t="shared" si="18"/>
        <v>15792.36</v>
      </c>
      <c r="S59" s="70">
        <f t="shared" si="19"/>
        <v>16645.14744</v>
      </c>
      <c r="T59" s="70">
        <v>3100</v>
      </c>
      <c r="U59" s="70">
        <f t="shared" si="8"/>
        <v>11933.338910400002</v>
      </c>
      <c r="V59" s="108">
        <f t="shared" si="20"/>
        <v>798655.9273600001</v>
      </c>
      <c r="W59" s="70">
        <f t="shared" si="21"/>
        <v>953.3</v>
      </c>
      <c r="X59" s="118">
        <v>956251.5800000001</v>
      </c>
      <c r="Y59" s="82">
        <f t="shared" si="13"/>
        <v>953300</v>
      </c>
      <c r="Z59" s="150">
        <f t="shared" si="11"/>
        <v>-2951.5800000000745</v>
      </c>
    </row>
    <row r="60" spans="1:26" s="2" customFormat="1" ht="24.75" customHeight="1">
      <c r="A60" s="66" t="s">
        <v>145</v>
      </c>
      <c r="B60" s="32"/>
      <c r="C60" s="140">
        <f>SUM(C61:C66)</f>
        <v>167</v>
      </c>
      <c r="D60" s="86"/>
      <c r="E60" s="70"/>
      <c r="F60" s="70"/>
      <c r="G60" s="44"/>
      <c r="H60" s="45"/>
      <c r="I60" s="45"/>
      <c r="J60" s="44">
        <f>SUM(J61:J66)</f>
        <v>52537.93</v>
      </c>
      <c r="K60" s="70"/>
      <c r="L60" s="107">
        <f>SUM(L61:L66)</f>
        <v>4409163.6547639</v>
      </c>
      <c r="M60" s="43">
        <f>SUM(M61:M66)</f>
        <v>599</v>
      </c>
      <c r="N60" s="137">
        <f>SUM(N61:N66)</f>
        <v>600</v>
      </c>
      <c r="O60" s="70"/>
      <c r="P60" s="70"/>
      <c r="Q60" s="44"/>
      <c r="R60" s="45"/>
      <c r="S60" s="45"/>
      <c r="T60" s="44">
        <f>SUM(T61:T66)</f>
        <v>525109.3400000001</v>
      </c>
      <c r="U60" s="70">
        <f t="shared" si="8"/>
        <v>0</v>
      </c>
      <c r="V60" s="107">
        <f>SUM(V61:V66)</f>
        <v>81068517.35247199</v>
      </c>
      <c r="W60" s="44">
        <f>SUM(W61:W66)</f>
        <v>85477.7</v>
      </c>
      <c r="X60" s="118"/>
      <c r="Y60" s="82"/>
      <c r="Z60" s="150">
        <f t="shared" si="11"/>
        <v>0</v>
      </c>
    </row>
    <row r="61" spans="1:26" s="76" customFormat="1" ht="26.25" customHeight="1">
      <c r="A61" s="65" t="s">
        <v>117</v>
      </c>
      <c r="B61" s="75">
        <v>79000000</v>
      </c>
      <c r="C61" s="139">
        <v>14</v>
      </c>
      <c r="D61" s="85">
        <f aca="true" t="shared" si="22" ref="D61:D66">SUM(C61/12)</f>
        <v>1.1666666666666667</v>
      </c>
      <c r="E61" s="70">
        <v>24565.89</v>
      </c>
      <c r="F61" s="70">
        <f t="shared" si="0"/>
        <v>25892.44806</v>
      </c>
      <c r="G61" s="70">
        <v>1</v>
      </c>
      <c r="H61" s="70">
        <f aca="true" t="shared" si="23" ref="H61:H66">SUM(E61*G61)</f>
        <v>24565.89</v>
      </c>
      <c r="I61" s="70">
        <f aca="true" t="shared" si="24" ref="I61:I66">SUM(F61*G61)</f>
        <v>25892.44806</v>
      </c>
      <c r="J61" s="70">
        <v>331.09</v>
      </c>
      <c r="K61" s="70">
        <f t="shared" si="3"/>
        <v>5414.1993265500005</v>
      </c>
      <c r="L61" s="108">
        <f aca="true" t="shared" si="25" ref="L61:L66">SUM((D61*H61))+(D61*I61*11)+J61</f>
        <v>361277.71177000005</v>
      </c>
      <c r="M61" s="84">
        <v>10</v>
      </c>
      <c r="N61" s="138">
        <v>9</v>
      </c>
      <c r="O61" s="70">
        <v>10528.24</v>
      </c>
      <c r="P61" s="70">
        <f t="shared" si="5"/>
        <v>11096.76496</v>
      </c>
      <c r="Q61" s="70">
        <v>1</v>
      </c>
      <c r="R61" s="70">
        <f aca="true" t="shared" si="26" ref="R61:R66">SUM(O61*Q61)</f>
        <v>10528.24</v>
      </c>
      <c r="S61" s="70">
        <f aca="true" t="shared" si="27" ref="S61:S66">SUM(P61*Q61)</f>
        <v>11096.76496</v>
      </c>
      <c r="T61" s="70">
        <v>1700</v>
      </c>
      <c r="U61" s="70">
        <f t="shared" si="8"/>
        <v>17900.0083656</v>
      </c>
      <c r="V61" s="108">
        <f aca="true" t="shared" si="28" ref="V61:V66">N61*R61+N61*S61*11+T61</f>
        <v>1195033.89104</v>
      </c>
      <c r="W61" s="70">
        <f aca="true" t="shared" si="29" ref="W61:W66">ROUND(((L61+V61)/1000),1)</f>
        <v>1556.3</v>
      </c>
      <c r="X61" s="118">
        <v>1559182.56</v>
      </c>
      <c r="Y61" s="82">
        <f t="shared" si="13"/>
        <v>1556300</v>
      </c>
      <c r="Z61" s="150">
        <f t="shared" si="11"/>
        <v>-2882.560000000056</v>
      </c>
    </row>
    <row r="62" spans="1:26" s="76" customFormat="1" ht="26.25" customHeight="1">
      <c r="A62" s="65" t="s">
        <v>123</v>
      </c>
      <c r="B62" s="75">
        <v>85000000</v>
      </c>
      <c r="C62" s="139">
        <v>6</v>
      </c>
      <c r="D62" s="85">
        <f t="shared" si="22"/>
        <v>0.5</v>
      </c>
      <c r="E62" s="70">
        <v>24565.89</v>
      </c>
      <c r="F62" s="70">
        <f t="shared" si="0"/>
        <v>25892.44806</v>
      </c>
      <c r="G62" s="70">
        <v>1.2</v>
      </c>
      <c r="H62" s="70">
        <f t="shared" si="23"/>
        <v>29479.068</v>
      </c>
      <c r="I62" s="70">
        <f t="shared" si="24"/>
        <v>31070.937671999996</v>
      </c>
      <c r="J62" s="70">
        <v>5000</v>
      </c>
      <c r="K62" s="70">
        <f t="shared" si="3"/>
        <v>2784.4453679399994</v>
      </c>
      <c r="L62" s="108">
        <f t="shared" si="25"/>
        <v>190629.69119599997</v>
      </c>
      <c r="M62" s="84">
        <v>25</v>
      </c>
      <c r="N62" s="138">
        <v>29</v>
      </c>
      <c r="O62" s="70">
        <v>10528.24</v>
      </c>
      <c r="P62" s="70">
        <f t="shared" si="5"/>
        <v>11096.76496</v>
      </c>
      <c r="Q62" s="70">
        <v>1.2</v>
      </c>
      <c r="R62" s="70">
        <f t="shared" si="26"/>
        <v>12633.887999999999</v>
      </c>
      <c r="S62" s="70">
        <f t="shared" si="27"/>
        <v>13316.117952</v>
      </c>
      <c r="T62" s="70">
        <v>23300</v>
      </c>
      <c r="U62" s="70">
        <f t="shared" si="8"/>
        <v>69213.36568032001</v>
      </c>
      <c r="V62" s="108">
        <f t="shared" si="28"/>
        <v>4637524.378688</v>
      </c>
      <c r="W62" s="70">
        <f t="shared" si="29"/>
        <v>4828.2</v>
      </c>
      <c r="X62" s="118">
        <v>4823131.52</v>
      </c>
      <c r="Y62" s="82">
        <f t="shared" si="13"/>
        <v>4828200</v>
      </c>
      <c r="Z62" s="150">
        <f t="shared" si="11"/>
        <v>5068.480000000447</v>
      </c>
    </row>
    <row r="63" spans="1:26" s="76" customFormat="1" ht="26.25" customHeight="1">
      <c r="A63" s="65" t="s">
        <v>105</v>
      </c>
      <c r="B63" s="75">
        <v>3000000</v>
      </c>
      <c r="C63" s="139">
        <v>11</v>
      </c>
      <c r="D63" s="85">
        <f t="shared" si="22"/>
        <v>0.9166666666666666</v>
      </c>
      <c r="E63" s="70">
        <v>24565.89</v>
      </c>
      <c r="F63" s="70">
        <f t="shared" si="0"/>
        <v>25892.44806</v>
      </c>
      <c r="G63" s="70">
        <v>1</v>
      </c>
      <c r="H63" s="70">
        <f t="shared" si="23"/>
        <v>24565.89</v>
      </c>
      <c r="I63" s="70">
        <f t="shared" si="24"/>
        <v>25892.44806</v>
      </c>
      <c r="J63" s="70">
        <v>20000</v>
      </c>
      <c r="K63" s="70">
        <f t="shared" si="3"/>
        <v>4254.013756575</v>
      </c>
      <c r="L63" s="108">
        <f t="shared" si="25"/>
        <v>303600.917105</v>
      </c>
      <c r="M63" s="84">
        <v>244</v>
      </c>
      <c r="N63" s="138">
        <v>248</v>
      </c>
      <c r="O63" s="70">
        <v>10528.24</v>
      </c>
      <c r="P63" s="70">
        <f t="shared" si="5"/>
        <v>11096.76496</v>
      </c>
      <c r="Q63" s="70">
        <v>1</v>
      </c>
      <c r="R63" s="70">
        <f t="shared" si="26"/>
        <v>10528.24</v>
      </c>
      <c r="S63" s="70">
        <f t="shared" si="27"/>
        <v>11096.76496</v>
      </c>
      <c r="T63" s="70">
        <v>128600</v>
      </c>
      <c r="U63" s="70">
        <f>(N63*R63+N63*S63*11)/100*1.5</f>
        <v>493244.6749632</v>
      </c>
      <c r="V63" s="108">
        <f t="shared" si="28"/>
        <v>33011578.33088</v>
      </c>
      <c r="W63" s="70">
        <f t="shared" si="29"/>
        <v>33315.2</v>
      </c>
      <c r="X63" s="118">
        <v>33324604.88</v>
      </c>
      <c r="Y63" s="82">
        <f t="shared" si="13"/>
        <v>33315199.999999996</v>
      </c>
      <c r="Z63" s="150">
        <f t="shared" si="11"/>
        <v>-9404.880000002682</v>
      </c>
    </row>
    <row r="64" spans="1:26" s="76" customFormat="1" ht="26.25" customHeight="1">
      <c r="A64" s="65" t="s">
        <v>102</v>
      </c>
      <c r="B64" s="75">
        <v>12000000</v>
      </c>
      <c r="C64" s="139">
        <v>25</v>
      </c>
      <c r="D64" s="85">
        <f t="shared" si="22"/>
        <v>2.0833333333333335</v>
      </c>
      <c r="E64" s="70">
        <v>24565.89</v>
      </c>
      <c r="F64" s="70">
        <f t="shared" si="0"/>
        <v>25892.44806</v>
      </c>
      <c r="G64" s="70">
        <v>1</v>
      </c>
      <c r="H64" s="70">
        <f t="shared" si="23"/>
        <v>24565.89</v>
      </c>
      <c r="I64" s="70">
        <f t="shared" si="24"/>
        <v>25892.44806</v>
      </c>
      <c r="J64" s="70">
        <v>0</v>
      </c>
      <c r="K64" s="70">
        <f t="shared" si="3"/>
        <v>9668.213083125002</v>
      </c>
      <c r="L64" s="108">
        <f t="shared" si="25"/>
        <v>644547.5388750001</v>
      </c>
      <c r="M64" s="84">
        <v>47</v>
      </c>
      <c r="N64" s="138">
        <v>44</v>
      </c>
      <c r="O64" s="70">
        <v>10528.24</v>
      </c>
      <c r="P64" s="70">
        <f t="shared" si="5"/>
        <v>11096.76496</v>
      </c>
      <c r="Q64" s="70">
        <v>1</v>
      </c>
      <c r="R64" s="70">
        <f t="shared" si="26"/>
        <v>10528.24</v>
      </c>
      <c r="S64" s="70">
        <f t="shared" si="27"/>
        <v>11096.76496</v>
      </c>
      <c r="T64" s="70">
        <v>5000</v>
      </c>
      <c r="U64" s="70">
        <f t="shared" si="8"/>
        <v>87511.1520096</v>
      </c>
      <c r="V64" s="108">
        <f t="shared" si="28"/>
        <v>5839076.80064</v>
      </c>
      <c r="W64" s="70">
        <f t="shared" si="29"/>
        <v>6483.6</v>
      </c>
      <c r="X64" s="118">
        <v>6486445.659999998</v>
      </c>
      <c r="Y64" s="82">
        <f t="shared" si="13"/>
        <v>6483600</v>
      </c>
      <c r="Z64" s="150">
        <f t="shared" si="11"/>
        <v>-2845.6599999982864</v>
      </c>
    </row>
    <row r="65" spans="1:26" s="76" customFormat="1" ht="26.25" customHeight="1">
      <c r="A65" s="65" t="s">
        <v>62</v>
      </c>
      <c r="B65" s="75">
        <v>18000000</v>
      </c>
      <c r="C65" s="139">
        <v>33</v>
      </c>
      <c r="D65" s="85">
        <f t="shared" si="22"/>
        <v>2.75</v>
      </c>
      <c r="E65" s="70">
        <v>24565.89</v>
      </c>
      <c r="F65" s="70">
        <f t="shared" si="0"/>
        <v>25892.44806</v>
      </c>
      <c r="G65" s="70">
        <v>1</v>
      </c>
      <c r="H65" s="70">
        <f t="shared" si="23"/>
        <v>24565.89</v>
      </c>
      <c r="I65" s="70">
        <f t="shared" si="24"/>
        <v>25892.44806</v>
      </c>
      <c r="J65" s="70">
        <v>0</v>
      </c>
      <c r="K65" s="70">
        <f t="shared" si="3"/>
        <v>12762.041269725</v>
      </c>
      <c r="L65" s="108">
        <f t="shared" si="25"/>
        <v>850802.751315</v>
      </c>
      <c r="M65" s="84">
        <v>103</v>
      </c>
      <c r="N65" s="138">
        <v>105</v>
      </c>
      <c r="O65" s="70">
        <v>10528.24</v>
      </c>
      <c r="P65" s="70">
        <f t="shared" si="5"/>
        <v>11096.76496</v>
      </c>
      <c r="Q65" s="70">
        <v>1</v>
      </c>
      <c r="R65" s="70">
        <f t="shared" si="26"/>
        <v>10528.24</v>
      </c>
      <c r="S65" s="70">
        <f t="shared" si="27"/>
        <v>11096.76496</v>
      </c>
      <c r="T65" s="70">
        <v>9500</v>
      </c>
      <c r="U65" s="70">
        <f t="shared" si="8"/>
        <v>208833.430932</v>
      </c>
      <c r="V65" s="108">
        <f t="shared" si="28"/>
        <v>13931728.7288</v>
      </c>
      <c r="W65" s="70">
        <f t="shared" si="29"/>
        <v>14782.5</v>
      </c>
      <c r="X65" s="118">
        <v>14787948.18</v>
      </c>
      <c r="Y65" s="82">
        <f t="shared" si="13"/>
        <v>14782500</v>
      </c>
      <c r="Z65" s="150">
        <f t="shared" si="11"/>
        <v>-5448.179999999702</v>
      </c>
    </row>
    <row r="66" spans="1:26" s="76" customFormat="1" ht="26.25" customHeight="1">
      <c r="A66" s="65" t="s">
        <v>84</v>
      </c>
      <c r="B66" s="75">
        <v>60000000</v>
      </c>
      <c r="C66" s="138">
        <v>78</v>
      </c>
      <c r="D66" s="85">
        <f t="shared" si="22"/>
        <v>6.5</v>
      </c>
      <c r="E66" s="70">
        <v>24565.89</v>
      </c>
      <c r="F66" s="70">
        <f t="shared" si="0"/>
        <v>25892.44806</v>
      </c>
      <c r="G66" s="70">
        <v>1.01</v>
      </c>
      <c r="H66" s="70">
        <f t="shared" si="23"/>
        <v>24811.548899999998</v>
      </c>
      <c r="I66" s="70">
        <f t="shared" si="24"/>
        <v>26151.372540599998</v>
      </c>
      <c r="J66" s="70">
        <v>27206.84</v>
      </c>
      <c r="K66" s="70">
        <f t="shared" si="3"/>
        <v>30466.4730675435</v>
      </c>
      <c r="L66" s="108">
        <f t="shared" si="25"/>
        <v>2058305.0445029</v>
      </c>
      <c r="M66" s="84">
        <v>170</v>
      </c>
      <c r="N66" s="138">
        <v>165</v>
      </c>
      <c r="O66" s="70">
        <v>10528.24</v>
      </c>
      <c r="P66" s="70">
        <f t="shared" si="5"/>
        <v>11096.76496</v>
      </c>
      <c r="Q66" s="70">
        <v>1.01</v>
      </c>
      <c r="R66" s="70">
        <f t="shared" si="26"/>
        <v>10633.5224</v>
      </c>
      <c r="S66" s="70">
        <f t="shared" si="27"/>
        <v>11207.7326096</v>
      </c>
      <c r="T66" s="70">
        <v>357009.34</v>
      </c>
      <c r="U66" s="70">
        <f t="shared" si="8"/>
        <v>331448.48823635996</v>
      </c>
      <c r="V66" s="108">
        <f t="shared" si="28"/>
        <v>22453575.222423997</v>
      </c>
      <c r="W66" s="70">
        <f t="shared" si="29"/>
        <v>24511.9</v>
      </c>
      <c r="X66" s="118">
        <v>24519445.419999998</v>
      </c>
      <c r="Y66" s="82">
        <f t="shared" si="13"/>
        <v>24511900</v>
      </c>
      <c r="Z66" s="150">
        <f t="shared" si="11"/>
        <v>-7545.419999998063</v>
      </c>
    </row>
    <row r="67" spans="1:26" s="2" customFormat="1" ht="26.25" customHeight="1">
      <c r="A67" s="66" t="s">
        <v>146</v>
      </c>
      <c r="B67" s="32"/>
      <c r="C67" s="137">
        <f>SUM(C68:C81)</f>
        <v>139</v>
      </c>
      <c r="D67" s="86"/>
      <c r="E67" s="70"/>
      <c r="F67" s="70"/>
      <c r="G67" s="44"/>
      <c r="H67" s="45"/>
      <c r="I67" s="45"/>
      <c r="J67" s="44">
        <f>SUM(J68:J81)</f>
        <v>47091.54</v>
      </c>
      <c r="K67" s="70"/>
      <c r="L67" s="107">
        <f>SUM(L68:L81)</f>
        <v>3898907.632317</v>
      </c>
      <c r="M67" s="43">
        <f>SUM(M68:M81)</f>
        <v>1139</v>
      </c>
      <c r="N67" s="137">
        <f>SUM(N68:N81)</f>
        <v>1223</v>
      </c>
      <c r="O67" s="70"/>
      <c r="P67" s="70"/>
      <c r="Q67" s="44"/>
      <c r="R67" s="45"/>
      <c r="S67" s="45"/>
      <c r="T67" s="44">
        <f>SUM(T68:T81)</f>
        <v>681298.99</v>
      </c>
      <c r="U67" s="70">
        <f t="shared" si="8"/>
        <v>0</v>
      </c>
      <c r="V67" s="107">
        <f>SUM(V68:V81)</f>
        <v>173137935.143464</v>
      </c>
      <c r="W67" s="44">
        <f>SUM(W68:W81)</f>
        <v>177036.80000000002</v>
      </c>
      <c r="X67" s="118"/>
      <c r="Y67" s="82"/>
      <c r="Z67" s="150">
        <f t="shared" si="11"/>
        <v>0</v>
      </c>
    </row>
    <row r="68" spans="1:26" s="76" customFormat="1" ht="26.25" customHeight="1">
      <c r="A68" s="65" t="s">
        <v>119</v>
      </c>
      <c r="B68" s="75">
        <v>80000000</v>
      </c>
      <c r="C68" s="139">
        <v>12</v>
      </c>
      <c r="D68" s="85">
        <f aca="true" t="shared" si="30" ref="D68:D81">SUM(C68/12)</f>
        <v>1</v>
      </c>
      <c r="E68" s="70">
        <v>24565.89</v>
      </c>
      <c r="F68" s="70">
        <f t="shared" si="0"/>
        <v>25892.44806</v>
      </c>
      <c r="G68" s="70">
        <v>1.15</v>
      </c>
      <c r="H68" s="70">
        <f aca="true" t="shared" si="31" ref="H68:H81">SUM(E68*G68)</f>
        <v>28250.773499999996</v>
      </c>
      <c r="I68" s="70">
        <f aca="true" t="shared" si="32" ref="I68:I81">SUM(F68*G68)</f>
        <v>29776.315268999995</v>
      </c>
      <c r="J68" s="70">
        <v>358.68</v>
      </c>
      <c r="K68" s="70">
        <f t="shared" si="3"/>
        <v>5336.8536218849995</v>
      </c>
      <c r="L68" s="108">
        <f aca="true" t="shared" si="33" ref="L68:L81">SUM((D68*H68))+(D68*I68*11)+J68</f>
        <v>356148.921459</v>
      </c>
      <c r="M68" s="114">
        <v>175</v>
      </c>
      <c r="N68" s="139">
        <v>187</v>
      </c>
      <c r="O68" s="70">
        <v>10528.24</v>
      </c>
      <c r="P68" s="70">
        <f t="shared" si="5"/>
        <v>11096.76496</v>
      </c>
      <c r="Q68" s="70">
        <v>1.15</v>
      </c>
      <c r="R68" s="70">
        <f aca="true" t="shared" si="34" ref="R68:R81">SUM(O68*Q68)</f>
        <v>12107.475999999999</v>
      </c>
      <c r="S68" s="70">
        <f aca="true" t="shared" si="35" ref="S68:S81">SUM(P68*Q68)</f>
        <v>12761.279703999999</v>
      </c>
      <c r="T68" s="70">
        <v>264800</v>
      </c>
      <c r="U68" s="70">
        <f t="shared" si="8"/>
        <v>427710.75544691994</v>
      </c>
      <c r="V68" s="108">
        <f aca="true" t="shared" si="36" ref="V68:V81">N68*R68+N68*S68*11+T68</f>
        <v>28778850.363127995</v>
      </c>
      <c r="W68" s="70">
        <f aca="true" t="shared" si="37" ref="W68:W81">ROUND(((L68+V68)/1000),1)</f>
        <v>29135</v>
      </c>
      <c r="X68" s="118">
        <v>29143694.98</v>
      </c>
      <c r="Y68" s="82">
        <f t="shared" si="13"/>
        <v>29135000</v>
      </c>
      <c r="Z68" s="150">
        <f t="shared" si="11"/>
        <v>-8694.980000000447</v>
      </c>
    </row>
    <row r="69" spans="1:26" s="76" customFormat="1" ht="26.25" customHeight="1">
      <c r="A69" s="65" t="s">
        <v>48</v>
      </c>
      <c r="B69" s="75">
        <v>88000000</v>
      </c>
      <c r="C69" s="139">
        <v>5</v>
      </c>
      <c r="D69" s="85">
        <f t="shared" si="30"/>
        <v>0.4166666666666667</v>
      </c>
      <c r="E69" s="70">
        <v>24565.89</v>
      </c>
      <c r="F69" s="70">
        <f t="shared" si="0"/>
        <v>25892.44806</v>
      </c>
      <c r="G69" s="70">
        <v>1</v>
      </c>
      <c r="H69" s="70">
        <f t="shared" si="31"/>
        <v>24565.89</v>
      </c>
      <c r="I69" s="70">
        <f t="shared" si="32"/>
        <v>25892.44806</v>
      </c>
      <c r="J69" s="70">
        <v>0</v>
      </c>
      <c r="K69" s="70">
        <f t="shared" si="3"/>
        <v>1933.6426166249998</v>
      </c>
      <c r="L69" s="108">
        <f t="shared" si="33"/>
        <v>128909.507775</v>
      </c>
      <c r="M69" s="114">
        <v>41</v>
      </c>
      <c r="N69" s="139">
        <v>45</v>
      </c>
      <c r="O69" s="70">
        <v>10528.24</v>
      </c>
      <c r="P69" s="70">
        <f t="shared" si="5"/>
        <v>11096.76496</v>
      </c>
      <c r="Q69" s="70">
        <v>1</v>
      </c>
      <c r="R69" s="70">
        <f t="shared" si="34"/>
        <v>10528.24</v>
      </c>
      <c r="S69" s="70">
        <f t="shared" si="35"/>
        <v>11096.76496</v>
      </c>
      <c r="T69" s="70">
        <v>23600</v>
      </c>
      <c r="U69" s="70">
        <f t="shared" si="8"/>
        <v>89500.041828</v>
      </c>
      <c r="V69" s="108">
        <f t="shared" si="36"/>
        <v>5990269.4552</v>
      </c>
      <c r="W69" s="70">
        <f t="shared" si="37"/>
        <v>6119.2</v>
      </c>
      <c r="X69" s="118">
        <v>6125175.5600000005</v>
      </c>
      <c r="Y69" s="82">
        <f t="shared" si="13"/>
        <v>6119200</v>
      </c>
      <c r="Z69" s="150">
        <f t="shared" si="11"/>
        <v>-5975.5600000005215</v>
      </c>
    </row>
    <row r="70" spans="1:26" s="76" customFormat="1" ht="26.25" customHeight="1">
      <c r="A70" s="65" t="s">
        <v>49</v>
      </c>
      <c r="B70" s="75">
        <v>89000000</v>
      </c>
      <c r="C70" s="139">
        <v>8</v>
      </c>
      <c r="D70" s="85">
        <f t="shared" si="30"/>
        <v>0.6666666666666666</v>
      </c>
      <c r="E70" s="70">
        <v>24565.89</v>
      </c>
      <c r="F70" s="70">
        <f t="shared" si="0"/>
        <v>25892.44806</v>
      </c>
      <c r="G70" s="70">
        <v>1</v>
      </c>
      <c r="H70" s="70">
        <f t="shared" si="31"/>
        <v>24565.89</v>
      </c>
      <c r="I70" s="70">
        <f t="shared" si="32"/>
        <v>25892.44806</v>
      </c>
      <c r="J70" s="70"/>
      <c r="K70" s="70">
        <f t="shared" si="3"/>
        <v>3093.8281865999998</v>
      </c>
      <c r="L70" s="108">
        <f t="shared" si="33"/>
        <v>206255.21243999997</v>
      </c>
      <c r="M70" s="114">
        <v>45</v>
      </c>
      <c r="N70" s="139">
        <v>47</v>
      </c>
      <c r="O70" s="70">
        <v>10528.24</v>
      </c>
      <c r="P70" s="70">
        <f t="shared" si="5"/>
        <v>11096.76496</v>
      </c>
      <c r="Q70" s="70">
        <v>1</v>
      </c>
      <c r="R70" s="70">
        <f t="shared" si="34"/>
        <v>10528.24</v>
      </c>
      <c r="S70" s="70">
        <f t="shared" si="35"/>
        <v>11096.76496</v>
      </c>
      <c r="T70" s="70">
        <v>18400</v>
      </c>
      <c r="U70" s="70">
        <f t="shared" si="8"/>
        <v>93477.8214648</v>
      </c>
      <c r="V70" s="108">
        <f t="shared" si="36"/>
        <v>6250254.76432</v>
      </c>
      <c r="W70" s="70">
        <f t="shared" si="37"/>
        <v>6456.5</v>
      </c>
      <c r="X70" s="118">
        <v>6465883.399999999</v>
      </c>
      <c r="Y70" s="82">
        <f t="shared" si="13"/>
        <v>6456500</v>
      </c>
      <c r="Z70" s="150">
        <f t="shared" si="11"/>
        <v>-9383.399999999441</v>
      </c>
    </row>
    <row r="71" spans="1:26" s="76" customFormat="1" ht="25.5">
      <c r="A71" s="65" t="s">
        <v>125</v>
      </c>
      <c r="B71" s="75">
        <v>92000000</v>
      </c>
      <c r="C71" s="139">
        <v>6</v>
      </c>
      <c r="D71" s="85">
        <f t="shared" si="30"/>
        <v>0.5</v>
      </c>
      <c r="E71" s="70">
        <v>24565.89</v>
      </c>
      <c r="F71" s="70">
        <f t="shared" si="0"/>
        <v>25892.44806</v>
      </c>
      <c r="G71" s="70">
        <v>1</v>
      </c>
      <c r="H71" s="70">
        <f t="shared" si="31"/>
        <v>24565.89</v>
      </c>
      <c r="I71" s="70">
        <f t="shared" si="32"/>
        <v>25892.44806</v>
      </c>
      <c r="J71" s="70"/>
      <c r="K71" s="70">
        <f t="shared" si="3"/>
        <v>2320.37113995</v>
      </c>
      <c r="L71" s="108">
        <f t="shared" si="33"/>
        <v>154691.40933</v>
      </c>
      <c r="M71" s="114">
        <v>112</v>
      </c>
      <c r="N71" s="139">
        <v>123</v>
      </c>
      <c r="O71" s="70">
        <v>10528.24</v>
      </c>
      <c r="P71" s="70">
        <f t="shared" si="5"/>
        <v>11096.76496</v>
      </c>
      <c r="Q71" s="70">
        <v>1</v>
      </c>
      <c r="R71" s="70">
        <f t="shared" si="34"/>
        <v>10528.24</v>
      </c>
      <c r="S71" s="70">
        <f t="shared" si="35"/>
        <v>11096.76496</v>
      </c>
      <c r="T71" s="70">
        <v>14400</v>
      </c>
      <c r="U71" s="70">
        <f t="shared" si="8"/>
        <v>244633.44766319997</v>
      </c>
      <c r="V71" s="108">
        <f t="shared" si="36"/>
        <v>16323296.510879999</v>
      </c>
      <c r="W71" s="70">
        <f t="shared" si="37"/>
        <v>16478</v>
      </c>
      <c r="X71" s="118">
        <v>16491577.32</v>
      </c>
      <c r="Y71" s="82">
        <f t="shared" si="13"/>
        <v>16478000</v>
      </c>
      <c r="Z71" s="150">
        <f t="shared" si="11"/>
        <v>-13577.320000000298</v>
      </c>
    </row>
    <row r="72" spans="1:26" s="76" customFormat="1" ht="30" customHeight="1">
      <c r="A72" s="65" t="s">
        <v>112</v>
      </c>
      <c r="B72" s="75">
        <v>94000000</v>
      </c>
      <c r="C72" s="139">
        <v>24</v>
      </c>
      <c r="D72" s="85">
        <f t="shared" si="30"/>
        <v>2</v>
      </c>
      <c r="E72" s="70">
        <v>24565.89</v>
      </c>
      <c r="F72" s="70">
        <f t="shared" si="0"/>
        <v>25892.44806</v>
      </c>
      <c r="G72" s="70">
        <v>1.15</v>
      </c>
      <c r="H72" s="70">
        <f t="shared" si="31"/>
        <v>28250.773499999996</v>
      </c>
      <c r="I72" s="70">
        <f t="shared" si="32"/>
        <v>29776.315268999995</v>
      </c>
      <c r="J72" s="70">
        <v>8277.22</v>
      </c>
      <c r="K72" s="70">
        <f t="shared" si="3"/>
        <v>10673.707243769999</v>
      </c>
      <c r="L72" s="108">
        <f t="shared" si="33"/>
        <v>719857.7029179999</v>
      </c>
      <c r="M72" s="114">
        <v>72</v>
      </c>
      <c r="N72" s="139">
        <v>78</v>
      </c>
      <c r="O72" s="70">
        <v>10528.24</v>
      </c>
      <c r="P72" s="70">
        <f t="shared" si="5"/>
        <v>11096.76496</v>
      </c>
      <c r="Q72" s="70">
        <v>1.15</v>
      </c>
      <c r="R72" s="70">
        <f t="shared" si="34"/>
        <v>12107.475999999999</v>
      </c>
      <c r="S72" s="70">
        <f t="shared" si="35"/>
        <v>12761.279703999999</v>
      </c>
      <c r="T72" s="70">
        <v>4900</v>
      </c>
      <c r="U72" s="70">
        <f t="shared" si="8"/>
        <v>178403.41671048</v>
      </c>
      <c r="V72" s="108">
        <f t="shared" si="36"/>
        <v>11898461.114032</v>
      </c>
      <c r="W72" s="70">
        <f t="shared" si="37"/>
        <v>12618.3</v>
      </c>
      <c r="X72" s="118">
        <v>12622810.88</v>
      </c>
      <c r="Y72" s="82">
        <f t="shared" si="13"/>
        <v>12618300</v>
      </c>
      <c r="Z72" s="150">
        <f t="shared" si="11"/>
        <v>-4510.88000000082</v>
      </c>
    </row>
    <row r="73" spans="1:26" s="76" customFormat="1" ht="21" customHeight="1">
      <c r="A73" s="65" t="s">
        <v>50</v>
      </c>
      <c r="B73" s="75">
        <v>97000000</v>
      </c>
      <c r="C73" s="139">
        <v>4</v>
      </c>
      <c r="D73" s="85">
        <f t="shared" si="30"/>
        <v>0.3333333333333333</v>
      </c>
      <c r="E73" s="70">
        <v>24565.89</v>
      </c>
      <c r="F73" s="70">
        <f t="shared" si="0"/>
        <v>25892.44806</v>
      </c>
      <c r="G73" s="70">
        <v>1</v>
      </c>
      <c r="H73" s="70">
        <f t="shared" si="31"/>
        <v>24565.89</v>
      </c>
      <c r="I73" s="70">
        <f t="shared" si="32"/>
        <v>25892.44806</v>
      </c>
      <c r="J73" s="70">
        <v>0</v>
      </c>
      <c r="K73" s="70">
        <f t="shared" si="3"/>
        <v>1546.9140932999999</v>
      </c>
      <c r="L73" s="108">
        <f t="shared" si="33"/>
        <v>103127.60621999999</v>
      </c>
      <c r="M73" s="114">
        <v>41</v>
      </c>
      <c r="N73" s="139">
        <v>44</v>
      </c>
      <c r="O73" s="70">
        <v>10528.24</v>
      </c>
      <c r="P73" s="70">
        <f t="shared" si="5"/>
        <v>11096.76496</v>
      </c>
      <c r="Q73" s="70">
        <v>1</v>
      </c>
      <c r="R73" s="70">
        <f t="shared" si="34"/>
        <v>10528.24</v>
      </c>
      <c r="S73" s="70">
        <f t="shared" si="35"/>
        <v>11096.76496</v>
      </c>
      <c r="T73" s="70">
        <v>13000</v>
      </c>
      <c r="U73" s="70">
        <f t="shared" si="8"/>
        <v>87511.1520096</v>
      </c>
      <c r="V73" s="108">
        <f t="shared" si="36"/>
        <v>5847076.80064</v>
      </c>
      <c r="W73" s="70">
        <f t="shared" si="37"/>
        <v>5950.2</v>
      </c>
      <c r="X73" s="118">
        <v>5959986.48</v>
      </c>
      <c r="Y73" s="82">
        <f t="shared" si="13"/>
        <v>5950200</v>
      </c>
      <c r="Z73" s="150">
        <f t="shared" si="11"/>
        <v>-9786.480000000447</v>
      </c>
    </row>
    <row r="74" spans="1:26" s="76" customFormat="1" ht="21" customHeight="1">
      <c r="A74" s="65" t="s">
        <v>53</v>
      </c>
      <c r="B74" s="75">
        <v>57000000</v>
      </c>
      <c r="C74" s="139">
        <v>16</v>
      </c>
      <c r="D74" s="85">
        <f t="shared" si="30"/>
        <v>1.3333333333333333</v>
      </c>
      <c r="E74" s="70">
        <v>24565.89</v>
      </c>
      <c r="F74" s="70">
        <f t="shared" si="0"/>
        <v>25892.44806</v>
      </c>
      <c r="G74" s="70">
        <v>1.15</v>
      </c>
      <c r="H74" s="70">
        <f t="shared" si="31"/>
        <v>28250.773499999996</v>
      </c>
      <c r="I74" s="70">
        <f t="shared" si="32"/>
        <v>29776.315268999995</v>
      </c>
      <c r="J74" s="70">
        <v>0</v>
      </c>
      <c r="K74" s="70">
        <f t="shared" si="3"/>
        <v>7115.804829179999</v>
      </c>
      <c r="L74" s="108">
        <f t="shared" si="33"/>
        <v>474386.9886119999</v>
      </c>
      <c r="M74" s="114">
        <v>126</v>
      </c>
      <c r="N74" s="139">
        <v>134</v>
      </c>
      <c r="O74" s="70">
        <v>10528.24</v>
      </c>
      <c r="P74" s="70">
        <f t="shared" si="5"/>
        <v>11096.76496</v>
      </c>
      <c r="Q74" s="70">
        <v>1.15</v>
      </c>
      <c r="R74" s="70">
        <f t="shared" si="34"/>
        <v>12107.475999999999</v>
      </c>
      <c r="S74" s="70">
        <f t="shared" si="35"/>
        <v>12761.279703999999</v>
      </c>
      <c r="T74" s="70">
        <v>16600</v>
      </c>
      <c r="U74" s="70">
        <f t="shared" si="8"/>
        <v>306487.9210154399</v>
      </c>
      <c r="V74" s="108">
        <f t="shared" si="36"/>
        <v>20449128.067695994</v>
      </c>
      <c r="W74" s="70">
        <f t="shared" si="37"/>
        <v>20923.5</v>
      </c>
      <c r="X74" s="118">
        <v>20927750.060000002</v>
      </c>
      <c r="Y74" s="82">
        <f t="shared" si="13"/>
        <v>20923500</v>
      </c>
      <c r="Z74" s="150">
        <f t="shared" si="11"/>
        <v>-4250.060000002384</v>
      </c>
    </row>
    <row r="75" spans="1:26" s="76" customFormat="1" ht="21" customHeight="1">
      <c r="A75" s="65" t="s">
        <v>69</v>
      </c>
      <c r="B75" s="75">
        <v>33000000</v>
      </c>
      <c r="C75" s="139">
        <v>11</v>
      </c>
      <c r="D75" s="85">
        <f t="shared" si="30"/>
        <v>0.9166666666666666</v>
      </c>
      <c r="E75" s="70">
        <v>24565.89</v>
      </c>
      <c r="F75" s="70">
        <f t="shared" si="0"/>
        <v>25892.44806</v>
      </c>
      <c r="G75" s="70">
        <v>1.1</v>
      </c>
      <c r="H75" s="70">
        <f t="shared" si="31"/>
        <v>27022.479000000003</v>
      </c>
      <c r="I75" s="70">
        <f t="shared" si="32"/>
        <v>28481.692866</v>
      </c>
      <c r="J75" s="70">
        <v>0</v>
      </c>
      <c r="K75" s="70">
        <f t="shared" si="3"/>
        <v>4679.4151322325</v>
      </c>
      <c r="L75" s="108">
        <f t="shared" si="33"/>
        <v>311961.0088155</v>
      </c>
      <c r="M75" s="114">
        <v>41</v>
      </c>
      <c r="N75" s="139">
        <v>43</v>
      </c>
      <c r="O75" s="70">
        <v>10528.24</v>
      </c>
      <c r="P75" s="70">
        <f t="shared" si="5"/>
        <v>11096.76496</v>
      </c>
      <c r="Q75" s="70">
        <v>1.1</v>
      </c>
      <c r="R75" s="70">
        <f t="shared" si="34"/>
        <v>11581.064</v>
      </c>
      <c r="S75" s="70">
        <f t="shared" si="35"/>
        <v>12206.441456000002</v>
      </c>
      <c r="T75" s="70">
        <v>400</v>
      </c>
      <c r="U75" s="70">
        <f t="shared" si="8"/>
        <v>94074.48841032002</v>
      </c>
      <c r="V75" s="108">
        <f t="shared" si="36"/>
        <v>6272032.560688001</v>
      </c>
      <c r="W75" s="70">
        <f t="shared" si="37"/>
        <v>6584</v>
      </c>
      <c r="X75" s="118">
        <v>6594706.8</v>
      </c>
      <c r="Y75" s="82">
        <f t="shared" si="13"/>
        <v>6584000</v>
      </c>
      <c r="Z75" s="150">
        <f t="shared" si="11"/>
        <v>-10706.799999999814</v>
      </c>
    </row>
    <row r="76" spans="1:26" s="76" customFormat="1" ht="21" customHeight="1">
      <c r="A76" s="65" t="s">
        <v>77</v>
      </c>
      <c r="B76" s="75">
        <v>22000000</v>
      </c>
      <c r="C76" s="139">
        <v>5</v>
      </c>
      <c r="D76" s="85">
        <f t="shared" si="30"/>
        <v>0.4166666666666667</v>
      </c>
      <c r="E76" s="70">
        <v>24565.89</v>
      </c>
      <c r="F76" s="70">
        <f t="shared" si="0"/>
        <v>25892.44806</v>
      </c>
      <c r="G76" s="70">
        <v>1</v>
      </c>
      <c r="H76" s="70">
        <f t="shared" si="31"/>
        <v>24565.89</v>
      </c>
      <c r="I76" s="70">
        <f t="shared" si="32"/>
        <v>25892.44806</v>
      </c>
      <c r="J76" s="70">
        <v>0</v>
      </c>
      <c r="K76" s="70">
        <f t="shared" si="3"/>
        <v>1933.6426166249998</v>
      </c>
      <c r="L76" s="108">
        <f t="shared" si="33"/>
        <v>128909.507775</v>
      </c>
      <c r="M76" s="114">
        <v>80</v>
      </c>
      <c r="N76" s="139">
        <v>92</v>
      </c>
      <c r="O76" s="70">
        <v>10528.24</v>
      </c>
      <c r="P76" s="70">
        <f t="shared" si="5"/>
        <v>11096.76496</v>
      </c>
      <c r="Q76" s="70">
        <v>1</v>
      </c>
      <c r="R76" s="70">
        <f t="shared" si="34"/>
        <v>10528.24</v>
      </c>
      <c r="S76" s="70">
        <f t="shared" si="35"/>
        <v>11096.76496</v>
      </c>
      <c r="T76" s="70">
        <v>2100</v>
      </c>
      <c r="U76" s="70">
        <f t="shared" si="8"/>
        <v>182977.8632928</v>
      </c>
      <c r="V76" s="108">
        <f t="shared" si="36"/>
        <v>12200624.21952</v>
      </c>
      <c r="W76" s="70">
        <f t="shared" si="37"/>
        <v>12329.5</v>
      </c>
      <c r="X76" s="118">
        <v>12335380.780000001</v>
      </c>
      <c r="Y76" s="82">
        <f t="shared" si="13"/>
        <v>12329500</v>
      </c>
      <c r="Z76" s="150">
        <f t="shared" si="11"/>
        <v>-5880.780000001192</v>
      </c>
    </row>
    <row r="77" spans="1:26" s="76" customFormat="1" ht="21" customHeight="1">
      <c r="A77" s="65" t="s">
        <v>80</v>
      </c>
      <c r="B77" s="75">
        <v>53000000</v>
      </c>
      <c r="C77" s="139">
        <v>10</v>
      </c>
      <c r="D77" s="85">
        <f t="shared" si="30"/>
        <v>0.8333333333333334</v>
      </c>
      <c r="E77" s="70">
        <v>24565.89</v>
      </c>
      <c r="F77" s="70">
        <f t="shared" si="0"/>
        <v>25892.44806</v>
      </c>
      <c r="G77" s="70">
        <v>1.15</v>
      </c>
      <c r="H77" s="70">
        <f t="shared" si="31"/>
        <v>28250.773499999996</v>
      </c>
      <c r="I77" s="70">
        <f t="shared" si="32"/>
        <v>29776.315268999995</v>
      </c>
      <c r="J77" s="70">
        <v>25500</v>
      </c>
      <c r="K77" s="70">
        <f t="shared" si="3"/>
        <v>4447.378018237499</v>
      </c>
      <c r="L77" s="108">
        <f t="shared" si="33"/>
        <v>321991.86788249994</v>
      </c>
      <c r="M77" s="114">
        <v>89</v>
      </c>
      <c r="N77" s="139">
        <v>90</v>
      </c>
      <c r="O77" s="70">
        <v>10528.24</v>
      </c>
      <c r="P77" s="70">
        <f t="shared" si="5"/>
        <v>11096.76496</v>
      </c>
      <c r="Q77" s="70">
        <v>1.15</v>
      </c>
      <c r="R77" s="70">
        <f t="shared" si="34"/>
        <v>12107.475999999999</v>
      </c>
      <c r="S77" s="70">
        <f t="shared" si="35"/>
        <v>12761.279703999999</v>
      </c>
      <c r="T77" s="70">
        <v>214998.99</v>
      </c>
      <c r="U77" s="70">
        <f t="shared" si="8"/>
        <v>205850.0962044</v>
      </c>
      <c r="V77" s="108">
        <f t="shared" si="36"/>
        <v>13938338.73696</v>
      </c>
      <c r="W77" s="70">
        <f t="shared" si="37"/>
        <v>14260.3</v>
      </c>
      <c r="X77" s="118">
        <v>14268125.52</v>
      </c>
      <c r="Y77" s="82">
        <f t="shared" si="13"/>
        <v>14260300</v>
      </c>
      <c r="Z77" s="150">
        <f t="shared" si="11"/>
        <v>-7825.519999999553</v>
      </c>
    </row>
    <row r="78" spans="1:26" s="76" customFormat="1" ht="21" customHeight="1">
      <c r="A78" s="65" t="s">
        <v>82</v>
      </c>
      <c r="B78" s="75">
        <v>56000000</v>
      </c>
      <c r="C78" s="139">
        <v>2</v>
      </c>
      <c r="D78" s="85">
        <f t="shared" si="30"/>
        <v>0.16666666666666666</v>
      </c>
      <c r="E78" s="70">
        <v>24565.89</v>
      </c>
      <c r="F78" s="70">
        <f t="shared" si="0"/>
        <v>25892.44806</v>
      </c>
      <c r="G78" s="70">
        <v>1</v>
      </c>
      <c r="H78" s="70">
        <f t="shared" si="31"/>
        <v>24565.89</v>
      </c>
      <c r="I78" s="70">
        <f t="shared" si="32"/>
        <v>25892.44806</v>
      </c>
      <c r="J78" s="70">
        <v>0</v>
      </c>
      <c r="K78" s="70">
        <f t="shared" si="3"/>
        <v>773.4570466499999</v>
      </c>
      <c r="L78" s="108">
        <f t="shared" si="33"/>
        <v>51563.80310999999</v>
      </c>
      <c r="M78" s="114">
        <v>62</v>
      </c>
      <c r="N78" s="139">
        <v>68</v>
      </c>
      <c r="O78" s="70">
        <v>10528.24</v>
      </c>
      <c r="P78" s="70">
        <f t="shared" si="5"/>
        <v>11096.76496</v>
      </c>
      <c r="Q78" s="70">
        <v>1</v>
      </c>
      <c r="R78" s="70">
        <f t="shared" si="34"/>
        <v>10528.24</v>
      </c>
      <c r="S78" s="70">
        <f t="shared" si="35"/>
        <v>11096.76496</v>
      </c>
      <c r="T78" s="70">
        <v>8800</v>
      </c>
      <c r="U78" s="70">
        <f t="shared" si="8"/>
        <v>135244.5076512</v>
      </c>
      <c r="V78" s="108">
        <f t="shared" si="36"/>
        <v>9025100.51008</v>
      </c>
      <c r="W78" s="70">
        <f t="shared" si="37"/>
        <v>9076.7</v>
      </c>
      <c r="X78" s="118">
        <v>9083337.12</v>
      </c>
      <c r="Y78" s="82">
        <f t="shared" si="13"/>
        <v>9076700</v>
      </c>
      <c r="Z78" s="150">
        <f t="shared" si="11"/>
        <v>-6637.11999999918</v>
      </c>
    </row>
    <row r="79" spans="1:67" s="76" customFormat="1" ht="21" customHeight="1">
      <c r="A79" s="65" t="s">
        <v>86</v>
      </c>
      <c r="B79" s="75">
        <v>36000000</v>
      </c>
      <c r="C79" s="139">
        <v>12</v>
      </c>
      <c r="D79" s="85">
        <f t="shared" si="30"/>
        <v>1</v>
      </c>
      <c r="E79" s="70">
        <v>24565.89</v>
      </c>
      <c r="F79" s="70">
        <f t="shared" si="0"/>
        <v>25892.44806</v>
      </c>
      <c r="G79" s="70">
        <v>1</v>
      </c>
      <c r="H79" s="70">
        <f t="shared" si="31"/>
        <v>24565.89</v>
      </c>
      <c r="I79" s="70">
        <f t="shared" si="32"/>
        <v>25892.44806</v>
      </c>
      <c r="J79" s="70">
        <v>0</v>
      </c>
      <c r="K79" s="70">
        <f t="shared" si="3"/>
        <v>4640.7422799</v>
      </c>
      <c r="L79" s="108">
        <f t="shared" si="33"/>
        <v>309382.81866</v>
      </c>
      <c r="M79" s="114">
        <v>89</v>
      </c>
      <c r="N79" s="139">
        <v>96</v>
      </c>
      <c r="O79" s="70">
        <v>10528.24</v>
      </c>
      <c r="P79" s="70">
        <f t="shared" si="5"/>
        <v>11096.76496</v>
      </c>
      <c r="Q79" s="70">
        <v>1</v>
      </c>
      <c r="R79" s="70">
        <f t="shared" si="34"/>
        <v>10528.24</v>
      </c>
      <c r="S79" s="70">
        <f t="shared" si="35"/>
        <v>11096.76496</v>
      </c>
      <c r="T79" s="70">
        <v>17300</v>
      </c>
      <c r="U79" s="70">
        <f t="shared" si="8"/>
        <v>190933.42256640003</v>
      </c>
      <c r="V79" s="108">
        <f t="shared" si="36"/>
        <v>12746194.837760001</v>
      </c>
      <c r="W79" s="70">
        <f t="shared" si="37"/>
        <v>13055.6</v>
      </c>
      <c r="X79" s="118">
        <v>13055734.52</v>
      </c>
      <c r="Y79" s="82">
        <f t="shared" si="13"/>
        <v>13055600</v>
      </c>
      <c r="Z79" s="150">
        <f t="shared" si="11"/>
        <v>-134.51999999955297</v>
      </c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</row>
    <row r="80" spans="1:67" s="76" customFormat="1" ht="21" customHeight="1">
      <c r="A80" s="65" t="s">
        <v>87</v>
      </c>
      <c r="B80" s="75">
        <v>63000000</v>
      </c>
      <c r="C80" s="139">
        <v>20</v>
      </c>
      <c r="D80" s="85">
        <f t="shared" si="30"/>
        <v>1.6666666666666667</v>
      </c>
      <c r="E80" s="70">
        <v>24565.89</v>
      </c>
      <c r="F80" s="70">
        <f t="shared" si="0"/>
        <v>25892.44806</v>
      </c>
      <c r="G80" s="70">
        <v>1</v>
      </c>
      <c r="H80" s="70">
        <f t="shared" si="31"/>
        <v>24565.89</v>
      </c>
      <c r="I80" s="70">
        <f t="shared" si="32"/>
        <v>25892.44806</v>
      </c>
      <c r="J80" s="70">
        <v>0</v>
      </c>
      <c r="K80" s="70">
        <f t="shared" si="3"/>
        <v>7734.570466499999</v>
      </c>
      <c r="L80" s="108">
        <f t="shared" si="33"/>
        <v>515638.0311</v>
      </c>
      <c r="M80" s="114">
        <v>117</v>
      </c>
      <c r="N80" s="139">
        <v>123</v>
      </c>
      <c r="O80" s="70">
        <v>10528.24</v>
      </c>
      <c r="P80" s="70">
        <f t="shared" si="5"/>
        <v>11096.76496</v>
      </c>
      <c r="Q80" s="70">
        <v>1</v>
      </c>
      <c r="R80" s="70">
        <f t="shared" si="34"/>
        <v>10528.24</v>
      </c>
      <c r="S80" s="70">
        <f t="shared" si="35"/>
        <v>11096.76496</v>
      </c>
      <c r="T80" s="70">
        <v>11500</v>
      </c>
      <c r="U80" s="70">
        <f t="shared" si="8"/>
        <v>244633.44766319997</v>
      </c>
      <c r="V80" s="108">
        <f t="shared" si="36"/>
        <v>16320396.510879999</v>
      </c>
      <c r="W80" s="70">
        <f t="shared" si="37"/>
        <v>16836</v>
      </c>
      <c r="X80" s="118">
        <v>16837139.340000004</v>
      </c>
      <c r="Y80" s="82">
        <f t="shared" si="13"/>
        <v>16836000</v>
      </c>
      <c r="Z80" s="150">
        <f t="shared" si="11"/>
        <v>-1139.3400000035763</v>
      </c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</row>
    <row r="81" spans="1:67" s="78" customFormat="1" ht="21" customHeight="1">
      <c r="A81" s="65" t="s">
        <v>93</v>
      </c>
      <c r="B81" s="75">
        <v>73000000</v>
      </c>
      <c r="C81" s="139">
        <v>4</v>
      </c>
      <c r="D81" s="85">
        <f t="shared" si="30"/>
        <v>0.3333333333333333</v>
      </c>
      <c r="E81" s="70">
        <v>24565.89</v>
      </c>
      <c r="F81" s="70">
        <f t="shared" si="0"/>
        <v>25892.44806</v>
      </c>
      <c r="G81" s="70">
        <v>1</v>
      </c>
      <c r="H81" s="70">
        <f t="shared" si="31"/>
        <v>24565.89</v>
      </c>
      <c r="I81" s="70">
        <f t="shared" si="32"/>
        <v>25892.44806</v>
      </c>
      <c r="J81" s="70">
        <v>12955.64</v>
      </c>
      <c r="K81" s="70">
        <f t="shared" si="3"/>
        <v>1546.9140932999999</v>
      </c>
      <c r="L81" s="108">
        <f t="shared" si="33"/>
        <v>116083.24621999999</v>
      </c>
      <c r="M81" s="114">
        <v>49</v>
      </c>
      <c r="N81" s="139">
        <v>53</v>
      </c>
      <c r="O81" s="70">
        <v>10528.24</v>
      </c>
      <c r="P81" s="70">
        <f t="shared" si="5"/>
        <v>11096.76496</v>
      </c>
      <c r="Q81" s="70">
        <v>1</v>
      </c>
      <c r="R81" s="70">
        <f t="shared" si="34"/>
        <v>10528.24</v>
      </c>
      <c r="S81" s="70">
        <f t="shared" si="35"/>
        <v>11096.76496</v>
      </c>
      <c r="T81" s="70">
        <v>70500</v>
      </c>
      <c r="U81" s="70">
        <f t="shared" si="8"/>
        <v>105411.1603752</v>
      </c>
      <c r="V81" s="108">
        <f t="shared" si="36"/>
        <v>7097910.69168</v>
      </c>
      <c r="W81" s="70">
        <f t="shared" si="37"/>
        <v>7214</v>
      </c>
      <c r="X81" s="118">
        <v>7214521.139999999</v>
      </c>
      <c r="Y81" s="82">
        <f t="shared" si="13"/>
        <v>7214000</v>
      </c>
      <c r="Z81" s="150">
        <f t="shared" si="11"/>
        <v>-521.1399999987334</v>
      </c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</row>
    <row r="82" spans="1:67" s="1" customFormat="1" ht="21.75" customHeight="1">
      <c r="A82" s="66" t="s">
        <v>147</v>
      </c>
      <c r="B82" s="32"/>
      <c r="C82" s="137">
        <f>SUM(C83:C88)</f>
        <v>123</v>
      </c>
      <c r="D82" s="86"/>
      <c r="E82" s="70"/>
      <c r="F82" s="70"/>
      <c r="G82" s="44"/>
      <c r="H82" s="45"/>
      <c r="I82" s="45"/>
      <c r="J82" s="44">
        <f>SUM(J83:J88)</f>
        <v>18309.34</v>
      </c>
      <c r="K82" s="70"/>
      <c r="L82" s="107">
        <f>SUM(L83:L88)</f>
        <v>4088755.9575034</v>
      </c>
      <c r="M82" s="43">
        <f>SUM(M83:M88)</f>
        <v>604</v>
      </c>
      <c r="N82" s="137">
        <f>SUM(N83:N88)</f>
        <v>624</v>
      </c>
      <c r="O82" s="70"/>
      <c r="P82" s="70"/>
      <c r="Q82" s="44"/>
      <c r="R82" s="45"/>
      <c r="S82" s="45"/>
      <c r="T82" s="44">
        <f>SUM(T83:T88)</f>
        <v>250097.28</v>
      </c>
      <c r="U82" s="70">
        <f t="shared" si="8"/>
        <v>0</v>
      </c>
      <c r="V82" s="107">
        <f>SUM(V83:V88)</f>
        <v>99733040.06982242</v>
      </c>
      <c r="W82" s="44">
        <f>SUM(W83:W88)</f>
        <v>103821.8</v>
      </c>
      <c r="X82" s="118"/>
      <c r="Y82" s="82"/>
      <c r="Z82" s="150">
        <f t="shared" si="11"/>
        <v>0</v>
      </c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</row>
    <row r="83" spans="1:67" s="80" customFormat="1" ht="21.75" customHeight="1">
      <c r="A83" s="65" t="s">
        <v>71</v>
      </c>
      <c r="B83" s="75">
        <v>37000000</v>
      </c>
      <c r="C83" s="138">
        <v>15</v>
      </c>
      <c r="D83" s="85">
        <f aca="true" t="shared" si="38" ref="D83:D88">SUM(C83/12)</f>
        <v>1.25</v>
      </c>
      <c r="E83" s="70">
        <v>24565.89</v>
      </c>
      <c r="F83" s="70">
        <f t="shared" si="0"/>
        <v>25892.44806</v>
      </c>
      <c r="G83" s="70">
        <v>1.15</v>
      </c>
      <c r="H83" s="70">
        <f aca="true" t="shared" si="39" ref="H83:H88">SUM(E83*G83)</f>
        <v>28250.773499999996</v>
      </c>
      <c r="I83" s="70">
        <f aca="true" t="shared" si="40" ref="I83:I88">SUM(F83*G83)</f>
        <v>29776.315268999995</v>
      </c>
      <c r="J83" s="70">
        <v>9684.34</v>
      </c>
      <c r="K83" s="70">
        <f t="shared" si="3"/>
        <v>6671.067027356249</v>
      </c>
      <c r="L83" s="108">
        <f aca="true" t="shared" si="41" ref="L83:L88">SUM((D83*H83))+(D83*I83*11)+J83</f>
        <v>454422.14182374993</v>
      </c>
      <c r="M83" s="84">
        <v>68</v>
      </c>
      <c r="N83" s="138">
        <v>67</v>
      </c>
      <c r="O83" s="70">
        <v>10528.24</v>
      </c>
      <c r="P83" s="70">
        <f t="shared" si="5"/>
        <v>11096.76496</v>
      </c>
      <c r="Q83" s="70">
        <v>1.15</v>
      </c>
      <c r="R83" s="70">
        <f aca="true" t="shared" si="42" ref="R83:R88">SUM(O83*Q83)</f>
        <v>12107.475999999999</v>
      </c>
      <c r="S83" s="70">
        <f aca="true" t="shared" si="43" ref="S83:S88">SUM(P83*Q83)</f>
        <v>12761.279703999999</v>
      </c>
      <c r="T83" s="70">
        <v>125797.28</v>
      </c>
      <c r="U83" s="70">
        <f t="shared" si="8"/>
        <v>153243.96050771995</v>
      </c>
      <c r="V83" s="108">
        <f aca="true" t="shared" si="44" ref="V83:V88">N83*R83+N83*S83*11+T83</f>
        <v>10342061.313847996</v>
      </c>
      <c r="W83" s="70">
        <f aca="true" t="shared" si="45" ref="W83:W88">ROUND(((L83+V83)/1000),1)</f>
        <v>10796.5</v>
      </c>
      <c r="X83" s="118">
        <v>10803802.1</v>
      </c>
      <c r="Y83" s="82">
        <f t="shared" si="13"/>
        <v>10796500</v>
      </c>
      <c r="Z83" s="150">
        <f t="shared" si="11"/>
        <v>-7302.0999999996275</v>
      </c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</row>
    <row r="84" spans="1:67" s="80" customFormat="1" ht="21.75" customHeight="1">
      <c r="A84" s="65" t="s">
        <v>109</v>
      </c>
      <c r="B84" s="75">
        <v>65000000</v>
      </c>
      <c r="C84" s="138">
        <v>5</v>
      </c>
      <c r="D84" s="85">
        <f t="shared" si="38"/>
        <v>0.4166666666666667</v>
      </c>
      <c r="E84" s="70">
        <v>24565.89</v>
      </c>
      <c r="F84" s="70">
        <f t="shared" si="0"/>
        <v>25892.44806</v>
      </c>
      <c r="G84" s="70">
        <v>1.16</v>
      </c>
      <c r="H84" s="70">
        <f t="shared" si="39"/>
        <v>28496.432399999998</v>
      </c>
      <c r="I84" s="70">
        <f t="shared" si="40"/>
        <v>30035.239749599998</v>
      </c>
      <c r="J84" s="70">
        <v>0</v>
      </c>
      <c r="K84" s="70">
        <f t="shared" si="3"/>
        <v>2243.025435285</v>
      </c>
      <c r="L84" s="108">
        <f t="shared" si="41"/>
        <v>149535.029019</v>
      </c>
      <c r="M84" s="84">
        <v>160</v>
      </c>
      <c r="N84" s="138">
        <v>172</v>
      </c>
      <c r="O84" s="70">
        <v>10528.24</v>
      </c>
      <c r="P84" s="70">
        <f t="shared" si="5"/>
        <v>11096.76496</v>
      </c>
      <c r="Q84" s="70">
        <v>1.16</v>
      </c>
      <c r="R84" s="70">
        <f t="shared" si="42"/>
        <v>12212.758399999999</v>
      </c>
      <c r="S84" s="70">
        <f t="shared" si="43"/>
        <v>12872.2473536</v>
      </c>
      <c r="T84" s="70">
        <v>26300</v>
      </c>
      <c r="U84" s="70">
        <f t="shared" si="8"/>
        <v>396823.296567168</v>
      </c>
      <c r="V84" s="108">
        <f t="shared" si="44"/>
        <v>26481186.4378112</v>
      </c>
      <c r="W84" s="70">
        <f t="shared" si="45"/>
        <v>26630.7</v>
      </c>
      <c r="X84" s="118">
        <v>26640293.099999998</v>
      </c>
      <c r="Y84" s="82">
        <f t="shared" si="13"/>
        <v>26630700</v>
      </c>
      <c r="Z84" s="150">
        <f t="shared" si="11"/>
        <v>-9593.099999997765</v>
      </c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</row>
    <row r="85" spans="1:67" s="80" customFormat="1" ht="21.75" customHeight="1">
      <c r="A85" s="65" t="s">
        <v>111</v>
      </c>
      <c r="B85" s="75">
        <v>71000000</v>
      </c>
      <c r="C85" s="139">
        <v>28</v>
      </c>
      <c r="D85" s="85">
        <f t="shared" si="38"/>
        <v>2.3333333333333335</v>
      </c>
      <c r="E85" s="70">
        <v>24565.89</v>
      </c>
      <c r="F85" s="70">
        <f t="shared" si="0"/>
        <v>25892.44806</v>
      </c>
      <c r="G85" s="70">
        <v>1.16</v>
      </c>
      <c r="H85" s="70">
        <f t="shared" si="39"/>
        <v>28496.432399999998</v>
      </c>
      <c r="I85" s="70">
        <f t="shared" si="40"/>
        <v>30035.239749599998</v>
      </c>
      <c r="J85" s="70">
        <v>5025</v>
      </c>
      <c r="K85" s="70">
        <f t="shared" si="3"/>
        <v>12560.942437595999</v>
      </c>
      <c r="L85" s="108">
        <f t="shared" si="41"/>
        <v>842421.1625063999</v>
      </c>
      <c r="M85" s="84">
        <v>90</v>
      </c>
      <c r="N85" s="138">
        <v>87</v>
      </c>
      <c r="O85" s="70">
        <v>10528.24</v>
      </c>
      <c r="P85" s="70">
        <f t="shared" si="5"/>
        <v>11096.76496</v>
      </c>
      <c r="Q85" s="70">
        <v>1.16</v>
      </c>
      <c r="R85" s="70">
        <f t="shared" si="42"/>
        <v>12212.758399999999</v>
      </c>
      <c r="S85" s="70">
        <f t="shared" si="43"/>
        <v>12872.2473536</v>
      </c>
      <c r="T85" s="70">
        <v>35400</v>
      </c>
      <c r="U85" s="70">
        <f t="shared" si="8"/>
        <v>200718.760472928</v>
      </c>
      <c r="V85" s="108">
        <f t="shared" si="44"/>
        <v>13416650.6981952</v>
      </c>
      <c r="W85" s="70">
        <f t="shared" si="45"/>
        <v>14259.1</v>
      </c>
      <c r="X85" s="118">
        <v>14261974.799999999</v>
      </c>
      <c r="Y85" s="82">
        <f t="shared" si="13"/>
        <v>14259100</v>
      </c>
      <c r="Z85" s="150">
        <f t="shared" si="11"/>
        <v>-2874.7999999988824</v>
      </c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</row>
    <row r="86" spans="1:26" s="80" customFormat="1" ht="21.75" customHeight="1">
      <c r="A86" s="65" t="s">
        <v>113</v>
      </c>
      <c r="B86" s="75">
        <v>75000000</v>
      </c>
      <c r="C86" s="139">
        <v>29</v>
      </c>
      <c r="D86" s="85">
        <f t="shared" si="38"/>
        <v>2.4166666666666665</v>
      </c>
      <c r="E86" s="70">
        <v>24565.89</v>
      </c>
      <c r="F86" s="70">
        <f t="shared" si="0"/>
        <v>25892.44806</v>
      </c>
      <c r="G86" s="70">
        <v>1.15</v>
      </c>
      <c r="H86" s="70">
        <f t="shared" si="39"/>
        <v>28250.773499999996</v>
      </c>
      <c r="I86" s="70">
        <f t="shared" si="40"/>
        <v>29776.315268999995</v>
      </c>
      <c r="J86" s="70">
        <v>0</v>
      </c>
      <c r="K86" s="70">
        <f t="shared" si="3"/>
        <v>12897.396252888746</v>
      </c>
      <c r="L86" s="108">
        <f t="shared" si="41"/>
        <v>859826.4168592498</v>
      </c>
      <c r="M86" s="84">
        <v>200</v>
      </c>
      <c r="N86" s="138">
        <v>212</v>
      </c>
      <c r="O86" s="70">
        <v>10528.24</v>
      </c>
      <c r="P86" s="70">
        <f t="shared" si="5"/>
        <v>11096.76496</v>
      </c>
      <c r="Q86" s="70">
        <v>1.15</v>
      </c>
      <c r="R86" s="70">
        <f t="shared" si="42"/>
        <v>12107.475999999999</v>
      </c>
      <c r="S86" s="70">
        <f t="shared" si="43"/>
        <v>12761.279703999999</v>
      </c>
      <c r="T86" s="70">
        <v>24500</v>
      </c>
      <c r="U86" s="70">
        <f t="shared" si="8"/>
        <v>484891.33772591996</v>
      </c>
      <c r="V86" s="108">
        <f t="shared" si="44"/>
        <v>32350589.181727998</v>
      </c>
      <c r="W86" s="70">
        <f t="shared" si="45"/>
        <v>33210.4</v>
      </c>
      <c r="X86" s="118">
        <v>33218650.139999997</v>
      </c>
      <c r="Y86" s="82">
        <f t="shared" si="13"/>
        <v>33210400</v>
      </c>
      <c r="Z86" s="150">
        <f t="shared" si="11"/>
        <v>-8250.13999999687</v>
      </c>
    </row>
    <row r="87" spans="1:26" s="80" customFormat="1" ht="21.75" customHeight="1">
      <c r="A87" s="65" t="s">
        <v>130</v>
      </c>
      <c r="B87" s="75">
        <v>71800000</v>
      </c>
      <c r="C87" s="139">
        <v>28</v>
      </c>
      <c r="D87" s="85">
        <f t="shared" si="38"/>
        <v>2.3333333333333335</v>
      </c>
      <c r="E87" s="70">
        <v>24565.89</v>
      </c>
      <c r="F87" s="70">
        <f t="shared" si="0"/>
        <v>25892.44806</v>
      </c>
      <c r="G87" s="70">
        <v>1.5</v>
      </c>
      <c r="H87" s="70">
        <f t="shared" si="39"/>
        <v>36848.835</v>
      </c>
      <c r="I87" s="70">
        <f t="shared" si="40"/>
        <v>38838.67209</v>
      </c>
      <c r="J87" s="70">
        <v>3600</v>
      </c>
      <c r="K87" s="70">
        <f t="shared" si="3"/>
        <v>16242.597979650003</v>
      </c>
      <c r="L87" s="108">
        <f t="shared" si="41"/>
        <v>1086439.8653100003</v>
      </c>
      <c r="M87" s="84">
        <v>55</v>
      </c>
      <c r="N87" s="138">
        <v>56</v>
      </c>
      <c r="O87" s="70">
        <v>10528.24</v>
      </c>
      <c r="P87" s="70">
        <f t="shared" si="5"/>
        <v>11096.76496</v>
      </c>
      <c r="Q87" s="70">
        <v>1.5</v>
      </c>
      <c r="R87" s="70">
        <f t="shared" si="42"/>
        <v>15792.36</v>
      </c>
      <c r="S87" s="70">
        <f t="shared" si="43"/>
        <v>16645.14744</v>
      </c>
      <c r="T87" s="70">
        <v>28100</v>
      </c>
      <c r="U87" s="70">
        <f t="shared" si="8"/>
        <v>167066.7447456</v>
      </c>
      <c r="V87" s="108">
        <f t="shared" si="44"/>
        <v>11165882.983040001</v>
      </c>
      <c r="W87" s="70">
        <f t="shared" si="45"/>
        <v>12252.3</v>
      </c>
      <c r="X87" s="118">
        <v>12268319.96</v>
      </c>
      <c r="Y87" s="82">
        <f t="shared" si="13"/>
        <v>12252300</v>
      </c>
      <c r="Z87" s="150">
        <f t="shared" si="11"/>
        <v>-16019.960000000894</v>
      </c>
    </row>
    <row r="88" spans="1:26" s="80" customFormat="1" ht="21.75" customHeight="1">
      <c r="A88" s="65" t="s">
        <v>116</v>
      </c>
      <c r="B88" s="75">
        <v>71900000</v>
      </c>
      <c r="C88" s="139">
        <v>18</v>
      </c>
      <c r="D88" s="85">
        <f t="shared" si="38"/>
        <v>1.5</v>
      </c>
      <c r="E88" s="70">
        <v>24565.89</v>
      </c>
      <c r="F88" s="70">
        <f t="shared" si="0"/>
        <v>25892.44806</v>
      </c>
      <c r="G88" s="70">
        <v>1.5</v>
      </c>
      <c r="H88" s="70">
        <f t="shared" si="39"/>
        <v>36848.835</v>
      </c>
      <c r="I88" s="70">
        <f t="shared" si="40"/>
        <v>38838.67209</v>
      </c>
      <c r="J88" s="70"/>
      <c r="K88" s="70">
        <f t="shared" si="3"/>
        <v>10441.670129775</v>
      </c>
      <c r="L88" s="108">
        <f t="shared" si="41"/>
        <v>696111.3419850001</v>
      </c>
      <c r="M88" s="84">
        <v>31</v>
      </c>
      <c r="N88" s="138">
        <v>30</v>
      </c>
      <c r="O88" s="70">
        <v>10528.24</v>
      </c>
      <c r="P88" s="70">
        <f t="shared" si="5"/>
        <v>11096.76496</v>
      </c>
      <c r="Q88" s="70">
        <v>1.5</v>
      </c>
      <c r="R88" s="70">
        <f t="shared" si="42"/>
        <v>15792.36</v>
      </c>
      <c r="S88" s="70">
        <f t="shared" si="43"/>
        <v>16645.14744</v>
      </c>
      <c r="T88" s="70">
        <v>10000</v>
      </c>
      <c r="U88" s="70">
        <f t="shared" si="8"/>
        <v>89500.041828</v>
      </c>
      <c r="V88" s="108">
        <f t="shared" si="44"/>
        <v>5976669.4552</v>
      </c>
      <c r="W88" s="70">
        <f t="shared" si="45"/>
        <v>6672.8</v>
      </c>
      <c r="X88" s="118">
        <v>6673532.199999999</v>
      </c>
      <c r="Y88" s="82">
        <f t="shared" si="13"/>
        <v>6672800</v>
      </c>
      <c r="Z88" s="150">
        <f t="shared" si="11"/>
        <v>-732.1999999992549</v>
      </c>
    </row>
    <row r="89" spans="1:26" s="1" customFormat="1" ht="21.75" customHeight="1">
      <c r="A89" s="66" t="s">
        <v>148</v>
      </c>
      <c r="B89" s="32"/>
      <c r="C89" s="137">
        <f>SUM(C90:C101)</f>
        <v>440</v>
      </c>
      <c r="D89" s="86"/>
      <c r="E89" s="70"/>
      <c r="F89" s="70"/>
      <c r="G89" s="44"/>
      <c r="H89" s="45"/>
      <c r="I89" s="45"/>
      <c r="J89" s="44">
        <f>SUM(J90:J101)</f>
        <v>102768.07</v>
      </c>
      <c r="K89" s="70"/>
      <c r="L89" s="107">
        <f>SUM(L90:L101)</f>
        <v>14603282.96157865</v>
      </c>
      <c r="M89" s="43">
        <f>SUM(M90:M101)</f>
        <v>1464</v>
      </c>
      <c r="N89" s="137">
        <f>SUM(N90:N101)</f>
        <v>1486</v>
      </c>
      <c r="O89" s="70"/>
      <c r="P89" s="70"/>
      <c r="Q89" s="44"/>
      <c r="R89" s="45"/>
      <c r="S89" s="45"/>
      <c r="T89" s="44">
        <f>SUM(T90:T101)</f>
        <v>558138.8300000001</v>
      </c>
      <c r="U89" s="70">
        <f t="shared" si="8"/>
        <v>0</v>
      </c>
      <c r="V89" s="107">
        <f>SUM(V90:V101)</f>
        <v>248552810.286296</v>
      </c>
      <c r="W89" s="44">
        <f>SUM(W90:W101)</f>
        <v>263156</v>
      </c>
      <c r="X89" s="118"/>
      <c r="Y89" s="82"/>
      <c r="Z89" s="150">
        <f t="shared" si="11"/>
        <v>0</v>
      </c>
    </row>
    <row r="90" spans="1:26" s="80" customFormat="1" ht="21.75" customHeight="1">
      <c r="A90" s="65" t="s">
        <v>118</v>
      </c>
      <c r="B90" s="75">
        <v>84000000</v>
      </c>
      <c r="C90" s="139">
        <v>33</v>
      </c>
      <c r="D90" s="85">
        <f>SUM(C90/12)</f>
        <v>2.75</v>
      </c>
      <c r="E90" s="70">
        <v>24565.89</v>
      </c>
      <c r="F90" s="70">
        <f t="shared" si="0"/>
        <v>25892.44806</v>
      </c>
      <c r="G90" s="70">
        <v>1.4</v>
      </c>
      <c r="H90" s="70">
        <f>SUM(E90*G90)</f>
        <v>34392.246</v>
      </c>
      <c r="I90" s="70">
        <f>SUM(F90*G90)</f>
        <v>36249.427284</v>
      </c>
      <c r="J90" s="70">
        <v>0</v>
      </c>
      <c r="K90" s="70">
        <f t="shared" si="3"/>
        <v>17866.857777614998</v>
      </c>
      <c r="L90" s="108">
        <f>SUM((D90*H90))+(D90*I90*11)+J90</f>
        <v>1191123.851841</v>
      </c>
      <c r="M90" s="84">
        <v>20</v>
      </c>
      <c r="N90" s="138">
        <v>18</v>
      </c>
      <c r="O90" s="70">
        <v>10528.24</v>
      </c>
      <c r="P90" s="70">
        <f t="shared" si="5"/>
        <v>11096.76496</v>
      </c>
      <c r="Q90" s="70" t="s">
        <v>131</v>
      </c>
      <c r="R90" s="70">
        <f aca="true" t="shared" si="46" ref="R90:R101">SUM(O90*Q90)</f>
        <v>14739.535999999998</v>
      </c>
      <c r="S90" s="70">
        <f aca="true" t="shared" si="47" ref="S90:S101">SUM(P90*Q90)</f>
        <v>15535.470943999999</v>
      </c>
      <c r="T90" s="70">
        <v>3700</v>
      </c>
      <c r="U90" s="70">
        <f t="shared" si="8"/>
        <v>50120.02342367999</v>
      </c>
      <c r="V90" s="108">
        <f aca="true" t="shared" si="48" ref="V90:V101">N90*R90+N90*S90*11+T90</f>
        <v>3345034.8949119993</v>
      </c>
      <c r="W90" s="70">
        <f aca="true" t="shared" si="49" ref="W90:W101">ROUND(((L90+V90)/1000),1)</f>
        <v>4536.2</v>
      </c>
      <c r="X90" s="118">
        <v>4547835.140000001</v>
      </c>
      <c r="Y90" s="82">
        <f t="shared" si="13"/>
        <v>4536200</v>
      </c>
      <c r="Z90" s="150">
        <f t="shared" si="11"/>
        <v>-11635.140000000596</v>
      </c>
    </row>
    <row r="91" spans="1:26" s="80" customFormat="1" ht="21.75" customHeight="1">
      <c r="A91" s="65" t="s">
        <v>120</v>
      </c>
      <c r="B91" s="75">
        <v>81000000</v>
      </c>
      <c r="C91" s="139">
        <v>49</v>
      </c>
      <c r="D91" s="85">
        <f>SUM(C91/12)</f>
        <v>4.083333333333333</v>
      </c>
      <c r="E91" s="70">
        <v>24565.89</v>
      </c>
      <c r="F91" s="70">
        <f t="shared" si="0"/>
        <v>25892.44806</v>
      </c>
      <c r="G91" s="70">
        <v>1.21</v>
      </c>
      <c r="H91" s="70">
        <f>SUM(E91*G91)</f>
        <v>29724.726899999998</v>
      </c>
      <c r="I91" s="70">
        <f>SUM(F91*G91)</f>
        <v>31329.8621526</v>
      </c>
      <c r="J91" s="70">
        <v>0</v>
      </c>
      <c r="K91" s="70">
        <f t="shared" si="3"/>
        <v>22929.13414793925</v>
      </c>
      <c r="L91" s="108">
        <f>SUM((D91*H91))+(D91*I91*11)+J91</f>
        <v>1528608.94319595</v>
      </c>
      <c r="M91" s="84">
        <v>80</v>
      </c>
      <c r="N91" s="138">
        <v>84</v>
      </c>
      <c r="O91" s="70">
        <v>10528.24</v>
      </c>
      <c r="P91" s="70">
        <f t="shared" si="5"/>
        <v>11096.76496</v>
      </c>
      <c r="Q91" s="70">
        <v>1.21</v>
      </c>
      <c r="R91" s="70">
        <f t="shared" si="46"/>
        <v>12739.170399999999</v>
      </c>
      <c r="S91" s="70">
        <f t="shared" si="47"/>
        <v>13427.0856016</v>
      </c>
      <c r="T91" s="70">
        <v>21200</v>
      </c>
      <c r="U91" s="70">
        <f t="shared" si="8"/>
        <v>202150.761142176</v>
      </c>
      <c r="V91" s="108">
        <f t="shared" si="48"/>
        <v>13497917.4094784</v>
      </c>
      <c r="W91" s="70">
        <f t="shared" si="49"/>
        <v>15026.5</v>
      </c>
      <c r="X91" s="118">
        <v>15037784.46</v>
      </c>
      <c r="Y91" s="82">
        <f t="shared" si="13"/>
        <v>15026500</v>
      </c>
      <c r="Z91" s="150">
        <f t="shared" si="11"/>
        <v>-11284.460000000894</v>
      </c>
    </row>
    <row r="92" spans="1:26" s="80" customFormat="1" ht="21.75" customHeight="1">
      <c r="A92" s="65" t="s">
        <v>126</v>
      </c>
      <c r="B92" s="75">
        <v>93000000</v>
      </c>
      <c r="C92" s="139">
        <v>71</v>
      </c>
      <c r="D92" s="85">
        <f>SUM(C92/12)</f>
        <v>5.916666666666667</v>
      </c>
      <c r="E92" s="70">
        <v>24565.89</v>
      </c>
      <c r="F92" s="70">
        <f t="shared" si="0"/>
        <v>25892.44806</v>
      </c>
      <c r="G92" s="70">
        <v>1.4</v>
      </c>
      <c r="H92" s="70">
        <f>SUM(E92*G92)</f>
        <v>34392.246</v>
      </c>
      <c r="I92" s="70">
        <f>SUM(F92*G92)</f>
        <v>36249.427284</v>
      </c>
      <c r="J92" s="70">
        <v>0</v>
      </c>
      <c r="K92" s="70">
        <f t="shared" si="3"/>
        <v>38440.815218505006</v>
      </c>
      <c r="L92" s="108">
        <f>SUM((D92*H92))+(D92*I92*11)+J92</f>
        <v>2562721.0145670003</v>
      </c>
      <c r="M92" s="84">
        <v>183</v>
      </c>
      <c r="N92" s="138">
        <v>180</v>
      </c>
      <c r="O92" s="70">
        <v>10528.24</v>
      </c>
      <c r="P92" s="70">
        <f t="shared" si="5"/>
        <v>11096.76496</v>
      </c>
      <c r="Q92" s="70">
        <v>1.4</v>
      </c>
      <c r="R92" s="70">
        <f t="shared" si="46"/>
        <v>14739.535999999998</v>
      </c>
      <c r="S92" s="70">
        <f t="shared" si="47"/>
        <v>15535.470943999999</v>
      </c>
      <c r="T92" s="70">
        <v>14000</v>
      </c>
      <c r="U92" s="70">
        <f t="shared" si="8"/>
        <v>501200.2342368</v>
      </c>
      <c r="V92" s="108">
        <f t="shared" si="48"/>
        <v>33427348.94912</v>
      </c>
      <c r="W92" s="70">
        <f t="shared" si="49"/>
        <v>35990.1</v>
      </c>
      <c r="X92" s="118">
        <v>36000000</v>
      </c>
      <c r="Y92" s="82">
        <f t="shared" si="13"/>
        <v>35990100</v>
      </c>
      <c r="Z92" s="150">
        <f t="shared" si="11"/>
        <v>-9900</v>
      </c>
    </row>
    <row r="93" spans="1:26" s="80" customFormat="1" ht="21.75" customHeight="1">
      <c r="A93" s="65" t="s">
        <v>127</v>
      </c>
      <c r="B93" s="75">
        <v>95000000</v>
      </c>
      <c r="C93" s="139">
        <v>37</v>
      </c>
      <c r="D93" s="85">
        <f>SUM(C93/12)</f>
        <v>3.0833333333333335</v>
      </c>
      <c r="E93" s="70">
        <v>24565.89</v>
      </c>
      <c r="F93" s="70">
        <f t="shared" si="0"/>
        <v>25892.44806</v>
      </c>
      <c r="G93" s="70">
        <v>1.3</v>
      </c>
      <c r="H93" s="70">
        <f>SUM(E93*G93)</f>
        <v>31935.657</v>
      </c>
      <c r="I93" s="70">
        <f>SUM(F93*G93)</f>
        <v>33660.182478</v>
      </c>
      <c r="J93" s="70">
        <v>0</v>
      </c>
      <c r="K93" s="70">
        <f t="shared" si="3"/>
        <v>18601.6419719325</v>
      </c>
      <c r="L93" s="108">
        <f>SUM((D93*H93))+(D93*I93*11)+J93</f>
        <v>1240109.4647955</v>
      </c>
      <c r="M93" s="84">
        <v>60</v>
      </c>
      <c r="N93" s="138">
        <v>57</v>
      </c>
      <c r="O93" s="70">
        <v>10528.24</v>
      </c>
      <c r="P93" s="70">
        <f t="shared" si="5"/>
        <v>11096.76496</v>
      </c>
      <c r="Q93" s="70">
        <v>1.3</v>
      </c>
      <c r="R93" s="70">
        <f t="shared" si="46"/>
        <v>13686.712</v>
      </c>
      <c r="S93" s="70">
        <f t="shared" si="47"/>
        <v>14425.794448</v>
      </c>
      <c r="T93" s="70">
        <v>17800</v>
      </c>
      <c r="U93" s="70">
        <f t="shared" si="8"/>
        <v>147376.73554344</v>
      </c>
      <c r="V93" s="108">
        <f t="shared" si="48"/>
        <v>9842915.702896</v>
      </c>
      <c r="W93" s="70">
        <f t="shared" si="49"/>
        <v>11083</v>
      </c>
      <c r="X93" s="118">
        <v>11085302.56</v>
      </c>
      <c r="Y93" s="82">
        <f t="shared" si="13"/>
        <v>11083000</v>
      </c>
      <c r="Z93" s="150">
        <f t="shared" si="11"/>
        <v>-2302.5600000005215</v>
      </c>
    </row>
    <row r="94" spans="1:26" s="80" customFormat="1" ht="21.75" customHeight="1">
      <c r="A94" s="65" t="s">
        <v>51</v>
      </c>
      <c r="B94" s="75">
        <v>1000000</v>
      </c>
      <c r="C94" s="139">
        <v>48</v>
      </c>
      <c r="D94" s="85">
        <f>SUM(C94/12)</f>
        <v>4</v>
      </c>
      <c r="E94" s="70">
        <v>24565.89</v>
      </c>
      <c r="F94" s="70">
        <f t="shared" si="0"/>
        <v>25892.44806</v>
      </c>
      <c r="G94" s="70">
        <v>1.18</v>
      </c>
      <c r="H94" s="70">
        <f>SUM(E94*G94)</f>
        <v>28987.7502</v>
      </c>
      <c r="I94" s="70">
        <f>SUM(F94*G94)</f>
        <v>30553.088710799995</v>
      </c>
      <c r="J94" s="70">
        <v>27359.81</v>
      </c>
      <c r="K94" s="70">
        <f t="shared" si="3"/>
        <v>21904.303561127996</v>
      </c>
      <c r="L94" s="108">
        <f>SUM((D94*H94))+(D94*I94*11)+J94</f>
        <v>1487646.7140751998</v>
      </c>
      <c r="M94" s="84">
        <v>160</v>
      </c>
      <c r="N94" s="138">
        <v>160</v>
      </c>
      <c r="O94" s="70">
        <v>10528.24</v>
      </c>
      <c r="P94" s="70">
        <f t="shared" si="5"/>
        <v>11096.76496</v>
      </c>
      <c r="Q94" s="70">
        <v>1.18</v>
      </c>
      <c r="R94" s="70">
        <f t="shared" si="46"/>
        <v>12423.323199999999</v>
      </c>
      <c r="S94" s="70">
        <f t="shared" si="47"/>
        <v>13094.1826528</v>
      </c>
      <c r="T94" s="70">
        <v>17400</v>
      </c>
      <c r="U94" s="70">
        <f t="shared" si="8"/>
        <v>375502.39771392004</v>
      </c>
      <c r="V94" s="108">
        <f t="shared" si="48"/>
        <v>25050893.180928003</v>
      </c>
      <c r="W94" s="70">
        <f t="shared" si="49"/>
        <v>26538.5</v>
      </c>
      <c r="X94" s="118">
        <v>26542273.100000005</v>
      </c>
      <c r="Y94" s="82">
        <f t="shared" si="13"/>
        <v>26538500</v>
      </c>
      <c r="Z94" s="150">
        <f t="shared" si="11"/>
        <v>-3773.1000000052154</v>
      </c>
    </row>
    <row r="95" spans="1:26" s="80" customFormat="1" ht="21.75" customHeight="1">
      <c r="A95" s="65" t="s">
        <v>128</v>
      </c>
      <c r="B95" s="75">
        <v>76000000</v>
      </c>
      <c r="C95" s="139">
        <v>51</v>
      </c>
      <c r="D95" s="85">
        <f aca="true" t="shared" si="50" ref="D95:D101">SUM(C95/12)</f>
        <v>4.25</v>
      </c>
      <c r="E95" s="70">
        <v>24565.89</v>
      </c>
      <c r="F95" s="70">
        <f aca="true" t="shared" si="51" ref="F95:F124">SUM(E95*1.054)</f>
        <v>25892.44806</v>
      </c>
      <c r="G95" s="70">
        <v>1.24</v>
      </c>
      <c r="H95" s="70">
        <f aca="true" t="shared" si="52" ref="H95:H101">SUM(E95*G95)</f>
        <v>30461.7036</v>
      </c>
      <c r="I95" s="70">
        <f aca="true" t="shared" si="53" ref="I95:I101">SUM(F95*G95)</f>
        <v>32106.6355944</v>
      </c>
      <c r="J95" s="70">
        <v>28772.6</v>
      </c>
      <c r="K95" s="70">
        <f aca="true" t="shared" si="54" ref="K95:K124">(D95*H95+D95*I95*11)/100*1.5</f>
        <v>24456.711815073002</v>
      </c>
      <c r="L95" s="108">
        <f aca="true" t="shared" si="55" ref="L95:L101">SUM((D95*H95))+(D95*I95*11)+J95</f>
        <v>1659220.0543382003</v>
      </c>
      <c r="M95" s="84">
        <v>120</v>
      </c>
      <c r="N95" s="138">
        <v>119</v>
      </c>
      <c r="O95" s="70">
        <v>10528.24</v>
      </c>
      <c r="P95" s="70">
        <f aca="true" t="shared" si="56" ref="P95:P124">SUM(O95*1.054)</f>
        <v>11096.76496</v>
      </c>
      <c r="Q95" s="70">
        <v>1.24</v>
      </c>
      <c r="R95" s="70">
        <f t="shared" si="46"/>
        <v>13055.0176</v>
      </c>
      <c r="S95" s="70">
        <f t="shared" si="47"/>
        <v>13759.988550400001</v>
      </c>
      <c r="T95" s="70">
        <v>340338.83</v>
      </c>
      <c r="U95" s="70">
        <f aca="true" t="shared" si="57" ref="U95:U124">(N95*R95+N95*S95*11)/100*1.5</f>
        <v>293480.581603104</v>
      </c>
      <c r="V95" s="108">
        <f t="shared" si="48"/>
        <v>19905710.9368736</v>
      </c>
      <c r="W95" s="70">
        <f t="shared" si="49"/>
        <v>21564.9</v>
      </c>
      <c r="X95" s="118">
        <v>21573630.8</v>
      </c>
      <c r="Y95" s="82">
        <f t="shared" si="13"/>
        <v>21564900</v>
      </c>
      <c r="Z95" s="150">
        <f aca="true" t="shared" si="58" ref="Z95:Z124">Y95-X95</f>
        <v>-8730.800000000745</v>
      </c>
    </row>
    <row r="96" spans="1:26" s="80" customFormat="1" ht="21.75" customHeight="1">
      <c r="A96" s="65" t="s">
        <v>106</v>
      </c>
      <c r="B96" s="75">
        <v>4000000</v>
      </c>
      <c r="C96" s="139">
        <v>5</v>
      </c>
      <c r="D96" s="85">
        <f t="shared" si="50"/>
        <v>0.4166666666666667</v>
      </c>
      <c r="E96" s="70">
        <v>24565.89</v>
      </c>
      <c r="F96" s="70">
        <f t="shared" si="51"/>
        <v>25892.44806</v>
      </c>
      <c r="G96" s="70">
        <v>1.25</v>
      </c>
      <c r="H96" s="70">
        <f t="shared" si="52"/>
        <v>30707.3625</v>
      </c>
      <c r="I96" s="70">
        <f t="shared" si="53"/>
        <v>32365.560074999998</v>
      </c>
      <c r="J96" s="70">
        <v>10000</v>
      </c>
      <c r="K96" s="70">
        <f t="shared" si="54"/>
        <v>2417.05327078125</v>
      </c>
      <c r="L96" s="108">
        <f t="shared" si="55"/>
        <v>171136.88471875</v>
      </c>
      <c r="M96" s="84">
        <v>186</v>
      </c>
      <c r="N96" s="138">
        <v>200</v>
      </c>
      <c r="O96" s="70">
        <v>10528.24</v>
      </c>
      <c r="P96" s="70">
        <f t="shared" si="56"/>
        <v>11096.76496</v>
      </c>
      <c r="Q96" s="70">
        <v>1.25</v>
      </c>
      <c r="R96" s="70">
        <f t="shared" si="46"/>
        <v>13160.3</v>
      </c>
      <c r="S96" s="70">
        <f t="shared" si="47"/>
        <v>13870.9562</v>
      </c>
      <c r="T96" s="70">
        <v>7600</v>
      </c>
      <c r="U96" s="70">
        <f t="shared" si="57"/>
        <v>497222.45460000006</v>
      </c>
      <c r="V96" s="108">
        <f t="shared" si="48"/>
        <v>33155763.64</v>
      </c>
      <c r="W96" s="70">
        <f t="shared" si="49"/>
        <v>33326.9</v>
      </c>
      <c r="X96" s="118">
        <v>33328929.080000002</v>
      </c>
      <c r="Y96" s="82">
        <f aca="true" t="shared" si="59" ref="Y96:Y124">W96*1000</f>
        <v>33326900</v>
      </c>
      <c r="Z96" s="150">
        <f t="shared" si="58"/>
        <v>-2029.0800000019372</v>
      </c>
    </row>
    <row r="97" spans="1:26" s="80" customFormat="1" ht="21.75" customHeight="1">
      <c r="A97" s="65" t="s">
        <v>103</v>
      </c>
      <c r="B97" s="75">
        <v>25000000</v>
      </c>
      <c r="C97" s="139">
        <v>62</v>
      </c>
      <c r="D97" s="85">
        <f t="shared" si="50"/>
        <v>5.166666666666667</v>
      </c>
      <c r="E97" s="70">
        <v>24565.89</v>
      </c>
      <c r="F97" s="70">
        <f t="shared" si="51"/>
        <v>25892.44806</v>
      </c>
      <c r="G97" s="70">
        <v>1.23</v>
      </c>
      <c r="H97" s="70">
        <f t="shared" si="52"/>
        <v>30216.0447</v>
      </c>
      <c r="I97" s="70">
        <f t="shared" si="53"/>
        <v>31847.711113799996</v>
      </c>
      <c r="J97" s="70">
        <v>26559.06</v>
      </c>
      <c r="K97" s="70">
        <f t="shared" si="54"/>
        <v>29491.917188764495</v>
      </c>
      <c r="L97" s="108">
        <f t="shared" si="55"/>
        <v>1992686.8725842999</v>
      </c>
      <c r="M97" s="84">
        <v>210</v>
      </c>
      <c r="N97" s="138">
        <v>210</v>
      </c>
      <c r="O97" s="70">
        <v>10528.24</v>
      </c>
      <c r="P97" s="70">
        <f t="shared" si="56"/>
        <v>11096.76496</v>
      </c>
      <c r="Q97" s="70">
        <v>1.23</v>
      </c>
      <c r="R97" s="70">
        <f t="shared" si="46"/>
        <v>12949.7352</v>
      </c>
      <c r="S97" s="70">
        <f t="shared" si="47"/>
        <v>13649.0209008</v>
      </c>
      <c r="T97" s="70">
        <v>75500</v>
      </c>
      <c r="U97" s="70">
        <f t="shared" si="57"/>
        <v>513730.2400927199</v>
      </c>
      <c r="V97" s="108">
        <f t="shared" si="48"/>
        <v>34324182.67284799</v>
      </c>
      <c r="W97" s="70">
        <f t="shared" si="49"/>
        <v>36316.9</v>
      </c>
      <c r="X97" s="118">
        <v>36324757.16</v>
      </c>
      <c r="Y97" s="82">
        <f t="shared" si="59"/>
        <v>36316900</v>
      </c>
      <c r="Z97" s="150">
        <f t="shared" si="58"/>
        <v>-7857.159999996424</v>
      </c>
    </row>
    <row r="98" spans="1:26" s="80" customFormat="1" ht="21.75" customHeight="1">
      <c r="A98" s="65" t="s">
        <v>68</v>
      </c>
      <c r="B98" s="75">
        <v>32000000</v>
      </c>
      <c r="C98" s="139">
        <v>28</v>
      </c>
      <c r="D98" s="85">
        <f t="shared" si="50"/>
        <v>2.3333333333333335</v>
      </c>
      <c r="E98" s="70">
        <v>24565.89</v>
      </c>
      <c r="F98" s="70">
        <f t="shared" si="51"/>
        <v>25892.44806</v>
      </c>
      <c r="G98" s="70">
        <v>1.3</v>
      </c>
      <c r="H98" s="70">
        <f t="shared" si="52"/>
        <v>31935.657</v>
      </c>
      <c r="I98" s="70">
        <f t="shared" si="53"/>
        <v>33660.182478</v>
      </c>
      <c r="J98" s="70">
        <v>0</v>
      </c>
      <c r="K98" s="70">
        <f t="shared" si="54"/>
        <v>14076.918249030005</v>
      </c>
      <c r="L98" s="108">
        <f t="shared" si="55"/>
        <v>938461.2166020002</v>
      </c>
      <c r="M98" s="84">
        <v>189</v>
      </c>
      <c r="N98" s="138">
        <v>201</v>
      </c>
      <c r="O98" s="70">
        <v>10528.24</v>
      </c>
      <c r="P98" s="70">
        <f t="shared" si="56"/>
        <v>11096.76496</v>
      </c>
      <c r="Q98" s="70">
        <v>1.3</v>
      </c>
      <c r="R98" s="70">
        <f t="shared" si="46"/>
        <v>13686.712</v>
      </c>
      <c r="S98" s="70">
        <f t="shared" si="47"/>
        <v>14425.794448</v>
      </c>
      <c r="T98" s="70">
        <v>6100</v>
      </c>
      <c r="U98" s="70">
        <f t="shared" si="57"/>
        <v>519696.90954792</v>
      </c>
      <c r="V98" s="108">
        <f t="shared" si="48"/>
        <v>34652560.636528</v>
      </c>
      <c r="W98" s="70">
        <f t="shared" si="49"/>
        <v>35591</v>
      </c>
      <c r="X98" s="118">
        <v>35594923.62</v>
      </c>
      <c r="Y98" s="82">
        <f t="shared" si="59"/>
        <v>35591000</v>
      </c>
      <c r="Z98" s="150">
        <f t="shared" si="58"/>
        <v>-3923.619999997318</v>
      </c>
    </row>
    <row r="99" spans="1:26" s="80" customFormat="1" ht="21.75" customHeight="1">
      <c r="A99" s="65" t="s">
        <v>108</v>
      </c>
      <c r="B99" s="75">
        <v>50000000</v>
      </c>
      <c r="C99" s="139">
        <v>10</v>
      </c>
      <c r="D99" s="85">
        <f t="shared" si="50"/>
        <v>0.8333333333333334</v>
      </c>
      <c r="E99" s="70">
        <v>24565.89</v>
      </c>
      <c r="F99" s="70">
        <f t="shared" si="51"/>
        <v>25892.44806</v>
      </c>
      <c r="G99" s="70">
        <v>1.2</v>
      </c>
      <c r="H99" s="70">
        <f t="shared" si="52"/>
        <v>29479.068</v>
      </c>
      <c r="I99" s="70">
        <f t="shared" si="53"/>
        <v>31070.937671999996</v>
      </c>
      <c r="J99" s="70">
        <v>0</v>
      </c>
      <c r="K99" s="70">
        <f t="shared" si="54"/>
        <v>4640.7422799</v>
      </c>
      <c r="L99" s="108">
        <f t="shared" si="55"/>
        <v>309382.81866</v>
      </c>
      <c r="M99" s="84">
        <v>115</v>
      </c>
      <c r="N99" s="138">
        <v>118</v>
      </c>
      <c r="O99" s="70">
        <v>10528.24</v>
      </c>
      <c r="P99" s="70">
        <f t="shared" si="56"/>
        <v>11096.76496</v>
      </c>
      <c r="Q99" s="70">
        <v>1.2</v>
      </c>
      <c r="R99" s="70">
        <f t="shared" si="46"/>
        <v>12633.887999999999</v>
      </c>
      <c r="S99" s="70">
        <f t="shared" si="47"/>
        <v>13316.117952</v>
      </c>
      <c r="T99" s="70">
        <v>10300</v>
      </c>
      <c r="U99" s="70">
        <f t="shared" si="57"/>
        <v>281626.79828544</v>
      </c>
      <c r="V99" s="108">
        <f t="shared" si="48"/>
        <v>18785419.885696</v>
      </c>
      <c r="W99" s="70">
        <f t="shared" si="49"/>
        <v>19094.8</v>
      </c>
      <c r="X99" s="118">
        <v>19100663.52</v>
      </c>
      <c r="Y99" s="82">
        <f t="shared" si="59"/>
        <v>19094800</v>
      </c>
      <c r="Z99" s="150">
        <f t="shared" si="58"/>
        <v>-5863.519999999553</v>
      </c>
    </row>
    <row r="100" spans="1:26" s="80" customFormat="1" ht="21.75" customHeight="1">
      <c r="A100" s="65" t="s">
        <v>79</v>
      </c>
      <c r="B100" s="75">
        <v>52000000</v>
      </c>
      <c r="C100" s="139">
        <v>23</v>
      </c>
      <c r="D100" s="85">
        <f t="shared" si="50"/>
        <v>1.9166666666666667</v>
      </c>
      <c r="E100" s="70">
        <v>24565.89</v>
      </c>
      <c r="F100" s="70">
        <f t="shared" si="51"/>
        <v>25892.44806</v>
      </c>
      <c r="G100" s="70">
        <v>1.15</v>
      </c>
      <c r="H100" s="70">
        <f t="shared" si="52"/>
        <v>28250.773499999996</v>
      </c>
      <c r="I100" s="70">
        <f t="shared" si="53"/>
        <v>29776.315268999995</v>
      </c>
      <c r="J100" s="70">
        <v>0</v>
      </c>
      <c r="K100" s="70">
        <f t="shared" si="54"/>
        <v>10228.969441946248</v>
      </c>
      <c r="L100" s="108">
        <f t="shared" si="55"/>
        <v>681931.2961297499</v>
      </c>
      <c r="M100" s="84">
        <v>100</v>
      </c>
      <c r="N100" s="138">
        <v>99</v>
      </c>
      <c r="O100" s="70">
        <v>10528.24</v>
      </c>
      <c r="P100" s="70">
        <f t="shared" si="56"/>
        <v>11096.76496</v>
      </c>
      <c r="Q100" s="70">
        <v>1.15</v>
      </c>
      <c r="R100" s="70">
        <f t="shared" si="46"/>
        <v>12107.475999999999</v>
      </c>
      <c r="S100" s="70">
        <f t="shared" si="47"/>
        <v>12761.279703999999</v>
      </c>
      <c r="T100" s="70">
        <v>23000</v>
      </c>
      <c r="U100" s="70">
        <f t="shared" si="57"/>
        <v>226435.10582484</v>
      </c>
      <c r="V100" s="108">
        <f t="shared" si="48"/>
        <v>15118673.721655998</v>
      </c>
      <c r="W100" s="70">
        <f t="shared" si="49"/>
        <v>15800.6</v>
      </c>
      <c r="X100" s="118">
        <v>15801642.82</v>
      </c>
      <c r="Y100" s="82">
        <f t="shared" si="59"/>
        <v>15800600</v>
      </c>
      <c r="Z100" s="150">
        <f t="shared" si="58"/>
        <v>-1042.820000000298</v>
      </c>
    </row>
    <row r="101" spans="1:26" s="80" customFormat="1" ht="21.75" customHeight="1">
      <c r="A101" s="65" t="s">
        <v>110</v>
      </c>
      <c r="B101" s="75">
        <v>69000000</v>
      </c>
      <c r="C101" s="139">
        <v>23</v>
      </c>
      <c r="D101" s="85">
        <f t="shared" si="50"/>
        <v>1.9166666666666667</v>
      </c>
      <c r="E101" s="70">
        <v>24565.89</v>
      </c>
      <c r="F101" s="70">
        <f t="shared" si="51"/>
        <v>25892.44806</v>
      </c>
      <c r="G101" s="70">
        <v>1.4</v>
      </c>
      <c r="H101" s="70">
        <f t="shared" si="52"/>
        <v>34392.246</v>
      </c>
      <c r="I101" s="70">
        <f t="shared" si="53"/>
        <v>36249.427284</v>
      </c>
      <c r="J101" s="70">
        <v>10076.6</v>
      </c>
      <c r="K101" s="70">
        <f t="shared" si="54"/>
        <v>12452.658451065</v>
      </c>
      <c r="L101" s="108">
        <f t="shared" si="55"/>
        <v>840253.8300709999</v>
      </c>
      <c r="M101" s="84">
        <v>41</v>
      </c>
      <c r="N101" s="138">
        <v>40</v>
      </c>
      <c r="O101" s="70">
        <v>10528.24</v>
      </c>
      <c r="P101" s="70">
        <f t="shared" si="56"/>
        <v>11096.76496</v>
      </c>
      <c r="Q101" s="70">
        <v>1.4</v>
      </c>
      <c r="R101" s="70">
        <f t="shared" si="46"/>
        <v>14739.535999999998</v>
      </c>
      <c r="S101" s="70">
        <f t="shared" si="47"/>
        <v>15535.470943999999</v>
      </c>
      <c r="T101" s="70">
        <v>21200</v>
      </c>
      <c r="U101" s="70">
        <f t="shared" si="57"/>
        <v>111377.82983039998</v>
      </c>
      <c r="V101" s="108">
        <f t="shared" si="48"/>
        <v>7446388.655359998</v>
      </c>
      <c r="W101" s="70">
        <f t="shared" si="49"/>
        <v>8286.6</v>
      </c>
      <c r="X101" s="118">
        <v>8292959.3</v>
      </c>
      <c r="Y101" s="82">
        <f t="shared" si="59"/>
        <v>8286600</v>
      </c>
      <c r="Z101" s="150">
        <f t="shared" si="58"/>
        <v>-6359.299999999814</v>
      </c>
    </row>
    <row r="102" spans="1:26" s="80" customFormat="1" ht="21.75" customHeight="1">
      <c r="A102" s="66" t="s">
        <v>149</v>
      </c>
      <c r="B102" s="66"/>
      <c r="C102" s="137">
        <f>SUM(C103:C111)</f>
        <v>128</v>
      </c>
      <c r="D102" s="85"/>
      <c r="E102" s="70"/>
      <c r="F102" s="70"/>
      <c r="G102" s="82"/>
      <c r="H102" s="70"/>
      <c r="I102" s="70"/>
      <c r="J102" s="82">
        <f>SUM(J103:J111)</f>
        <v>16575.1</v>
      </c>
      <c r="K102" s="70"/>
      <c r="L102" s="107">
        <f>SUM(L103:L111)</f>
        <v>4857900.5739979</v>
      </c>
      <c r="M102" s="81">
        <f>SUM(M103:M111)</f>
        <v>467</v>
      </c>
      <c r="N102" s="137">
        <f>SUM(N103:N111)</f>
        <v>447</v>
      </c>
      <c r="O102" s="70"/>
      <c r="P102" s="70"/>
      <c r="Q102" s="82"/>
      <c r="R102" s="70"/>
      <c r="S102" s="70"/>
      <c r="T102" s="82">
        <f>SUM(T103:T111)</f>
        <v>168800</v>
      </c>
      <c r="U102" s="70">
        <f t="shared" si="57"/>
        <v>0</v>
      </c>
      <c r="V102" s="107">
        <f>SUM(V103:V111)</f>
        <v>81316830.5172656</v>
      </c>
      <c r="W102" s="82">
        <f>SUM(W103:W111)</f>
        <v>86174.80000000002</v>
      </c>
      <c r="X102" s="118"/>
      <c r="Y102" s="82"/>
      <c r="Z102" s="150">
        <f t="shared" si="58"/>
        <v>0</v>
      </c>
    </row>
    <row r="103" spans="1:26" s="80" customFormat="1" ht="21.75" customHeight="1">
      <c r="A103" s="65" t="s">
        <v>124</v>
      </c>
      <c r="B103" s="75">
        <v>98000000</v>
      </c>
      <c r="C103" s="138">
        <v>51</v>
      </c>
      <c r="D103" s="85">
        <f aca="true" t="shared" si="60" ref="D103:D111">SUM(C103/12)</f>
        <v>4.25</v>
      </c>
      <c r="E103" s="70">
        <v>24565.89</v>
      </c>
      <c r="F103" s="70">
        <f t="shared" si="51"/>
        <v>25892.44806</v>
      </c>
      <c r="G103" s="70">
        <v>1.46</v>
      </c>
      <c r="H103" s="70">
        <f aca="true" t="shared" si="61" ref="H103:H111">SUM(E103*G103)</f>
        <v>35866.1994</v>
      </c>
      <c r="I103" s="70">
        <f aca="true" t="shared" si="62" ref="I103:I111">SUM(F103*G103)</f>
        <v>37802.9741676</v>
      </c>
      <c r="J103" s="70"/>
      <c r="K103" s="70">
        <f t="shared" si="54"/>
        <v>28795.805846779498</v>
      </c>
      <c r="L103" s="108">
        <f aca="true" t="shared" si="63" ref="L103:L111">SUM((D103*H103))+(D103*I103*11)+J103</f>
        <v>1919720.3897853</v>
      </c>
      <c r="M103" s="84">
        <v>154</v>
      </c>
      <c r="N103" s="138">
        <v>185</v>
      </c>
      <c r="O103" s="70">
        <v>10528.24</v>
      </c>
      <c r="P103" s="70">
        <f t="shared" si="56"/>
        <v>11096.76496</v>
      </c>
      <c r="Q103" s="70">
        <v>1.46</v>
      </c>
      <c r="R103" s="70">
        <f aca="true" t="shared" si="64" ref="R103:R111">SUM(O103*Q103)</f>
        <v>15371.230399999999</v>
      </c>
      <c r="S103" s="70">
        <f aca="true" t="shared" si="65" ref="S103:S111">SUM(P103*Q103)</f>
        <v>16201.2768416</v>
      </c>
      <c r="T103" s="70">
        <v>25000</v>
      </c>
      <c r="U103" s="70">
        <f t="shared" si="57"/>
        <v>537199.13994984</v>
      </c>
      <c r="V103" s="108">
        <f aca="true" t="shared" si="66" ref="V103:V111">N103*R103+N103*S103*11+T103</f>
        <v>35838275.996656</v>
      </c>
      <c r="W103" s="70">
        <f aca="true" t="shared" si="67" ref="W103:W111">ROUND(((L103+V103)/1000),1)</f>
        <v>37758</v>
      </c>
      <c r="X103" s="118">
        <v>37766467.879999995</v>
      </c>
      <c r="Y103" s="82">
        <f t="shared" si="59"/>
        <v>37758000</v>
      </c>
      <c r="Z103" s="150">
        <f t="shared" si="58"/>
        <v>-8467.879999995232</v>
      </c>
    </row>
    <row r="104" spans="1:26" s="80" customFormat="1" ht="21.75" customHeight="1">
      <c r="A104" s="65" t="s">
        <v>52</v>
      </c>
      <c r="B104" s="75">
        <v>30000000</v>
      </c>
      <c r="C104" s="138">
        <v>9</v>
      </c>
      <c r="D104" s="85">
        <f t="shared" si="60"/>
        <v>0.75</v>
      </c>
      <c r="E104" s="70">
        <v>24565.89</v>
      </c>
      <c r="F104" s="70">
        <f t="shared" si="51"/>
        <v>25892.44806</v>
      </c>
      <c r="G104" s="70">
        <v>1.6</v>
      </c>
      <c r="H104" s="70">
        <f t="shared" si="61"/>
        <v>39305.424</v>
      </c>
      <c r="I104" s="70">
        <f t="shared" si="62"/>
        <v>41427.916896</v>
      </c>
      <c r="J104" s="70">
        <v>2879</v>
      </c>
      <c r="K104" s="70">
        <f t="shared" si="54"/>
        <v>5568.890735879999</v>
      </c>
      <c r="L104" s="108">
        <f t="shared" si="63"/>
        <v>374138.38239199994</v>
      </c>
      <c r="M104" s="84">
        <v>12</v>
      </c>
      <c r="N104" s="138">
        <v>12</v>
      </c>
      <c r="O104" s="70">
        <v>10528.24</v>
      </c>
      <c r="P104" s="70">
        <f t="shared" si="56"/>
        <v>11096.76496</v>
      </c>
      <c r="Q104" s="70">
        <v>1.6</v>
      </c>
      <c r="R104" s="70">
        <f t="shared" si="64"/>
        <v>16845.184</v>
      </c>
      <c r="S104" s="70">
        <f t="shared" si="65"/>
        <v>17754.823936</v>
      </c>
      <c r="T104" s="70">
        <v>12600</v>
      </c>
      <c r="U104" s="70">
        <f t="shared" si="57"/>
        <v>38186.68451328</v>
      </c>
      <c r="V104" s="108">
        <f t="shared" si="66"/>
        <v>2558378.967552</v>
      </c>
      <c r="W104" s="70">
        <f t="shared" si="67"/>
        <v>2932.5</v>
      </c>
      <c r="X104" s="118">
        <v>2933814.92</v>
      </c>
      <c r="Y104" s="82">
        <f t="shared" si="59"/>
        <v>2932500</v>
      </c>
      <c r="Z104" s="150">
        <f t="shared" si="58"/>
        <v>-1314.9199999999255</v>
      </c>
    </row>
    <row r="105" spans="1:26" s="80" customFormat="1" ht="21.75" customHeight="1">
      <c r="A105" s="65" t="s">
        <v>54</v>
      </c>
      <c r="B105" s="75">
        <v>5000000</v>
      </c>
      <c r="C105" s="138">
        <v>10</v>
      </c>
      <c r="D105" s="85">
        <f t="shared" si="60"/>
        <v>0.8333333333333334</v>
      </c>
      <c r="E105" s="70">
        <v>24565.89</v>
      </c>
      <c r="F105" s="70">
        <f t="shared" si="51"/>
        <v>25892.44806</v>
      </c>
      <c r="G105" s="70">
        <v>1.21</v>
      </c>
      <c r="H105" s="70">
        <f t="shared" si="61"/>
        <v>29724.726899999998</v>
      </c>
      <c r="I105" s="70">
        <f t="shared" si="62"/>
        <v>31329.8621526</v>
      </c>
      <c r="J105" s="70">
        <v>2288.83</v>
      </c>
      <c r="K105" s="70">
        <f t="shared" si="54"/>
        <v>4679.4151322325</v>
      </c>
      <c r="L105" s="108">
        <f t="shared" si="63"/>
        <v>314249.8388155</v>
      </c>
      <c r="M105" s="84">
        <v>138</v>
      </c>
      <c r="N105" s="138">
        <v>85</v>
      </c>
      <c r="O105" s="70">
        <v>10528.24</v>
      </c>
      <c r="P105" s="70">
        <f t="shared" si="56"/>
        <v>11096.76496</v>
      </c>
      <c r="Q105" s="70">
        <v>1.21</v>
      </c>
      <c r="R105" s="70">
        <f t="shared" si="64"/>
        <v>12739.170399999999</v>
      </c>
      <c r="S105" s="70">
        <f t="shared" si="65"/>
        <v>13427.0856016</v>
      </c>
      <c r="T105" s="70">
        <v>9000</v>
      </c>
      <c r="U105" s="70">
        <f t="shared" si="57"/>
        <v>204557.31782243995</v>
      </c>
      <c r="V105" s="108">
        <f t="shared" si="66"/>
        <v>13646154.521495998</v>
      </c>
      <c r="W105" s="70">
        <f t="shared" si="67"/>
        <v>13960.4</v>
      </c>
      <c r="X105" s="118">
        <v>13966968.52</v>
      </c>
      <c r="Y105" s="82">
        <f t="shared" si="59"/>
        <v>13960400</v>
      </c>
      <c r="Z105" s="150">
        <f t="shared" si="58"/>
        <v>-6568.519999999553</v>
      </c>
    </row>
    <row r="106" spans="1:26" s="80" customFormat="1" ht="21.75" customHeight="1">
      <c r="A106" s="65" t="s">
        <v>56</v>
      </c>
      <c r="B106" s="75">
        <v>8000000</v>
      </c>
      <c r="C106" s="139">
        <v>16</v>
      </c>
      <c r="D106" s="85">
        <f t="shared" si="60"/>
        <v>1.3333333333333333</v>
      </c>
      <c r="E106" s="70">
        <v>24565.89</v>
      </c>
      <c r="F106" s="70">
        <f t="shared" si="51"/>
        <v>25892.44806</v>
      </c>
      <c r="G106" s="70">
        <v>1.27</v>
      </c>
      <c r="H106" s="70">
        <f t="shared" si="61"/>
        <v>31198.6803</v>
      </c>
      <c r="I106" s="70">
        <f t="shared" si="62"/>
        <v>32883.4090362</v>
      </c>
      <c r="J106" s="70">
        <v>5200</v>
      </c>
      <c r="K106" s="70">
        <f t="shared" si="54"/>
        <v>7858.323593963999</v>
      </c>
      <c r="L106" s="108">
        <f t="shared" si="63"/>
        <v>529088.2395976</v>
      </c>
      <c r="M106" s="84">
        <v>59</v>
      </c>
      <c r="N106" s="138">
        <v>58</v>
      </c>
      <c r="O106" s="70">
        <v>10528.24</v>
      </c>
      <c r="P106" s="70">
        <f t="shared" si="56"/>
        <v>11096.76496</v>
      </c>
      <c r="Q106" s="70">
        <v>1.27</v>
      </c>
      <c r="R106" s="70">
        <f t="shared" si="64"/>
        <v>13370.8648</v>
      </c>
      <c r="S106" s="70">
        <f t="shared" si="65"/>
        <v>14092.8914992</v>
      </c>
      <c r="T106" s="70">
        <v>27000</v>
      </c>
      <c r="U106" s="70">
        <f t="shared" si="57"/>
        <v>146501.62402334402</v>
      </c>
      <c r="V106" s="108">
        <f t="shared" si="66"/>
        <v>9793774.9348896</v>
      </c>
      <c r="W106" s="70">
        <f t="shared" si="67"/>
        <v>10322.9</v>
      </c>
      <c r="X106" s="118">
        <v>10326148.219999999</v>
      </c>
      <c r="Y106" s="82">
        <f t="shared" si="59"/>
        <v>10322900</v>
      </c>
      <c r="Z106" s="150">
        <f t="shared" si="58"/>
        <v>-3248.219999998808</v>
      </c>
    </row>
    <row r="107" spans="1:26" s="80" customFormat="1" ht="21.75" customHeight="1">
      <c r="A107" s="65" t="s">
        <v>57</v>
      </c>
      <c r="B107" s="75">
        <v>10000000</v>
      </c>
      <c r="C107" s="139">
        <v>6</v>
      </c>
      <c r="D107" s="85">
        <f t="shared" si="60"/>
        <v>0.5</v>
      </c>
      <c r="E107" s="70">
        <v>24565.89</v>
      </c>
      <c r="F107" s="70">
        <f t="shared" si="51"/>
        <v>25892.44806</v>
      </c>
      <c r="G107" s="70">
        <v>1.3</v>
      </c>
      <c r="H107" s="70">
        <f t="shared" si="61"/>
        <v>31935.657</v>
      </c>
      <c r="I107" s="70">
        <f t="shared" si="62"/>
        <v>33660.182478</v>
      </c>
      <c r="J107" s="70">
        <v>460</v>
      </c>
      <c r="K107" s="70">
        <f t="shared" si="54"/>
        <v>3016.482481935</v>
      </c>
      <c r="L107" s="108">
        <f t="shared" si="63"/>
        <v>201558.83212900002</v>
      </c>
      <c r="M107" s="84">
        <v>52</v>
      </c>
      <c r="N107" s="138">
        <v>54</v>
      </c>
      <c r="O107" s="70">
        <v>10528.24</v>
      </c>
      <c r="P107" s="70">
        <f t="shared" si="56"/>
        <v>11096.76496</v>
      </c>
      <c r="Q107" s="70">
        <v>1.3</v>
      </c>
      <c r="R107" s="70">
        <f t="shared" si="64"/>
        <v>13686.712</v>
      </c>
      <c r="S107" s="70">
        <f t="shared" si="65"/>
        <v>14425.794448</v>
      </c>
      <c r="T107" s="70">
        <v>14700</v>
      </c>
      <c r="U107" s="70">
        <f t="shared" si="57"/>
        <v>139620.06525168</v>
      </c>
      <c r="V107" s="108">
        <f t="shared" si="66"/>
        <v>9322704.350112</v>
      </c>
      <c r="W107" s="70">
        <f t="shared" si="67"/>
        <v>9524.3</v>
      </c>
      <c r="X107" s="118">
        <v>9535333.78</v>
      </c>
      <c r="Y107" s="82">
        <f t="shared" si="59"/>
        <v>9524300</v>
      </c>
      <c r="Z107" s="150">
        <f t="shared" si="58"/>
        <v>-11033.77999999933</v>
      </c>
    </row>
    <row r="108" spans="1:26" s="80" customFormat="1" ht="21.75" customHeight="1">
      <c r="A108" s="67" t="s">
        <v>75</v>
      </c>
      <c r="B108" s="75">
        <v>44000000</v>
      </c>
      <c r="C108" s="139">
        <v>22</v>
      </c>
      <c r="D108" s="85">
        <f t="shared" si="60"/>
        <v>1.8333333333333333</v>
      </c>
      <c r="E108" s="70">
        <v>24565.89</v>
      </c>
      <c r="F108" s="70">
        <f t="shared" si="51"/>
        <v>25892.44806</v>
      </c>
      <c r="G108" s="70">
        <v>1.7</v>
      </c>
      <c r="H108" s="70">
        <f t="shared" si="61"/>
        <v>41762.013</v>
      </c>
      <c r="I108" s="70">
        <f t="shared" si="62"/>
        <v>44017.161702</v>
      </c>
      <c r="J108" s="70">
        <v>0</v>
      </c>
      <c r="K108" s="70">
        <f t="shared" si="54"/>
        <v>14463.646772355001</v>
      </c>
      <c r="L108" s="108">
        <f t="shared" si="63"/>
        <v>964243.118157</v>
      </c>
      <c r="M108" s="84">
        <v>9</v>
      </c>
      <c r="N108" s="138">
        <v>5</v>
      </c>
      <c r="O108" s="70">
        <v>10528.24</v>
      </c>
      <c r="P108" s="70">
        <f t="shared" si="56"/>
        <v>11096.76496</v>
      </c>
      <c r="Q108" s="70">
        <v>1.7</v>
      </c>
      <c r="R108" s="70">
        <f t="shared" si="64"/>
        <v>17898.007999999998</v>
      </c>
      <c r="S108" s="70">
        <f t="shared" si="65"/>
        <v>18864.500432</v>
      </c>
      <c r="T108" s="70">
        <v>20000</v>
      </c>
      <c r="U108" s="70">
        <f t="shared" si="57"/>
        <v>16905.5634564</v>
      </c>
      <c r="V108" s="108">
        <f t="shared" si="66"/>
        <v>1147037.56376</v>
      </c>
      <c r="W108" s="70">
        <f t="shared" si="67"/>
        <v>2111.3</v>
      </c>
      <c r="X108" s="118">
        <v>2122135.9799999995</v>
      </c>
      <c r="Y108" s="82">
        <f t="shared" si="59"/>
        <v>2111300</v>
      </c>
      <c r="Z108" s="150">
        <f t="shared" si="58"/>
        <v>-10835.979999999516</v>
      </c>
    </row>
    <row r="109" spans="1:26" s="80" customFormat="1" ht="21.75" customHeight="1">
      <c r="A109" s="65" t="s">
        <v>88</v>
      </c>
      <c r="B109" s="75">
        <v>64000000</v>
      </c>
      <c r="C109" s="138">
        <v>4</v>
      </c>
      <c r="D109" s="85">
        <f t="shared" si="60"/>
        <v>0.3333333333333333</v>
      </c>
      <c r="E109" s="70">
        <v>24565.89</v>
      </c>
      <c r="F109" s="70">
        <f t="shared" si="51"/>
        <v>25892.44806</v>
      </c>
      <c r="G109" s="70">
        <v>1.42</v>
      </c>
      <c r="H109" s="70">
        <f t="shared" si="61"/>
        <v>34883.563799999996</v>
      </c>
      <c r="I109" s="70">
        <f t="shared" si="62"/>
        <v>36767.276245199995</v>
      </c>
      <c r="J109" s="70">
        <v>0</v>
      </c>
      <c r="K109" s="70">
        <f t="shared" si="54"/>
        <v>2196.6180124859998</v>
      </c>
      <c r="L109" s="108">
        <f t="shared" si="63"/>
        <v>146441.20083239998</v>
      </c>
      <c r="M109" s="84">
        <v>23</v>
      </c>
      <c r="N109" s="138">
        <v>29</v>
      </c>
      <c r="O109" s="70">
        <v>10528.24</v>
      </c>
      <c r="P109" s="70">
        <f t="shared" si="56"/>
        <v>11096.76496</v>
      </c>
      <c r="Q109" s="70">
        <v>1.42</v>
      </c>
      <c r="R109" s="70">
        <f t="shared" si="64"/>
        <v>14950.100799999998</v>
      </c>
      <c r="S109" s="70">
        <f t="shared" si="65"/>
        <v>15757.4062432</v>
      </c>
      <c r="T109" s="70">
        <v>3700</v>
      </c>
      <c r="U109" s="70">
        <f t="shared" si="57"/>
        <v>81902.482721712</v>
      </c>
      <c r="V109" s="108">
        <f t="shared" si="66"/>
        <v>5463865.5147808</v>
      </c>
      <c r="W109" s="70">
        <f t="shared" si="67"/>
        <v>5610.3</v>
      </c>
      <c r="X109" s="118">
        <v>5619965.5600000005</v>
      </c>
      <c r="Y109" s="82">
        <f t="shared" si="59"/>
        <v>5610300</v>
      </c>
      <c r="Z109" s="150">
        <f t="shared" si="58"/>
        <v>-9665.560000000522</v>
      </c>
    </row>
    <row r="110" spans="1:26" s="80" customFormat="1" ht="21.75" customHeight="1">
      <c r="A110" s="65" t="s">
        <v>95</v>
      </c>
      <c r="B110" s="75">
        <v>99000000</v>
      </c>
      <c r="C110" s="138">
        <v>6</v>
      </c>
      <c r="D110" s="85">
        <f t="shared" si="60"/>
        <v>0.5</v>
      </c>
      <c r="E110" s="70">
        <v>24565.89</v>
      </c>
      <c r="F110" s="70">
        <f t="shared" si="51"/>
        <v>25892.44806</v>
      </c>
      <c r="G110" s="70">
        <v>1.27</v>
      </c>
      <c r="H110" s="70">
        <f t="shared" si="61"/>
        <v>31198.6803</v>
      </c>
      <c r="I110" s="70">
        <f t="shared" si="62"/>
        <v>32883.4090362</v>
      </c>
      <c r="J110" s="70">
        <v>5027.51</v>
      </c>
      <c r="K110" s="70">
        <f t="shared" si="54"/>
        <v>2946.8713477364995</v>
      </c>
      <c r="L110" s="108">
        <f t="shared" si="63"/>
        <v>201485.5998491</v>
      </c>
      <c r="M110" s="84">
        <v>17</v>
      </c>
      <c r="N110" s="138">
        <v>16</v>
      </c>
      <c r="O110" s="70">
        <v>10528.24</v>
      </c>
      <c r="P110" s="70">
        <f t="shared" si="56"/>
        <v>11096.76496</v>
      </c>
      <c r="Q110" s="70">
        <v>1.27</v>
      </c>
      <c r="R110" s="70">
        <f t="shared" si="64"/>
        <v>13370.8648</v>
      </c>
      <c r="S110" s="70">
        <f t="shared" si="65"/>
        <v>14092.8914992</v>
      </c>
      <c r="T110" s="70">
        <v>43800</v>
      </c>
      <c r="U110" s="70">
        <f t="shared" si="57"/>
        <v>40414.241109888004</v>
      </c>
      <c r="V110" s="108">
        <f t="shared" si="66"/>
        <v>2738082.7406592</v>
      </c>
      <c r="W110" s="70">
        <f t="shared" si="67"/>
        <v>2939.6</v>
      </c>
      <c r="X110" s="118">
        <v>2930342.08</v>
      </c>
      <c r="Y110" s="82">
        <f t="shared" si="59"/>
        <v>2939600</v>
      </c>
      <c r="Z110" s="150">
        <f t="shared" si="58"/>
        <v>9257.919999999925</v>
      </c>
    </row>
    <row r="111" spans="1:26" s="80" customFormat="1" ht="31.5" customHeight="1">
      <c r="A111" s="65" t="s">
        <v>115</v>
      </c>
      <c r="B111" s="75">
        <v>77000000</v>
      </c>
      <c r="C111" s="138">
        <v>4</v>
      </c>
      <c r="D111" s="85">
        <f t="shared" si="60"/>
        <v>0.3333333333333333</v>
      </c>
      <c r="E111" s="70">
        <v>24565.89</v>
      </c>
      <c r="F111" s="70">
        <f t="shared" si="51"/>
        <v>25892.44806</v>
      </c>
      <c r="G111" s="70">
        <v>2</v>
      </c>
      <c r="H111" s="70">
        <f t="shared" si="61"/>
        <v>49131.78</v>
      </c>
      <c r="I111" s="70">
        <f t="shared" si="62"/>
        <v>51784.89612</v>
      </c>
      <c r="J111" s="70">
        <v>719.76</v>
      </c>
      <c r="K111" s="70">
        <f t="shared" si="54"/>
        <v>3093.8281865999998</v>
      </c>
      <c r="L111" s="108">
        <f t="shared" si="63"/>
        <v>206974.97243999998</v>
      </c>
      <c r="M111" s="84">
        <v>3</v>
      </c>
      <c r="N111" s="138">
        <v>3</v>
      </c>
      <c r="O111" s="70">
        <v>10528.24</v>
      </c>
      <c r="P111" s="70">
        <f t="shared" si="56"/>
        <v>11096.76496</v>
      </c>
      <c r="Q111" s="70">
        <v>2</v>
      </c>
      <c r="R111" s="70">
        <f t="shared" si="64"/>
        <v>21056.48</v>
      </c>
      <c r="S111" s="70">
        <f t="shared" si="65"/>
        <v>22193.52992</v>
      </c>
      <c r="T111" s="70">
        <v>13000</v>
      </c>
      <c r="U111" s="70">
        <f t="shared" si="57"/>
        <v>11933.338910400002</v>
      </c>
      <c r="V111" s="108">
        <f t="shared" si="66"/>
        <v>808555.9273600001</v>
      </c>
      <c r="W111" s="70">
        <f t="shared" si="67"/>
        <v>1015.5</v>
      </c>
      <c r="X111" s="118">
        <v>1004756.98</v>
      </c>
      <c r="Y111" s="82">
        <f t="shared" si="59"/>
        <v>1015500</v>
      </c>
      <c r="Z111" s="150">
        <f t="shared" si="58"/>
        <v>10743.020000000019</v>
      </c>
    </row>
    <row r="112" spans="1:26" s="80" customFormat="1" ht="29.25" customHeight="1">
      <c r="A112" s="66" t="s">
        <v>150</v>
      </c>
      <c r="B112" s="66"/>
      <c r="C112" s="137">
        <f>SUM(C113:C119)</f>
        <v>107</v>
      </c>
      <c r="D112" s="85"/>
      <c r="E112" s="70"/>
      <c r="F112" s="70"/>
      <c r="G112" s="82"/>
      <c r="H112" s="70"/>
      <c r="I112" s="70"/>
      <c r="J112" s="82">
        <f>SUM(J113:J119)</f>
        <v>14695.68</v>
      </c>
      <c r="K112" s="70"/>
      <c r="L112" s="107">
        <f>SUM(L113:L119)</f>
        <v>2773359.146385</v>
      </c>
      <c r="M112" s="81">
        <f>SUM(M113:M119)</f>
        <v>235</v>
      </c>
      <c r="N112" s="137">
        <f>SUM(N113:N119)</f>
        <v>239</v>
      </c>
      <c r="O112" s="70"/>
      <c r="P112" s="70"/>
      <c r="Q112" s="82"/>
      <c r="R112" s="70"/>
      <c r="S112" s="70"/>
      <c r="T112" s="82">
        <f>SUM(T113:T119)</f>
        <v>45100.009999999995</v>
      </c>
      <c r="U112" s="70">
        <f t="shared" si="57"/>
        <v>0</v>
      </c>
      <c r="V112" s="107">
        <f>SUM(V113:V119)</f>
        <v>31734744.449839994</v>
      </c>
      <c r="W112" s="82">
        <f>SUM(W113:W119)</f>
        <v>34508.1</v>
      </c>
      <c r="X112" s="118"/>
      <c r="Y112" s="82"/>
      <c r="Z112" s="150">
        <f t="shared" si="58"/>
        <v>0</v>
      </c>
    </row>
    <row r="113" spans="1:26" s="80" customFormat="1" ht="12.75">
      <c r="A113" s="65" t="s">
        <v>121</v>
      </c>
      <c r="B113" s="75">
        <v>82000000</v>
      </c>
      <c r="C113" s="139">
        <v>19</v>
      </c>
      <c r="D113" s="85">
        <f aca="true" t="shared" si="68" ref="D113:D119">SUM(C113/12)</f>
        <v>1.5833333333333333</v>
      </c>
      <c r="E113" s="70">
        <v>24565.89</v>
      </c>
      <c r="F113" s="70">
        <f t="shared" si="51"/>
        <v>25892.44806</v>
      </c>
      <c r="G113" s="70">
        <v>1</v>
      </c>
      <c r="H113" s="70">
        <f aca="true" t="shared" si="69" ref="H113:H119">SUM(E113*G113)</f>
        <v>24565.89</v>
      </c>
      <c r="I113" s="70">
        <f aca="true" t="shared" si="70" ref="I113:I119">SUM(F113*G113)</f>
        <v>25892.44806</v>
      </c>
      <c r="J113" s="70">
        <v>0</v>
      </c>
      <c r="K113" s="70">
        <f t="shared" si="54"/>
        <v>7347.841943174999</v>
      </c>
      <c r="L113" s="108">
        <f aca="true" t="shared" si="71" ref="L113:L119">SUM((D113*H113))+(D113*I113*11)+J113</f>
        <v>489856.129545</v>
      </c>
      <c r="M113" s="114">
        <v>72</v>
      </c>
      <c r="N113" s="139">
        <v>72</v>
      </c>
      <c r="O113" s="70">
        <v>10528.24</v>
      </c>
      <c r="P113" s="70">
        <f t="shared" si="56"/>
        <v>11096.76496</v>
      </c>
      <c r="Q113" s="70">
        <v>1</v>
      </c>
      <c r="R113" s="70">
        <f aca="true" t="shared" si="72" ref="R113:R119">SUM(O113*Q113)</f>
        <v>10528.24</v>
      </c>
      <c r="S113" s="70">
        <f aca="true" t="shared" si="73" ref="S113:S119">SUM(P113*Q113)</f>
        <v>11096.76496</v>
      </c>
      <c r="T113" s="70">
        <v>8400</v>
      </c>
      <c r="U113" s="70">
        <f t="shared" si="57"/>
        <v>143200.0669248</v>
      </c>
      <c r="V113" s="108">
        <f aca="true" t="shared" si="74" ref="V113:V119">N113*R113+N113*S113*11+T113</f>
        <v>9555071.12832</v>
      </c>
      <c r="W113" s="70">
        <f aca="true" t="shared" si="75" ref="W113:W119">ROUND(((L113+V113)/1000),1)</f>
        <v>10044.9</v>
      </c>
      <c r="X113" s="118">
        <v>10047212.06</v>
      </c>
      <c r="Y113" s="82">
        <f t="shared" si="59"/>
        <v>10044900</v>
      </c>
      <c r="Z113" s="150">
        <f t="shared" si="58"/>
        <v>-2312.0600000005215</v>
      </c>
    </row>
    <row r="114" spans="1:26" s="80" customFormat="1" ht="12.75">
      <c r="A114" s="65" t="s">
        <v>122</v>
      </c>
      <c r="B114" s="75">
        <v>26000000</v>
      </c>
      <c r="C114" s="139">
        <v>5</v>
      </c>
      <c r="D114" s="85">
        <f t="shared" si="68"/>
        <v>0.4166666666666667</v>
      </c>
      <c r="E114" s="70">
        <v>24565.89</v>
      </c>
      <c r="F114" s="70">
        <f t="shared" si="51"/>
        <v>25892.44806</v>
      </c>
      <c r="G114" s="70">
        <v>1</v>
      </c>
      <c r="H114" s="70">
        <f t="shared" si="69"/>
        <v>24565.89</v>
      </c>
      <c r="I114" s="70">
        <f t="shared" si="70"/>
        <v>25892.44806</v>
      </c>
      <c r="J114" s="70">
        <v>3093.83</v>
      </c>
      <c r="K114" s="70">
        <f t="shared" si="54"/>
        <v>1933.6426166249998</v>
      </c>
      <c r="L114" s="108">
        <f t="shared" si="71"/>
        <v>132003.337775</v>
      </c>
      <c r="M114" s="114">
        <v>10</v>
      </c>
      <c r="N114" s="139">
        <v>10</v>
      </c>
      <c r="O114" s="70">
        <v>10528.24</v>
      </c>
      <c r="P114" s="70">
        <f t="shared" si="56"/>
        <v>11096.76496</v>
      </c>
      <c r="Q114" s="70">
        <v>1</v>
      </c>
      <c r="R114" s="70">
        <f t="shared" si="72"/>
        <v>10528.24</v>
      </c>
      <c r="S114" s="70">
        <f t="shared" si="73"/>
        <v>11096.76496</v>
      </c>
      <c r="T114" s="70">
        <v>14500</v>
      </c>
      <c r="U114" s="70">
        <f t="shared" si="57"/>
        <v>19888.898183999998</v>
      </c>
      <c r="V114" s="108">
        <f t="shared" si="74"/>
        <v>1340426.5455999998</v>
      </c>
      <c r="W114" s="70">
        <f t="shared" si="75"/>
        <v>1472.4</v>
      </c>
      <c r="X114" s="118">
        <v>1473472.26</v>
      </c>
      <c r="Y114" s="82">
        <f t="shared" si="59"/>
        <v>1472400</v>
      </c>
      <c r="Z114" s="150">
        <f t="shared" si="58"/>
        <v>-1072.2600000000093</v>
      </c>
    </row>
    <row r="115" spans="1:26" s="80" customFormat="1" ht="25.5">
      <c r="A115" s="65" t="s">
        <v>104</v>
      </c>
      <c r="B115" s="75">
        <v>83000000</v>
      </c>
      <c r="C115" s="139">
        <v>4</v>
      </c>
      <c r="D115" s="85">
        <f t="shared" si="68"/>
        <v>0.3333333333333333</v>
      </c>
      <c r="E115" s="70">
        <v>24565.89</v>
      </c>
      <c r="F115" s="70">
        <f t="shared" si="51"/>
        <v>25892.44806</v>
      </c>
      <c r="G115" s="70">
        <v>1</v>
      </c>
      <c r="H115" s="70">
        <f t="shared" si="69"/>
        <v>24565.89</v>
      </c>
      <c r="I115" s="70">
        <f t="shared" si="70"/>
        <v>25892.44806</v>
      </c>
      <c r="J115" s="70">
        <v>1933.64</v>
      </c>
      <c r="K115" s="70">
        <f t="shared" si="54"/>
        <v>1546.9140932999999</v>
      </c>
      <c r="L115" s="108">
        <f t="shared" si="71"/>
        <v>105061.24621999999</v>
      </c>
      <c r="M115" s="114">
        <v>13</v>
      </c>
      <c r="N115" s="139">
        <v>13</v>
      </c>
      <c r="O115" s="70">
        <v>10528.24</v>
      </c>
      <c r="P115" s="70">
        <f t="shared" si="56"/>
        <v>11096.76496</v>
      </c>
      <c r="Q115" s="70">
        <v>1</v>
      </c>
      <c r="R115" s="70">
        <f t="shared" si="72"/>
        <v>10528.24</v>
      </c>
      <c r="S115" s="70">
        <f t="shared" si="73"/>
        <v>11096.76496</v>
      </c>
      <c r="T115" s="70">
        <v>9944.45</v>
      </c>
      <c r="U115" s="70">
        <f t="shared" si="57"/>
        <v>25855.5676392</v>
      </c>
      <c r="V115" s="108">
        <f t="shared" si="74"/>
        <v>1733648.9592799998</v>
      </c>
      <c r="W115" s="70">
        <f t="shared" si="75"/>
        <v>1838.7</v>
      </c>
      <c r="X115" s="118">
        <v>1841837.1799999997</v>
      </c>
      <c r="Y115" s="82">
        <f t="shared" si="59"/>
        <v>1838700</v>
      </c>
      <c r="Z115" s="150">
        <f t="shared" si="58"/>
        <v>-3137.179999999702</v>
      </c>
    </row>
    <row r="116" spans="1:26" s="80" customFormat="1" ht="25.5">
      <c r="A116" s="65" t="s">
        <v>44</v>
      </c>
      <c r="B116" s="75">
        <v>91000000</v>
      </c>
      <c r="C116" s="139">
        <v>11</v>
      </c>
      <c r="D116" s="85">
        <f t="shared" si="68"/>
        <v>0.9166666666666666</v>
      </c>
      <c r="E116" s="70">
        <v>24565.89</v>
      </c>
      <c r="F116" s="70">
        <f t="shared" si="51"/>
        <v>25892.44806</v>
      </c>
      <c r="G116" s="70">
        <v>1</v>
      </c>
      <c r="H116" s="70">
        <f t="shared" si="69"/>
        <v>24565.89</v>
      </c>
      <c r="I116" s="70">
        <f t="shared" si="70"/>
        <v>25892.44806</v>
      </c>
      <c r="J116" s="70">
        <v>0</v>
      </c>
      <c r="K116" s="70">
        <f t="shared" si="54"/>
        <v>4254.013756575</v>
      </c>
      <c r="L116" s="108">
        <f t="shared" si="71"/>
        <v>283600.917105</v>
      </c>
      <c r="M116" s="114">
        <v>16</v>
      </c>
      <c r="N116" s="139">
        <v>15</v>
      </c>
      <c r="O116" s="70">
        <v>10528.24</v>
      </c>
      <c r="P116" s="70">
        <f t="shared" si="56"/>
        <v>11096.76496</v>
      </c>
      <c r="Q116" s="70">
        <v>1</v>
      </c>
      <c r="R116" s="70">
        <f t="shared" si="72"/>
        <v>10528.24</v>
      </c>
      <c r="S116" s="70">
        <f t="shared" si="73"/>
        <v>11096.76496</v>
      </c>
      <c r="T116" s="70">
        <v>7955.56</v>
      </c>
      <c r="U116" s="70">
        <f t="shared" si="57"/>
        <v>29833.347276</v>
      </c>
      <c r="V116" s="108">
        <f t="shared" si="74"/>
        <v>1996845.3784000003</v>
      </c>
      <c r="W116" s="70">
        <f t="shared" si="75"/>
        <v>2280.4</v>
      </c>
      <c r="X116" s="118">
        <v>2275626.3</v>
      </c>
      <c r="Y116" s="82">
        <f t="shared" si="59"/>
        <v>2280400</v>
      </c>
      <c r="Z116" s="150">
        <f t="shared" si="58"/>
        <v>4773.700000000186</v>
      </c>
    </row>
    <row r="117" spans="1:26" s="80" customFormat="1" ht="25.5">
      <c r="A117" s="65" t="s">
        <v>151</v>
      </c>
      <c r="B117" s="75">
        <v>90000000</v>
      </c>
      <c r="C117" s="139">
        <v>7</v>
      </c>
      <c r="D117" s="85">
        <f t="shared" si="68"/>
        <v>0.5833333333333334</v>
      </c>
      <c r="E117" s="70">
        <v>24565.89</v>
      </c>
      <c r="F117" s="70">
        <f t="shared" si="51"/>
        <v>25892.44806</v>
      </c>
      <c r="G117" s="70">
        <v>1</v>
      </c>
      <c r="H117" s="70">
        <f t="shared" si="69"/>
        <v>24565.89</v>
      </c>
      <c r="I117" s="70">
        <f t="shared" si="70"/>
        <v>25892.44806</v>
      </c>
      <c r="J117" s="70">
        <v>2707.1</v>
      </c>
      <c r="K117" s="70">
        <f t="shared" si="54"/>
        <v>2707.0996632750002</v>
      </c>
      <c r="L117" s="108">
        <f t="shared" si="71"/>
        <v>183180.41088500002</v>
      </c>
      <c r="M117" s="114">
        <v>14</v>
      </c>
      <c r="N117" s="139">
        <v>14</v>
      </c>
      <c r="O117" s="70">
        <v>10528.24</v>
      </c>
      <c r="P117" s="70">
        <f t="shared" si="56"/>
        <v>11096.76496</v>
      </c>
      <c r="Q117" s="70">
        <v>1</v>
      </c>
      <c r="R117" s="70">
        <f t="shared" si="72"/>
        <v>10528.24</v>
      </c>
      <c r="S117" s="70">
        <f t="shared" si="73"/>
        <v>11096.76496</v>
      </c>
      <c r="T117" s="70">
        <v>0</v>
      </c>
      <c r="U117" s="70">
        <f t="shared" si="57"/>
        <v>27844.4574576</v>
      </c>
      <c r="V117" s="108">
        <f t="shared" si="74"/>
        <v>1856297.16384</v>
      </c>
      <c r="W117" s="70">
        <f t="shared" si="75"/>
        <v>2039.5</v>
      </c>
      <c r="X117" s="118">
        <v>2041775.6</v>
      </c>
      <c r="Y117" s="82">
        <f t="shared" si="59"/>
        <v>2039500</v>
      </c>
      <c r="Z117" s="150">
        <f t="shared" si="58"/>
        <v>-2275.600000000093</v>
      </c>
    </row>
    <row r="118" spans="1:26" s="80" customFormat="1" ht="33.75" customHeight="1">
      <c r="A118" s="65" t="s">
        <v>114</v>
      </c>
      <c r="B118" s="75">
        <v>96000000</v>
      </c>
      <c r="C118" s="139">
        <v>4</v>
      </c>
      <c r="D118" s="85">
        <f t="shared" si="68"/>
        <v>0.3333333333333333</v>
      </c>
      <c r="E118" s="70">
        <v>24565.89</v>
      </c>
      <c r="F118" s="70">
        <f t="shared" si="51"/>
        <v>25892.44806</v>
      </c>
      <c r="G118" s="70">
        <v>1</v>
      </c>
      <c r="H118" s="70">
        <f t="shared" si="69"/>
        <v>24565.89</v>
      </c>
      <c r="I118" s="70">
        <f t="shared" si="70"/>
        <v>25892.44806</v>
      </c>
      <c r="J118" s="70">
        <v>6961.11</v>
      </c>
      <c r="K118" s="70">
        <f t="shared" si="54"/>
        <v>1546.9140932999999</v>
      </c>
      <c r="L118" s="108">
        <f t="shared" si="71"/>
        <v>110088.71621999999</v>
      </c>
      <c r="M118" s="114">
        <v>5</v>
      </c>
      <c r="N118" s="139">
        <v>5</v>
      </c>
      <c r="O118" s="70">
        <v>10528.24</v>
      </c>
      <c r="P118" s="70">
        <f t="shared" si="56"/>
        <v>11096.76496</v>
      </c>
      <c r="Q118" s="70">
        <v>1</v>
      </c>
      <c r="R118" s="70">
        <f t="shared" si="72"/>
        <v>10528.24</v>
      </c>
      <c r="S118" s="70">
        <f t="shared" si="73"/>
        <v>11096.76496</v>
      </c>
      <c r="T118" s="70">
        <v>1000</v>
      </c>
      <c r="U118" s="70">
        <f t="shared" si="57"/>
        <v>9944.449091999999</v>
      </c>
      <c r="V118" s="108">
        <f t="shared" si="74"/>
        <v>663963.2727999999</v>
      </c>
      <c r="W118" s="70">
        <f t="shared" si="75"/>
        <v>774.1</v>
      </c>
      <c r="X118" s="118">
        <v>767529.3400000001</v>
      </c>
      <c r="Y118" s="82">
        <f t="shared" si="59"/>
        <v>774100</v>
      </c>
      <c r="Z118" s="150">
        <f t="shared" si="58"/>
        <v>6570.659999999916</v>
      </c>
    </row>
    <row r="119" spans="1:26" s="80" customFormat="1" ht="33.75" customHeight="1">
      <c r="A119" s="65" t="s">
        <v>55</v>
      </c>
      <c r="B119" s="75">
        <v>7000000</v>
      </c>
      <c r="C119" s="139">
        <v>57</v>
      </c>
      <c r="D119" s="85">
        <f t="shared" si="68"/>
        <v>4.75</v>
      </c>
      <c r="E119" s="70">
        <v>24565.89</v>
      </c>
      <c r="F119" s="70">
        <f t="shared" si="51"/>
        <v>25892.44806</v>
      </c>
      <c r="G119" s="70">
        <v>1</v>
      </c>
      <c r="H119" s="70">
        <f t="shared" si="69"/>
        <v>24565.89</v>
      </c>
      <c r="I119" s="70">
        <f t="shared" si="70"/>
        <v>25892.44806</v>
      </c>
      <c r="J119" s="70">
        <v>0</v>
      </c>
      <c r="K119" s="70">
        <f t="shared" si="54"/>
        <v>22043.525829525</v>
      </c>
      <c r="L119" s="108">
        <f t="shared" si="71"/>
        <v>1469568.388635</v>
      </c>
      <c r="M119" s="114">
        <v>105</v>
      </c>
      <c r="N119" s="139">
        <v>110</v>
      </c>
      <c r="O119" s="70">
        <v>10528.24</v>
      </c>
      <c r="P119" s="70">
        <f t="shared" si="56"/>
        <v>11096.76496</v>
      </c>
      <c r="Q119" s="70">
        <v>1</v>
      </c>
      <c r="R119" s="70">
        <f t="shared" si="72"/>
        <v>10528.24</v>
      </c>
      <c r="S119" s="70">
        <f t="shared" si="73"/>
        <v>11096.76496</v>
      </c>
      <c r="T119" s="70">
        <v>3300</v>
      </c>
      <c r="U119" s="70">
        <f t="shared" si="57"/>
        <v>218777.88002399998</v>
      </c>
      <c r="V119" s="108">
        <f t="shared" si="74"/>
        <v>14588492.0016</v>
      </c>
      <c r="W119" s="70">
        <f t="shared" si="75"/>
        <v>16058.1</v>
      </c>
      <c r="X119" s="118">
        <v>16068930.9</v>
      </c>
      <c r="Y119" s="82">
        <f t="shared" si="59"/>
        <v>16058100</v>
      </c>
      <c r="Z119" s="150">
        <f t="shared" si="58"/>
        <v>-10830.900000000373</v>
      </c>
    </row>
    <row r="120" spans="1:26" s="80" customFormat="1" ht="21" customHeight="1">
      <c r="A120" s="68" t="s">
        <v>152</v>
      </c>
      <c r="B120" s="68"/>
      <c r="C120" s="137">
        <f>SUM(C121:C122)</f>
        <v>49</v>
      </c>
      <c r="D120" s="85">
        <f>SUM(C120/12)</f>
        <v>4.083333333333333</v>
      </c>
      <c r="E120" s="70"/>
      <c r="F120" s="70"/>
      <c r="G120" s="82"/>
      <c r="H120" s="70"/>
      <c r="I120" s="70"/>
      <c r="J120" s="82">
        <f>SUM(J121:J122)</f>
        <v>3093.83</v>
      </c>
      <c r="K120" s="70"/>
      <c r="L120" s="107">
        <f>SUM(L121:L122)</f>
        <v>1266407.006195</v>
      </c>
      <c r="M120" s="81">
        <f>SUM(M121:M122)</f>
        <v>104</v>
      </c>
      <c r="N120" s="137">
        <f>SUM(N121:N122)</f>
        <v>98</v>
      </c>
      <c r="O120" s="70"/>
      <c r="P120" s="70"/>
      <c r="Q120" s="82"/>
      <c r="R120" s="70"/>
      <c r="S120" s="70">
        <f>SUM(P120*Q120)</f>
        <v>0</v>
      </c>
      <c r="T120" s="82">
        <f>SUM(T121:T122)</f>
        <v>19900</v>
      </c>
      <c r="U120" s="70">
        <f t="shared" si="57"/>
        <v>0</v>
      </c>
      <c r="V120" s="107">
        <f>SUM(V121:V122)</f>
        <v>13013980.14688</v>
      </c>
      <c r="W120" s="82">
        <f>SUM(W121:W122)</f>
        <v>14280.4</v>
      </c>
      <c r="X120" s="118"/>
      <c r="Y120" s="82"/>
      <c r="Z120" s="150"/>
    </row>
    <row r="121" spans="1:26" s="80" customFormat="1" ht="20.25" customHeight="1">
      <c r="A121" s="69" t="s">
        <v>153</v>
      </c>
      <c r="B121" s="75">
        <v>35000000</v>
      </c>
      <c r="C121" s="141">
        <v>18</v>
      </c>
      <c r="D121" s="85">
        <f>SUM(C121/12)</f>
        <v>1.5</v>
      </c>
      <c r="E121" s="70">
        <v>24565.89</v>
      </c>
      <c r="F121" s="70">
        <f t="shared" si="51"/>
        <v>25892.44806</v>
      </c>
      <c r="G121" s="70">
        <v>1</v>
      </c>
      <c r="H121" s="70">
        <f>SUM(E121*G121)</f>
        <v>24565.89</v>
      </c>
      <c r="I121" s="70">
        <f>SUM(F121*G121)</f>
        <v>25892.44806</v>
      </c>
      <c r="J121" s="70">
        <v>0</v>
      </c>
      <c r="K121" s="70">
        <f t="shared" si="54"/>
        <v>6961.11341985</v>
      </c>
      <c r="L121" s="108">
        <f>SUM((D121*H121))+(D121*I121*11)+J121</f>
        <v>464074.22799000004</v>
      </c>
      <c r="M121" s="84">
        <v>13</v>
      </c>
      <c r="N121" s="138">
        <v>11</v>
      </c>
      <c r="O121" s="70">
        <v>10528.24</v>
      </c>
      <c r="P121" s="70">
        <f t="shared" si="56"/>
        <v>11096.76496</v>
      </c>
      <c r="Q121" s="70">
        <v>1</v>
      </c>
      <c r="R121" s="70">
        <f>SUM(O121*Q121)</f>
        <v>10528.24</v>
      </c>
      <c r="S121" s="70">
        <f>SUM(P121*Q121)</f>
        <v>11096.76496</v>
      </c>
      <c r="T121" s="70">
        <v>12900</v>
      </c>
      <c r="U121" s="70">
        <f t="shared" si="57"/>
        <v>21877.7880024</v>
      </c>
      <c r="V121" s="108">
        <f>N121*R121+N121*S121*11+T121</f>
        <v>1471419.20016</v>
      </c>
      <c r="W121" s="70">
        <f>ROUND(((L121+V121)/1000),1)</f>
        <v>1935.5</v>
      </c>
      <c r="X121" s="118">
        <v>1941167.92</v>
      </c>
      <c r="Y121" s="82">
        <f t="shared" si="59"/>
        <v>1935500</v>
      </c>
      <c r="Z121" s="150">
        <f t="shared" si="58"/>
        <v>-5667.9199999999255</v>
      </c>
    </row>
    <row r="122" spans="1:26" s="80" customFormat="1" ht="20.25" customHeight="1">
      <c r="A122" s="69" t="s">
        <v>47</v>
      </c>
      <c r="B122" s="75">
        <v>67000000</v>
      </c>
      <c r="C122" s="141">
        <v>31</v>
      </c>
      <c r="D122" s="85">
        <f>SUM(C122/12)</f>
        <v>2.5833333333333335</v>
      </c>
      <c r="E122" s="70">
        <v>24565.89</v>
      </c>
      <c r="F122" s="70">
        <f t="shared" si="51"/>
        <v>25892.44806</v>
      </c>
      <c r="G122" s="70">
        <v>1</v>
      </c>
      <c r="H122" s="70">
        <f>SUM(E122*G122)</f>
        <v>24565.89</v>
      </c>
      <c r="I122" s="70">
        <f>SUM(F122*G122)</f>
        <v>25892.44806</v>
      </c>
      <c r="J122" s="70">
        <v>3093.83</v>
      </c>
      <c r="K122" s="70">
        <f t="shared" si="54"/>
        <v>11988.584223074999</v>
      </c>
      <c r="L122" s="108">
        <f>SUM((D122*H122))+(D122*I122*11)+J122</f>
        <v>802332.7782049999</v>
      </c>
      <c r="M122" s="71">
        <v>91</v>
      </c>
      <c r="N122" s="141">
        <v>87</v>
      </c>
      <c r="O122" s="70">
        <v>10528.24</v>
      </c>
      <c r="P122" s="70">
        <f t="shared" si="56"/>
        <v>11096.76496</v>
      </c>
      <c r="Q122" s="70">
        <v>1</v>
      </c>
      <c r="R122" s="70">
        <f>SUM(O122*Q122)</f>
        <v>10528.24</v>
      </c>
      <c r="S122" s="70">
        <f>SUM(P122*Q122)</f>
        <v>11096.76496</v>
      </c>
      <c r="T122" s="70">
        <v>7000</v>
      </c>
      <c r="U122" s="70">
        <f t="shared" si="57"/>
        <v>173033.4142008</v>
      </c>
      <c r="V122" s="108">
        <f>N122*R122+N122*S122*11+T122</f>
        <v>11542560.94672</v>
      </c>
      <c r="W122" s="70">
        <f>ROUND(((L122+V122)/1000),1)</f>
        <v>12344.9</v>
      </c>
      <c r="X122" s="118">
        <v>12349173.040000001</v>
      </c>
      <c r="Y122" s="82">
        <f t="shared" si="59"/>
        <v>12344900</v>
      </c>
      <c r="Z122" s="150">
        <f t="shared" si="58"/>
        <v>-4273.040000000969</v>
      </c>
    </row>
    <row r="123" spans="1:26" s="1" customFormat="1" ht="12.75">
      <c r="A123" s="66"/>
      <c r="B123" s="31"/>
      <c r="C123" s="137">
        <f>C124</f>
        <v>0</v>
      </c>
      <c r="D123" s="85"/>
      <c r="E123" s="70"/>
      <c r="F123" s="70"/>
      <c r="G123" s="44"/>
      <c r="H123" s="45"/>
      <c r="I123" s="45"/>
      <c r="J123" s="44">
        <f>J124</f>
        <v>0</v>
      </c>
      <c r="K123" s="70"/>
      <c r="L123" s="107">
        <f>SUM(L124)</f>
        <v>0</v>
      </c>
      <c r="M123" s="43">
        <f>M124</f>
        <v>0</v>
      </c>
      <c r="N123" s="137">
        <f>N124</f>
        <v>0</v>
      </c>
      <c r="O123" s="70"/>
      <c r="P123" s="70"/>
      <c r="Q123" s="44"/>
      <c r="R123" s="45"/>
      <c r="S123" s="45"/>
      <c r="T123" s="44">
        <f>T124</f>
        <v>0</v>
      </c>
      <c r="U123" s="70">
        <f t="shared" si="57"/>
        <v>0</v>
      </c>
      <c r="V123" s="107">
        <f>SUM(V124)</f>
        <v>0</v>
      </c>
      <c r="W123" s="44">
        <f>SUM(W124)</f>
        <v>0</v>
      </c>
      <c r="X123" s="118"/>
      <c r="Y123" s="82">
        <f t="shared" si="59"/>
        <v>0</v>
      </c>
      <c r="Z123" s="150">
        <f t="shared" si="58"/>
        <v>0</v>
      </c>
    </row>
    <row r="124" spans="1:26" s="1" customFormat="1" ht="12.75">
      <c r="A124" s="65" t="s">
        <v>154</v>
      </c>
      <c r="B124" s="31"/>
      <c r="C124" s="141"/>
      <c r="D124" s="85">
        <f>SUM(C124/12)</f>
        <v>0</v>
      </c>
      <c r="E124" s="70">
        <v>24565.89</v>
      </c>
      <c r="F124" s="70">
        <f t="shared" si="51"/>
        <v>25892.44806</v>
      </c>
      <c r="G124" s="70">
        <v>1.4</v>
      </c>
      <c r="H124" s="70">
        <f>SUM(E124*G124)</f>
        <v>34392.246</v>
      </c>
      <c r="I124" s="70">
        <f>SUM(F124*G124)</f>
        <v>36249.427284</v>
      </c>
      <c r="J124" s="70">
        <v>0</v>
      </c>
      <c r="K124" s="70">
        <f t="shared" si="54"/>
        <v>0</v>
      </c>
      <c r="L124" s="108">
        <f>SUM((D124*H124))+(D124*I124*11)+J124</f>
        <v>0</v>
      </c>
      <c r="M124" s="71">
        <v>0</v>
      </c>
      <c r="N124" s="141">
        <v>0</v>
      </c>
      <c r="O124" s="70">
        <v>10528.24</v>
      </c>
      <c r="P124" s="70">
        <f t="shared" si="56"/>
        <v>11096.76496</v>
      </c>
      <c r="Q124" s="70">
        <v>1.4</v>
      </c>
      <c r="R124" s="70">
        <f>SUM(O124*Q124)</f>
        <v>14739.535999999998</v>
      </c>
      <c r="S124" s="70">
        <f>SUM(P124*Q124)</f>
        <v>15535.470943999999</v>
      </c>
      <c r="T124" s="70">
        <v>0</v>
      </c>
      <c r="U124" s="70">
        <f t="shared" si="57"/>
        <v>0</v>
      </c>
      <c r="V124" s="108">
        <f>N124*R124+N124*S124*11+T124</f>
        <v>0</v>
      </c>
      <c r="W124" s="70">
        <f>ROUND(((L124+V124)/1000),1)</f>
        <v>0</v>
      </c>
      <c r="X124" s="118">
        <v>0</v>
      </c>
      <c r="Y124" s="82">
        <f t="shared" si="59"/>
        <v>0</v>
      </c>
      <c r="Z124" s="150">
        <f t="shared" si="58"/>
        <v>0</v>
      </c>
    </row>
    <row r="125" spans="1:26" s="20" customFormat="1" ht="15">
      <c r="A125" s="65" t="s">
        <v>155</v>
      </c>
      <c r="B125" s="33"/>
      <c r="C125" s="142"/>
      <c r="D125" s="35"/>
      <c r="E125" s="36"/>
      <c r="F125" s="36"/>
      <c r="G125" s="36"/>
      <c r="H125" s="36"/>
      <c r="I125" s="36"/>
      <c r="J125" s="36"/>
      <c r="K125" s="36"/>
      <c r="L125" s="109"/>
      <c r="M125" s="35"/>
      <c r="N125" s="142"/>
      <c r="O125" s="35"/>
      <c r="P125" s="36"/>
      <c r="Q125" s="37"/>
      <c r="R125" s="37"/>
      <c r="S125" s="37"/>
      <c r="T125" s="37"/>
      <c r="U125" s="37"/>
      <c r="V125" s="111"/>
      <c r="W125" s="34">
        <v>56511</v>
      </c>
      <c r="X125" s="118"/>
      <c r="Y125" s="125">
        <v>56511</v>
      </c>
      <c r="Z125" s="151"/>
    </row>
  </sheetData>
  <sheetProtection/>
  <mergeCells count="33">
    <mergeCell ref="T10:V10"/>
    <mergeCell ref="S1:W1"/>
    <mergeCell ref="T5:V5"/>
    <mergeCell ref="T6:V6"/>
    <mergeCell ref="T7:V7"/>
    <mergeCell ref="T9:V9"/>
    <mergeCell ref="T11:V11"/>
    <mergeCell ref="T12:V12"/>
    <mergeCell ref="T13:V13"/>
    <mergeCell ref="T14:V14"/>
    <mergeCell ref="C15:N16"/>
    <mergeCell ref="T15:V15"/>
    <mergeCell ref="J25:J26"/>
    <mergeCell ref="T17:V17"/>
    <mergeCell ref="T18:V18"/>
    <mergeCell ref="C19:N19"/>
    <mergeCell ref="T19:V19"/>
    <mergeCell ref="T20:V20"/>
    <mergeCell ref="A22:C22"/>
    <mergeCell ref="D22:O22"/>
    <mergeCell ref="A25:A26"/>
    <mergeCell ref="B25:B26"/>
    <mergeCell ref="C25:C26"/>
    <mergeCell ref="D25:D26"/>
    <mergeCell ref="E25:I25"/>
    <mergeCell ref="W25:W26"/>
    <mergeCell ref="Y25:Y26"/>
    <mergeCell ref="L25:L26"/>
    <mergeCell ref="M25:M26"/>
    <mergeCell ref="N25:N26"/>
    <mergeCell ref="O25:S25"/>
    <mergeCell ref="T25:T26"/>
    <mergeCell ref="V25:V2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5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29.625" style="0" customWidth="1"/>
    <col min="2" max="2" width="9.125" style="0" customWidth="1"/>
    <col min="3" max="3" width="7.625" style="157" customWidth="1"/>
    <col min="4" max="4" width="7.00390625" style="155" customWidth="1"/>
    <col min="5" max="5" width="8.125" style="155" customWidth="1"/>
    <col min="6" max="6" width="9.25390625" style="155" customWidth="1"/>
    <col min="7" max="7" width="7.375" style="155" customWidth="1"/>
    <col min="8" max="9" width="9.375" style="155" customWidth="1"/>
    <col min="10" max="10" width="10.00390625" style="155" customWidth="1"/>
    <col min="11" max="11" width="12.875" style="157" customWidth="1"/>
    <col min="12" max="12" width="6.75390625" style="155" customWidth="1"/>
    <col min="13" max="13" width="6.75390625" style="157" customWidth="1"/>
    <col min="14" max="14" width="8.875" style="155" customWidth="1"/>
    <col min="15" max="15" width="9.75390625" style="155" customWidth="1"/>
    <col min="16" max="16" width="6.375" style="155" customWidth="1"/>
    <col min="17" max="17" width="9.875" style="155" customWidth="1"/>
    <col min="18" max="18" width="12.00390625" style="155" customWidth="1"/>
    <col min="19" max="19" width="11.875" style="155" customWidth="1"/>
    <col min="20" max="20" width="13.875" style="157" customWidth="1"/>
    <col min="21" max="21" width="12.625" style="155" customWidth="1"/>
  </cols>
  <sheetData>
    <row r="1" spans="8:21" ht="12.75">
      <c r="H1" s="64"/>
      <c r="I1" s="64"/>
      <c r="J1" s="64"/>
      <c r="K1" s="195"/>
      <c r="L1" s="64"/>
      <c r="M1" s="195"/>
      <c r="N1" s="64"/>
      <c r="R1" s="261" t="s">
        <v>42</v>
      </c>
      <c r="S1" s="262"/>
      <c r="T1" s="262"/>
      <c r="U1" s="262"/>
    </row>
    <row r="2" spans="8:15" ht="12.75">
      <c r="H2" s="64"/>
      <c r="I2" s="64"/>
      <c r="J2" s="64"/>
      <c r="K2" s="195"/>
      <c r="L2" s="64"/>
      <c r="M2" s="195"/>
      <c r="N2" s="64"/>
      <c r="O2" s="64"/>
    </row>
    <row r="3" spans="3:21" s="3" customFormat="1" ht="14.25">
      <c r="C3" s="187" t="s">
        <v>23</v>
      </c>
      <c r="D3" s="158"/>
      <c r="E3" s="158"/>
      <c r="F3" s="159"/>
      <c r="G3" s="159"/>
      <c r="H3" s="64"/>
      <c r="I3" s="64"/>
      <c r="J3" s="64"/>
      <c r="K3" s="195"/>
      <c r="L3" s="64"/>
      <c r="M3" s="195"/>
      <c r="N3" s="64"/>
      <c r="O3" s="160"/>
      <c r="P3" s="160"/>
      <c r="Q3" s="160"/>
      <c r="R3" s="160"/>
      <c r="S3" s="160"/>
      <c r="T3" s="161"/>
      <c r="U3" s="160"/>
    </row>
    <row r="4" spans="2:21" s="3" customFormat="1" ht="14.25">
      <c r="B4" s="18" t="s">
        <v>182</v>
      </c>
      <c r="C4" s="188"/>
      <c r="D4" s="162"/>
      <c r="E4" s="162"/>
      <c r="F4" s="162"/>
      <c r="G4" s="162"/>
      <c r="H4" s="162"/>
      <c r="I4" s="162"/>
      <c r="J4" s="162"/>
      <c r="K4" s="161"/>
      <c r="L4" s="160"/>
      <c r="M4" s="161"/>
      <c r="N4" s="160"/>
      <c r="O4" s="160"/>
      <c r="P4" s="160"/>
      <c r="Q4" s="162"/>
      <c r="R4" s="160"/>
      <c r="S4" s="160"/>
      <c r="T4" s="161"/>
      <c r="U4" s="160"/>
    </row>
    <row r="5" spans="2:21" s="3" customFormat="1" ht="14.25">
      <c r="B5" s="4" t="s">
        <v>173</v>
      </c>
      <c r="C5" s="188"/>
      <c r="D5" s="162"/>
      <c r="E5" s="162"/>
      <c r="F5" s="162"/>
      <c r="G5" s="162"/>
      <c r="H5" s="162"/>
      <c r="I5" s="162"/>
      <c r="J5" s="162"/>
      <c r="K5" s="161"/>
      <c r="L5" s="160"/>
      <c r="M5" s="161"/>
      <c r="N5" s="160"/>
      <c r="O5" s="160"/>
      <c r="P5" s="160"/>
      <c r="Q5" s="162"/>
      <c r="R5" s="163"/>
      <c r="S5" s="254"/>
      <c r="T5" s="254"/>
      <c r="U5" s="160"/>
    </row>
    <row r="6" spans="1:20" ht="12.75">
      <c r="A6" s="8"/>
      <c r="B6" s="8"/>
      <c r="C6" s="189"/>
      <c r="D6" s="164"/>
      <c r="E6" s="164"/>
      <c r="F6" s="160"/>
      <c r="G6" s="160"/>
      <c r="H6" s="160"/>
      <c r="I6" s="160"/>
      <c r="J6" s="160"/>
      <c r="Q6" s="160"/>
      <c r="R6" s="160"/>
      <c r="S6" s="255" t="s">
        <v>2</v>
      </c>
      <c r="T6" s="257"/>
    </row>
    <row r="7" spans="1:20" ht="12.75">
      <c r="A7" s="8"/>
      <c r="B7" s="8"/>
      <c r="C7" s="189" t="s">
        <v>17</v>
      </c>
      <c r="D7" s="164"/>
      <c r="E7" s="164"/>
      <c r="F7" s="160"/>
      <c r="G7" s="160"/>
      <c r="H7" s="160"/>
      <c r="I7" s="160"/>
      <c r="J7" s="160"/>
      <c r="Q7" s="160"/>
      <c r="R7" s="164" t="s">
        <v>21</v>
      </c>
      <c r="S7" s="258" t="s">
        <v>211</v>
      </c>
      <c r="T7" s="260"/>
    </row>
    <row r="8" spans="1:21" s="9" customFormat="1" ht="12.75">
      <c r="A8" s="3" t="s">
        <v>3</v>
      </c>
      <c r="B8" s="3"/>
      <c r="C8" s="161"/>
      <c r="D8" s="160"/>
      <c r="E8" s="160"/>
      <c r="F8" s="160"/>
      <c r="G8" s="160"/>
      <c r="H8" s="160"/>
      <c r="I8" s="160"/>
      <c r="J8" s="160"/>
      <c r="K8" s="166"/>
      <c r="L8" s="165"/>
      <c r="M8" s="166"/>
      <c r="N8" s="165"/>
      <c r="O8" s="165"/>
      <c r="P8" s="165"/>
      <c r="Q8" s="160"/>
      <c r="R8" s="160" t="s">
        <v>5</v>
      </c>
      <c r="S8" s="104"/>
      <c r="T8" s="200"/>
      <c r="U8" s="165"/>
    </row>
    <row r="9" spans="1:21" s="9" customFormat="1" ht="12.75">
      <c r="A9" s="3" t="s">
        <v>4</v>
      </c>
      <c r="B9" s="220" t="s">
        <v>43</v>
      </c>
      <c r="C9" s="220"/>
      <c r="D9" s="220"/>
      <c r="E9" s="220"/>
      <c r="F9" s="220"/>
      <c r="G9" s="220"/>
      <c r="H9" s="220"/>
      <c r="I9" s="220"/>
      <c r="J9" s="220"/>
      <c r="K9" s="220"/>
      <c r="L9" s="165"/>
      <c r="M9" s="166"/>
      <c r="N9" s="165"/>
      <c r="O9" s="165"/>
      <c r="P9" s="165"/>
      <c r="Q9" s="21"/>
      <c r="R9" s="167"/>
      <c r="S9" s="233" t="s">
        <v>163</v>
      </c>
      <c r="T9" s="235"/>
      <c r="U9" s="165"/>
    </row>
    <row r="10" spans="1:21" s="9" customFormat="1" ht="12.75">
      <c r="A10" s="3" t="s">
        <v>8</v>
      </c>
      <c r="B10" s="264" t="s">
        <v>157</v>
      </c>
      <c r="C10" s="264"/>
      <c r="D10" s="264"/>
      <c r="E10" s="264"/>
      <c r="F10" s="264"/>
      <c r="G10" s="264"/>
      <c r="H10" s="264"/>
      <c r="I10" s="21"/>
      <c r="J10" s="21"/>
      <c r="K10" s="166"/>
      <c r="L10" s="165"/>
      <c r="M10" s="166"/>
      <c r="N10" s="165"/>
      <c r="O10" s="165"/>
      <c r="P10" s="165"/>
      <c r="Q10" s="21"/>
      <c r="R10" s="160" t="s">
        <v>6</v>
      </c>
      <c r="S10" s="233" t="s">
        <v>164</v>
      </c>
      <c r="T10" s="235">
        <v>10</v>
      </c>
      <c r="U10" s="165"/>
    </row>
    <row r="11" spans="1:21" s="9" customFormat="1" ht="12.75">
      <c r="A11" s="3" t="s">
        <v>9</v>
      </c>
      <c r="B11" s="264" t="s">
        <v>158</v>
      </c>
      <c r="C11" s="264"/>
      <c r="D11" s="264"/>
      <c r="E11" s="264"/>
      <c r="F11" s="264"/>
      <c r="G11" s="264"/>
      <c r="H11" s="264"/>
      <c r="I11" s="21"/>
      <c r="J11" s="21"/>
      <c r="K11" s="166"/>
      <c r="L11" s="165"/>
      <c r="M11" s="166"/>
      <c r="N11" s="165"/>
      <c r="O11" s="165"/>
      <c r="P11" s="165"/>
      <c r="Q11" s="21"/>
      <c r="R11" s="160" t="s">
        <v>6</v>
      </c>
      <c r="S11" s="233" t="s">
        <v>165</v>
      </c>
      <c r="T11" s="235">
        <v>3</v>
      </c>
      <c r="U11" s="165"/>
    </row>
    <row r="12" spans="1:21" s="9" customFormat="1" ht="12.75">
      <c r="A12" s="3" t="s">
        <v>13</v>
      </c>
      <c r="B12" s="264" t="s">
        <v>159</v>
      </c>
      <c r="C12" s="264"/>
      <c r="D12" s="264"/>
      <c r="E12" s="264"/>
      <c r="F12" s="264"/>
      <c r="G12" s="264"/>
      <c r="H12" s="264"/>
      <c r="I12" s="21"/>
      <c r="J12" s="21"/>
      <c r="K12" s="166"/>
      <c r="L12" s="165"/>
      <c r="M12" s="166"/>
      <c r="N12" s="165"/>
      <c r="O12" s="165"/>
      <c r="P12" s="165"/>
      <c r="Q12" s="21"/>
      <c r="R12" s="160" t="s">
        <v>7</v>
      </c>
      <c r="S12" s="233" t="s">
        <v>166</v>
      </c>
      <c r="T12" s="235">
        <v>3</v>
      </c>
      <c r="U12" s="165"/>
    </row>
    <row r="13" spans="1:21" s="9" customFormat="1" ht="12.75">
      <c r="A13" s="3" t="s">
        <v>14</v>
      </c>
      <c r="B13" s="264" t="s">
        <v>160</v>
      </c>
      <c r="C13" s="264"/>
      <c r="D13" s="264"/>
      <c r="E13" s="264"/>
      <c r="F13" s="264"/>
      <c r="G13" s="264"/>
      <c r="H13" s="264"/>
      <c r="I13" s="264"/>
      <c r="J13" s="21"/>
      <c r="K13" s="166"/>
      <c r="L13" s="165"/>
      <c r="M13" s="166"/>
      <c r="N13" s="165"/>
      <c r="O13" s="165"/>
      <c r="P13" s="165"/>
      <c r="Q13" s="21"/>
      <c r="R13" s="160" t="s">
        <v>7</v>
      </c>
      <c r="S13" s="233" t="s">
        <v>166</v>
      </c>
      <c r="T13" s="235"/>
      <c r="U13" s="165"/>
    </row>
    <row r="14" spans="1:21" s="9" customFormat="1" ht="12.75">
      <c r="A14" s="3" t="s">
        <v>15</v>
      </c>
      <c r="B14" s="217" t="s">
        <v>161</v>
      </c>
      <c r="C14" s="217"/>
      <c r="D14" s="217"/>
      <c r="E14" s="217"/>
      <c r="F14" s="217"/>
      <c r="G14" s="217"/>
      <c r="H14" s="217"/>
      <c r="I14" s="217"/>
      <c r="J14" s="217"/>
      <c r="K14" s="218"/>
      <c r="L14" s="219"/>
      <c r="M14" s="166"/>
      <c r="N14" s="165"/>
      <c r="O14" s="165"/>
      <c r="P14" s="165"/>
      <c r="Q14" s="21"/>
      <c r="R14" s="160" t="s">
        <v>7</v>
      </c>
      <c r="S14" s="233" t="s">
        <v>167</v>
      </c>
      <c r="T14" s="235"/>
      <c r="U14" s="165"/>
    </row>
    <row r="15" spans="1:21" s="9" customFormat="1" ht="24.75" customHeight="1">
      <c r="A15" s="3" t="s">
        <v>19</v>
      </c>
      <c r="B15" s="231" t="s">
        <v>97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165"/>
      <c r="O15" s="165"/>
      <c r="P15" s="165"/>
      <c r="Q15" s="30"/>
      <c r="R15" s="160" t="s">
        <v>7</v>
      </c>
      <c r="S15" s="233" t="s">
        <v>168</v>
      </c>
      <c r="T15" s="235"/>
      <c r="U15" s="165"/>
    </row>
    <row r="16" spans="1:21" s="9" customFormat="1" ht="26.25" customHeight="1">
      <c r="A16" s="3" t="s">
        <v>20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165"/>
      <c r="O16" s="165"/>
      <c r="P16" s="165"/>
      <c r="Q16" s="30"/>
      <c r="R16" s="160"/>
      <c r="S16" s="104"/>
      <c r="T16" s="200"/>
      <c r="U16" s="165"/>
    </row>
    <row r="17" spans="1:21" s="9" customFormat="1" ht="12.75">
      <c r="A17" s="3" t="s">
        <v>10</v>
      </c>
      <c r="B17" s="264" t="s">
        <v>162</v>
      </c>
      <c r="C17" s="264"/>
      <c r="D17" s="264"/>
      <c r="E17" s="264"/>
      <c r="F17" s="264"/>
      <c r="G17" s="264"/>
      <c r="H17" s="264"/>
      <c r="I17" s="21"/>
      <c r="J17" s="21"/>
      <c r="K17" s="166"/>
      <c r="L17" s="165"/>
      <c r="M17" s="166"/>
      <c r="N17" s="165"/>
      <c r="O17" s="165"/>
      <c r="P17" s="165"/>
      <c r="Q17" s="21"/>
      <c r="R17" s="160" t="s">
        <v>7</v>
      </c>
      <c r="S17" s="233" t="s">
        <v>169</v>
      </c>
      <c r="T17" s="235"/>
      <c r="U17" s="165"/>
    </row>
    <row r="18" spans="1:21" s="9" customFormat="1" ht="12.75">
      <c r="A18" s="3" t="s">
        <v>11</v>
      </c>
      <c r="B18" s="7"/>
      <c r="C18" s="190"/>
      <c r="D18" s="168"/>
      <c r="E18" s="168"/>
      <c r="F18" s="168"/>
      <c r="G18" s="168"/>
      <c r="H18" s="168"/>
      <c r="I18" s="21"/>
      <c r="J18" s="21"/>
      <c r="K18" s="166"/>
      <c r="L18" s="165"/>
      <c r="M18" s="166"/>
      <c r="N18" s="165"/>
      <c r="O18" s="165"/>
      <c r="P18" s="165"/>
      <c r="Q18" s="21"/>
      <c r="R18" s="21" t="s">
        <v>1</v>
      </c>
      <c r="S18" s="236">
        <v>384</v>
      </c>
      <c r="T18" s="238"/>
      <c r="U18" s="165"/>
    </row>
    <row r="19" spans="1:21" s="9" customFormat="1" ht="53.25" customHeight="1">
      <c r="A19" s="3" t="s">
        <v>18</v>
      </c>
      <c r="B19" s="231" t="s">
        <v>140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165"/>
      <c r="O19" s="165"/>
      <c r="P19" s="165"/>
      <c r="Q19" s="21"/>
      <c r="R19" s="21" t="s">
        <v>0</v>
      </c>
      <c r="S19" s="239">
        <v>39848</v>
      </c>
      <c r="T19" s="235"/>
      <c r="U19" s="165"/>
    </row>
    <row r="20" spans="1:21" s="9" customFormat="1" ht="13.5" thickBot="1">
      <c r="A20" s="3" t="s">
        <v>16</v>
      </c>
      <c r="B20" s="3"/>
      <c r="C20" s="191" t="s">
        <v>187</v>
      </c>
      <c r="D20" s="160"/>
      <c r="E20" s="160"/>
      <c r="F20" s="160"/>
      <c r="G20" s="160"/>
      <c r="H20" s="160"/>
      <c r="I20" s="160"/>
      <c r="J20" s="160"/>
      <c r="K20" s="166"/>
      <c r="L20" s="165"/>
      <c r="M20" s="166"/>
      <c r="N20" s="165"/>
      <c r="O20" s="165"/>
      <c r="P20" s="165"/>
      <c r="Q20" s="160"/>
      <c r="R20" s="21" t="s">
        <v>12</v>
      </c>
      <c r="S20" s="241">
        <v>97</v>
      </c>
      <c r="T20" s="243"/>
      <c r="U20" s="165"/>
    </row>
    <row r="21" spans="1:21" s="9" customFormat="1" ht="13.5" thickBot="1">
      <c r="A21" s="3" t="s">
        <v>22</v>
      </c>
      <c r="B21" s="3"/>
      <c r="C21" s="161"/>
      <c r="D21" s="160"/>
      <c r="E21" s="160"/>
      <c r="F21" s="160"/>
      <c r="G21" s="160"/>
      <c r="H21" s="160"/>
      <c r="I21" s="160"/>
      <c r="J21" s="160"/>
      <c r="K21" s="166"/>
      <c r="L21" s="165"/>
      <c r="M21" s="166"/>
      <c r="N21" s="165"/>
      <c r="O21" s="165"/>
      <c r="P21" s="165"/>
      <c r="Q21" s="160"/>
      <c r="R21" s="21"/>
      <c r="S21" s="13"/>
      <c r="T21" s="161"/>
      <c r="U21" s="165"/>
    </row>
    <row r="22" spans="1:14" ht="46.5" customHeight="1" thickBot="1" thickTop="1">
      <c r="A22" s="247" t="s">
        <v>96</v>
      </c>
      <c r="B22" s="247"/>
      <c r="C22" s="248"/>
      <c r="D22" s="244" t="s">
        <v>134</v>
      </c>
      <c r="E22" s="245"/>
      <c r="F22" s="245"/>
      <c r="G22" s="245"/>
      <c r="H22" s="245"/>
      <c r="I22" s="245"/>
      <c r="J22" s="245"/>
      <c r="K22" s="245"/>
      <c r="L22" s="245"/>
      <c r="M22" s="245"/>
      <c r="N22" s="246"/>
    </row>
    <row r="23" spans="1:14" ht="15.75" thickTop="1">
      <c r="A23" s="8"/>
      <c r="B23" s="105"/>
      <c r="C23" s="192"/>
      <c r="D23" s="28"/>
      <c r="E23" s="28"/>
      <c r="F23" s="28"/>
      <c r="G23" s="28"/>
      <c r="H23" s="28"/>
      <c r="I23" s="28"/>
      <c r="J23" s="28"/>
      <c r="K23" s="196"/>
      <c r="L23" s="28"/>
      <c r="M23" s="196"/>
      <c r="N23" s="28"/>
    </row>
    <row r="24" spans="1:21" s="14" customFormat="1" ht="12.75">
      <c r="A24" s="14" t="s">
        <v>183</v>
      </c>
      <c r="C24" s="173"/>
      <c r="D24" s="169"/>
      <c r="E24" s="169"/>
      <c r="F24" s="169"/>
      <c r="G24" s="170"/>
      <c r="H24" s="171"/>
      <c r="I24" s="171"/>
      <c r="J24" s="171"/>
      <c r="K24" s="198"/>
      <c r="L24" s="172"/>
      <c r="M24" s="197"/>
      <c r="N24" s="169"/>
      <c r="O24" s="169"/>
      <c r="P24" s="169"/>
      <c r="Q24" s="169"/>
      <c r="R24" s="169"/>
      <c r="S24" s="169"/>
      <c r="T24" s="173"/>
      <c r="U24" s="169"/>
    </row>
    <row r="25" spans="1:21" s="10" customFormat="1" ht="12.75" customHeight="1">
      <c r="A25" s="249" t="s">
        <v>188</v>
      </c>
      <c r="B25" s="249" t="s">
        <v>24</v>
      </c>
      <c r="C25" s="263" t="s">
        <v>136</v>
      </c>
      <c r="D25" s="232" t="s">
        <v>132</v>
      </c>
      <c r="E25" s="232" t="s">
        <v>133</v>
      </c>
      <c r="F25" s="232"/>
      <c r="G25" s="232"/>
      <c r="H25" s="232"/>
      <c r="I25" s="232"/>
      <c r="J25" s="232" t="s">
        <v>137</v>
      </c>
      <c r="K25" s="263" t="s">
        <v>98</v>
      </c>
      <c r="L25" s="232" t="s">
        <v>138</v>
      </c>
      <c r="M25" s="263" t="s">
        <v>99</v>
      </c>
      <c r="N25" s="232" t="s">
        <v>100</v>
      </c>
      <c r="O25" s="232"/>
      <c r="P25" s="232"/>
      <c r="Q25" s="232"/>
      <c r="R25" s="232"/>
      <c r="S25" s="232" t="s">
        <v>170</v>
      </c>
      <c r="T25" s="263" t="s">
        <v>101</v>
      </c>
      <c r="U25" s="232" t="s">
        <v>185</v>
      </c>
    </row>
    <row r="26" spans="1:21" s="10" customFormat="1" ht="141" customHeight="1">
      <c r="A26" s="249"/>
      <c r="B26" s="249"/>
      <c r="C26" s="263"/>
      <c r="D26" s="232"/>
      <c r="E26" s="103" t="s">
        <v>174</v>
      </c>
      <c r="F26" s="103" t="s">
        <v>204</v>
      </c>
      <c r="G26" s="103" t="s">
        <v>135</v>
      </c>
      <c r="H26" s="103" t="s">
        <v>206</v>
      </c>
      <c r="I26" s="103" t="s">
        <v>205</v>
      </c>
      <c r="J26" s="232"/>
      <c r="K26" s="263"/>
      <c r="L26" s="232"/>
      <c r="M26" s="263"/>
      <c r="N26" s="103" t="s">
        <v>175</v>
      </c>
      <c r="O26" s="103" t="s">
        <v>208</v>
      </c>
      <c r="P26" s="103" t="s">
        <v>139</v>
      </c>
      <c r="Q26" s="103" t="s">
        <v>176</v>
      </c>
      <c r="R26" s="103" t="s">
        <v>177</v>
      </c>
      <c r="S26" s="232"/>
      <c r="T26" s="263"/>
      <c r="U26" s="232"/>
    </row>
    <row r="27" spans="1:21" s="2" customFormat="1" ht="12">
      <c r="A27" s="29">
        <v>1</v>
      </c>
      <c r="B27" s="29">
        <v>2</v>
      </c>
      <c r="C27" s="193">
        <v>3</v>
      </c>
      <c r="D27" s="29">
        <v>4</v>
      </c>
      <c r="E27" s="22">
        <v>5</v>
      </c>
      <c r="F27" s="22">
        <v>6</v>
      </c>
      <c r="G27" s="29">
        <v>7</v>
      </c>
      <c r="H27" s="29">
        <v>8</v>
      </c>
      <c r="I27" s="29">
        <v>9</v>
      </c>
      <c r="J27" s="29">
        <v>10</v>
      </c>
      <c r="K27" s="193">
        <v>11</v>
      </c>
      <c r="L27" s="29">
        <v>12</v>
      </c>
      <c r="M27" s="193">
        <v>13</v>
      </c>
      <c r="N27" s="29">
        <v>14</v>
      </c>
      <c r="O27" s="22">
        <v>15</v>
      </c>
      <c r="P27" s="22">
        <v>16</v>
      </c>
      <c r="Q27" s="22">
        <v>17</v>
      </c>
      <c r="R27" s="22">
        <v>18</v>
      </c>
      <c r="S27" s="22">
        <v>19</v>
      </c>
      <c r="T27" s="201">
        <v>20</v>
      </c>
      <c r="U27" s="22">
        <v>21</v>
      </c>
    </row>
    <row r="28" spans="1:21" s="2" customFormat="1" ht="18" customHeight="1">
      <c r="A28" s="32" t="s">
        <v>156</v>
      </c>
      <c r="B28" s="29"/>
      <c r="C28" s="181">
        <v>1784</v>
      </c>
      <c r="D28" s="174"/>
      <c r="E28" s="175"/>
      <c r="F28" s="175"/>
      <c r="G28" s="175"/>
      <c r="H28" s="175"/>
      <c r="I28" s="175"/>
      <c r="J28" s="175">
        <v>316713.93</v>
      </c>
      <c r="K28" s="180">
        <v>53154039.819999985</v>
      </c>
      <c r="L28" s="174">
        <v>6118</v>
      </c>
      <c r="M28" s="181">
        <v>6190</v>
      </c>
      <c r="N28" s="174"/>
      <c r="O28" s="175"/>
      <c r="P28" s="175"/>
      <c r="Q28" s="175"/>
      <c r="R28" s="175"/>
      <c r="S28" s="175">
        <v>2900894.8</v>
      </c>
      <c r="T28" s="180">
        <v>931459320.6099999</v>
      </c>
      <c r="U28" s="216">
        <f>984613.36+U115</f>
        <v>999382.2999999999</v>
      </c>
    </row>
    <row r="29" spans="1:41" s="76" customFormat="1" ht="13.5" customHeight="1">
      <c r="A29" s="65" t="s">
        <v>117</v>
      </c>
      <c r="B29" s="75">
        <v>79000000</v>
      </c>
      <c r="C29" s="194">
        <v>14</v>
      </c>
      <c r="D29" s="176">
        <v>1.1666666666666667</v>
      </c>
      <c r="E29" s="177">
        <v>24565.89</v>
      </c>
      <c r="F29" s="177">
        <v>25892.44806</v>
      </c>
      <c r="G29" s="177">
        <v>1</v>
      </c>
      <c r="H29" s="177">
        <v>24565.89</v>
      </c>
      <c r="I29" s="177">
        <v>25892.44806</v>
      </c>
      <c r="J29" s="177">
        <v>331.09</v>
      </c>
      <c r="K29" s="177">
        <v>361277.71</v>
      </c>
      <c r="L29" s="221">
        <v>10</v>
      </c>
      <c r="M29" s="221">
        <v>9</v>
      </c>
      <c r="N29" s="177">
        <v>10528.24</v>
      </c>
      <c r="O29" s="177">
        <v>11096.76496</v>
      </c>
      <c r="P29" s="177">
        <v>1</v>
      </c>
      <c r="Q29" s="177">
        <v>10528.24</v>
      </c>
      <c r="R29" s="177">
        <v>11096.76496</v>
      </c>
      <c r="S29" s="177">
        <v>1700</v>
      </c>
      <c r="T29" s="177">
        <v>1195033.89</v>
      </c>
      <c r="U29" s="177">
        <v>1556.31</v>
      </c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</row>
    <row r="30" spans="1:41" s="78" customFormat="1" ht="13.5" customHeight="1">
      <c r="A30" s="65" t="s">
        <v>118</v>
      </c>
      <c r="B30" s="75">
        <v>84000000</v>
      </c>
      <c r="C30" s="194">
        <v>33</v>
      </c>
      <c r="D30" s="176">
        <v>2.75</v>
      </c>
      <c r="E30" s="177">
        <v>24565.89</v>
      </c>
      <c r="F30" s="177">
        <v>25892.44806</v>
      </c>
      <c r="G30" s="177">
        <v>1.4</v>
      </c>
      <c r="H30" s="177">
        <v>34392.246</v>
      </c>
      <c r="I30" s="177">
        <v>36249.427284</v>
      </c>
      <c r="J30" s="177">
        <v>0</v>
      </c>
      <c r="K30" s="177">
        <v>1191123.85</v>
      </c>
      <c r="L30" s="221">
        <v>20</v>
      </c>
      <c r="M30" s="221">
        <v>18</v>
      </c>
      <c r="N30" s="177">
        <v>10528.24</v>
      </c>
      <c r="O30" s="177">
        <v>11096.76496</v>
      </c>
      <c r="P30" s="177" t="s">
        <v>131</v>
      </c>
      <c r="Q30" s="177">
        <v>14739.535999999998</v>
      </c>
      <c r="R30" s="177">
        <v>15535.470943999999</v>
      </c>
      <c r="S30" s="177">
        <v>3700</v>
      </c>
      <c r="T30" s="177">
        <v>3345034.89</v>
      </c>
      <c r="U30" s="177">
        <v>4536.16</v>
      </c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</row>
    <row r="31" spans="1:41" s="80" customFormat="1" ht="13.5" customHeight="1">
      <c r="A31" s="65" t="s">
        <v>119</v>
      </c>
      <c r="B31" s="75">
        <v>80000000</v>
      </c>
      <c r="C31" s="222">
        <v>12</v>
      </c>
      <c r="D31" s="176">
        <v>1</v>
      </c>
      <c r="E31" s="177">
        <v>24565.89</v>
      </c>
      <c r="F31" s="177">
        <v>25892.44806</v>
      </c>
      <c r="G31" s="177">
        <v>1.15</v>
      </c>
      <c r="H31" s="177">
        <v>28250.773499999996</v>
      </c>
      <c r="I31" s="177">
        <v>29776.315268999995</v>
      </c>
      <c r="J31" s="177">
        <v>358.68</v>
      </c>
      <c r="K31" s="177">
        <v>356148.92</v>
      </c>
      <c r="L31" s="225">
        <v>175</v>
      </c>
      <c r="M31" s="222">
        <v>187</v>
      </c>
      <c r="N31" s="177">
        <v>10528.24</v>
      </c>
      <c r="O31" s="177">
        <v>11096.76496</v>
      </c>
      <c r="P31" s="177">
        <v>1.15</v>
      </c>
      <c r="Q31" s="177">
        <v>12107.475999999999</v>
      </c>
      <c r="R31" s="177">
        <v>12761.279703999999</v>
      </c>
      <c r="S31" s="177">
        <v>264800</v>
      </c>
      <c r="T31" s="177">
        <v>28778850.36</v>
      </c>
      <c r="U31" s="177">
        <v>29135</v>
      </c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</row>
    <row r="32" spans="1:41" s="80" customFormat="1" ht="13.5" customHeight="1">
      <c r="A32" s="65" t="s">
        <v>120</v>
      </c>
      <c r="B32" s="75">
        <v>81000000</v>
      </c>
      <c r="C32" s="222">
        <v>49</v>
      </c>
      <c r="D32" s="176">
        <v>4.083333333333333</v>
      </c>
      <c r="E32" s="177">
        <v>24565.89</v>
      </c>
      <c r="F32" s="177">
        <v>25892.44806</v>
      </c>
      <c r="G32" s="177">
        <v>1.21</v>
      </c>
      <c r="H32" s="177">
        <v>29724.726899999998</v>
      </c>
      <c r="I32" s="177">
        <v>31329.8621526</v>
      </c>
      <c r="J32" s="177">
        <v>0</v>
      </c>
      <c r="K32" s="177">
        <v>1528608.94</v>
      </c>
      <c r="L32" s="179">
        <v>80</v>
      </c>
      <c r="M32" s="179">
        <v>84</v>
      </c>
      <c r="N32" s="177">
        <v>10528.24</v>
      </c>
      <c r="O32" s="177">
        <v>11096.76496</v>
      </c>
      <c r="P32" s="177">
        <v>1.21</v>
      </c>
      <c r="Q32" s="177">
        <v>12739.170399999999</v>
      </c>
      <c r="R32" s="177">
        <v>13427.0856016</v>
      </c>
      <c r="S32" s="177">
        <v>21200</v>
      </c>
      <c r="T32" s="177">
        <v>13497917.41</v>
      </c>
      <c r="U32" s="177">
        <v>15026.53</v>
      </c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</row>
    <row r="33" spans="1:41" s="80" customFormat="1" ht="13.5" customHeight="1">
      <c r="A33" s="65" t="s">
        <v>121</v>
      </c>
      <c r="B33" s="75">
        <v>82000000</v>
      </c>
      <c r="C33" s="194">
        <v>19</v>
      </c>
      <c r="D33" s="176">
        <v>1.5833333333333333</v>
      </c>
      <c r="E33" s="177">
        <v>24565.89</v>
      </c>
      <c r="F33" s="177">
        <v>25892.44806</v>
      </c>
      <c r="G33" s="177">
        <v>1</v>
      </c>
      <c r="H33" s="177">
        <v>24565.89</v>
      </c>
      <c r="I33" s="177">
        <v>25892.44806</v>
      </c>
      <c r="J33" s="177">
        <v>0</v>
      </c>
      <c r="K33" s="177">
        <v>489856.13</v>
      </c>
      <c r="L33" s="225">
        <v>72</v>
      </c>
      <c r="M33" s="222">
        <v>72</v>
      </c>
      <c r="N33" s="177">
        <v>10528.24</v>
      </c>
      <c r="O33" s="177">
        <v>11096.76496</v>
      </c>
      <c r="P33" s="177">
        <v>1</v>
      </c>
      <c r="Q33" s="177">
        <v>10528.24</v>
      </c>
      <c r="R33" s="177">
        <v>11096.76496</v>
      </c>
      <c r="S33" s="177">
        <v>8400</v>
      </c>
      <c r="T33" s="177">
        <v>9555071.13</v>
      </c>
      <c r="U33" s="177">
        <v>10044.93</v>
      </c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</row>
    <row r="34" spans="1:21" s="80" customFormat="1" ht="13.5" customHeight="1">
      <c r="A34" s="65" t="s">
        <v>122</v>
      </c>
      <c r="B34" s="75">
        <v>26000000</v>
      </c>
      <c r="C34" s="194">
        <v>5</v>
      </c>
      <c r="D34" s="176">
        <v>0.4166666666666667</v>
      </c>
      <c r="E34" s="177">
        <v>24565.89</v>
      </c>
      <c r="F34" s="177">
        <v>25892.44806</v>
      </c>
      <c r="G34" s="177">
        <v>1</v>
      </c>
      <c r="H34" s="177">
        <v>24565.89</v>
      </c>
      <c r="I34" s="177">
        <v>25892.44806</v>
      </c>
      <c r="J34" s="177">
        <v>3093.83</v>
      </c>
      <c r="K34" s="177">
        <v>132003.34</v>
      </c>
      <c r="L34" s="225">
        <v>10</v>
      </c>
      <c r="M34" s="222">
        <v>10</v>
      </c>
      <c r="N34" s="177">
        <v>10528.24</v>
      </c>
      <c r="O34" s="177">
        <v>11096.76496</v>
      </c>
      <c r="P34" s="177">
        <v>1</v>
      </c>
      <c r="Q34" s="177">
        <v>10528.24</v>
      </c>
      <c r="R34" s="177">
        <v>11096.76496</v>
      </c>
      <c r="S34" s="177">
        <v>14500</v>
      </c>
      <c r="T34" s="177">
        <v>1340426.55</v>
      </c>
      <c r="U34" s="177">
        <v>1472.43</v>
      </c>
    </row>
    <row r="35" spans="1:21" s="76" customFormat="1" ht="13.5" customHeight="1">
      <c r="A35" s="65" t="s">
        <v>104</v>
      </c>
      <c r="B35" s="75">
        <v>83000000</v>
      </c>
      <c r="C35" s="194">
        <v>4</v>
      </c>
      <c r="D35" s="176">
        <v>0.3333333333333333</v>
      </c>
      <c r="E35" s="177">
        <v>24565.89</v>
      </c>
      <c r="F35" s="177">
        <v>25892.44806</v>
      </c>
      <c r="G35" s="177">
        <v>1</v>
      </c>
      <c r="H35" s="177">
        <v>24565.89</v>
      </c>
      <c r="I35" s="177">
        <v>25892.44806</v>
      </c>
      <c r="J35" s="177">
        <v>1933.64</v>
      </c>
      <c r="K35" s="177">
        <v>105061.25</v>
      </c>
      <c r="L35" s="225">
        <v>13</v>
      </c>
      <c r="M35" s="222">
        <v>13</v>
      </c>
      <c r="N35" s="177">
        <v>10528.24</v>
      </c>
      <c r="O35" s="177">
        <v>11096.76496</v>
      </c>
      <c r="P35" s="177">
        <v>1</v>
      </c>
      <c r="Q35" s="177">
        <v>10528.24</v>
      </c>
      <c r="R35" s="177">
        <v>11096.76496</v>
      </c>
      <c r="S35" s="177">
        <v>9944.45</v>
      </c>
      <c r="T35" s="177">
        <v>1733648.96</v>
      </c>
      <c r="U35" s="177">
        <v>1838.71</v>
      </c>
    </row>
    <row r="36" spans="1:21" s="80" customFormat="1" ht="13.5" customHeight="1">
      <c r="A36" s="65" t="s">
        <v>123</v>
      </c>
      <c r="B36" s="75">
        <v>85000000</v>
      </c>
      <c r="C36" s="194">
        <v>6</v>
      </c>
      <c r="D36" s="176">
        <v>0.5</v>
      </c>
      <c r="E36" s="177">
        <v>24565.89</v>
      </c>
      <c r="F36" s="177">
        <v>25892.44806</v>
      </c>
      <c r="G36" s="177">
        <v>1.2</v>
      </c>
      <c r="H36" s="177">
        <v>29479.068</v>
      </c>
      <c r="I36" s="177">
        <v>31070.937671999996</v>
      </c>
      <c r="J36" s="177">
        <v>5000</v>
      </c>
      <c r="K36" s="177">
        <v>190629.69</v>
      </c>
      <c r="L36" s="179">
        <v>25</v>
      </c>
      <c r="M36" s="179">
        <v>29</v>
      </c>
      <c r="N36" s="177">
        <v>10528.24</v>
      </c>
      <c r="O36" s="177">
        <v>11096.76496</v>
      </c>
      <c r="P36" s="177">
        <v>1.2</v>
      </c>
      <c r="Q36" s="177">
        <v>12633.887999999999</v>
      </c>
      <c r="R36" s="177">
        <v>13316.117952</v>
      </c>
      <c r="S36" s="177">
        <v>23300</v>
      </c>
      <c r="T36" s="177">
        <v>4637524.38</v>
      </c>
      <c r="U36" s="177">
        <v>4828.15</v>
      </c>
    </row>
    <row r="37" spans="1:21" s="76" customFormat="1" ht="13.5" customHeight="1">
      <c r="A37" s="65" t="s">
        <v>44</v>
      </c>
      <c r="B37" s="75">
        <v>91000000</v>
      </c>
      <c r="C37" s="194">
        <v>11</v>
      </c>
      <c r="D37" s="176">
        <v>0.9166666666666666</v>
      </c>
      <c r="E37" s="177">
        <v>24565.89</v>
      </c>
      <c r="F37" s="177">
        <v>25892.44806</v>
      </c>
      <c r="G37" s="177">
        <v>1</v>
      </c>
      <c r="H37" s="177">
        <v>24565.89</v>
      </c>
      <c r="I37" s="177">
        <v>25892.44806</v>
      </c>
      <c r="J37" s="177">
        <v>0</v>
      </c>
      <c r="K37" s="177">
        <v>283600.92</v>
      </c>
      <c r="L37" s="225">
        <v>16</v>
      </c>
      <c r="M37" s="222">
        <v>15</v>
      </c>
      <c r="N37" s="177">
        <v>10528.24</v>
      </c>
      <c r="O37" s="177">
        <v>11096.76496</v>
      </c>
      <c r="P37" s="177">
        <v>1</v>
      </c>
      <c r="Q37" s="177">
        <v>10528.24</v>
      </c>
      <c r="R37" s="177">
        <v>11096.76496</v>
      </c>
      <c r="S37" s="177">
        <v>7955.56</v>
      </c>
      <c r="T37" s="177">
        <v>1996845.38</v>
      </c>
      <c r="U37" s="177">
        <v>2280.45</v>
      </c>
    </row>
    <row r="38" spans="1:21" s="80" customFormat="1" ht="13.5" customHeight="1">
      <c r="A38" s="65" t="s">
        <v>45</v>
      </c>
      <c r="B38" s="75">
        <v>86000000</v>
      </c>
      <c r="C38" s="194">
        <v>17</v>
      </c>
      <c r="D38" s="176">
        <v>1.4166666666666667</v>
      </c>
      <c r="E38" s="177">
        <v>24565.89</v>
      </c>
      <c r="F38" s="177">
        <v>25892.44806</v>
      </c>
      <c r="G38" s="177">
        <v>1.208</v>
      </c>
      <c r="H38" s="177">
        <v>29675.595119999998</v>
      </c>
      <c r="I38" s="177">
        <v>31278.07725648</v>
      </c>
      <c r="J38" s="177">
        <v>0</v>
      </c>
      <c r="K38" s="177">
        <v>529457.13</v>
      </c>
      <c r="L38" s="179">
        <v>27</v>
      </c>
      <c r="M38" s="179">
        <v>27</v>
      </c>
      <c r="N38" s="177">
        <v>10528.24</v>
      </c>
      <c r="O38" s="177">
        <v>11096.76496</v>
      </c>
      <c r="P38" s="177">
        <v>1.208</v>
      </c>
      <c r="Q38" s="177">
        <v>12718.11392</v>
      </c>
      <c r="R38" s="177">
        <v>13404.89207168</v>
      </c>
      <c r="S38" s="177">
        <v>2402</v>
      </c>
      <c r="T38" s="177">
        <v>4327044.02</v>
      </c>
      <c r="U38" s="177">
        <v>4856.5</v>
      </c>
    </row>
    <row r="39" spans="1:21" s="80" customFormat="1" ht="13.5" customHeight="1">
      <c r="A39" s="65" t="s">
        <v>46</v>
      </c>
      <c r="B39" s="75">
        <v>87000000</v>
      </c>
      <c r="C39" s="194">
        <v>36</v>
      </c>
      <c r="D39" s="176">
        <v>3</v>
      </c>
      <c r="E39" s="177">
        <v>24565.89</v>
      </c>
      <c r="F39" s="177">
        <v>25892.44806</v>
      </c>
      <c r="G39" s="177">
        <v>1.3</v>
      </c>
      <c r="H39" s="177">
        <v>31935.657</v>
      </c>
      <c r="I39" s="177">
        <v>33660.182478</v>
      </c>
      <c r="J39" s="177">
        <v>23392.13</v>
      </c>
      <c r="K39" s="177">
        <v>1229985.12</v>
      </c>
      <c r="L39" s="179">
        <v>49</v>
      </c>
      <c r="M39" s="179">
        <v>45</v>
      </c>
      <c r="N39" s="177">
        <v>10528.24</v>
      </c>
      <c r="O39" s="177">
        <v>11096.76496</v>
      </c>
      <c r="P39" s="177">
        <v>1.3</v>
      </c>
      <c r="Q39" s="177">
        <v>13686.712</v>
      </c>
      <c r="R39" s="177">
        <v>14425.794448</v>
      </c>
      <c r="S39" s="177">
        <v>118935.61</v>
      </c>
      <c r="T39" s="177">
        <v>7875605.9</v>
      </c>
      <c r="U39" s="177">
        <v>9105.59</v>
      </c>
    </row>
    <row r="40" spans="1:21" s="80" customFormat="1" ht="13.5" customHeight="1">
      <c r="A40" s="69" t="s">
        <v>47</v>
      </c>
      <c r="B40" s="75">
        <v>67000000</v>
      </c>
      <c r="C40" s="224">
        <v>31</v>
      </c>
      <c r="D40" s="176">
        <v>2.5833333333333335</v>
      </c>
      <c r="E40" s="177">
        <v>24565.89</v>
      </c>
      <c r="F40" s="177">
        <v>25892.44806</v>
      </c>
      <c r="G40" s="177">
        <v>1</v>
      </c>
      <c r="H40" s="177">
        <v>24565.89</v>
      </c>
      <c r="I40" s="177">
        <v>25892.44806</v>
      </c>
      <c r="J40" s="177">
        <v>3093.83</v>
      </c>
      <c r="K40" s="177">
        <v>802332.78</v>
      </c>
      <c r="L40" s="182">
        <v>91</v>
      </c>
      <c r="M40" s="182">
        <v>87</v>
      </c>
      <c r="N40" s="177">
        <v>10528.24</v>
      </c>
      <c r="O40" s="177">
        <v>11096.76496</v>
      </c>
      <c r="P40" s="177">
        <v>1</v>
      </c>
      <c r="Q40" s="177">
        <v>10528.24</v>
      </c>
      <c r="R40" s="177">
        <v>11096.76496</v>
      </c>
      <c r="S40" s="177">
        <v>7000</v>
      </c>
      <c r="T40" s="177">
        <v>11542560.95</v>
      </c>
      <c r="U40" s="177">
        <v>12344.89</v>
      </c>
    </row>
    <row r="41" spans="1:21" s="80" customFormat="1" ht="13.5" customHeight="1">
      <c r="A41" s="65" t="s">
        <v>48</v>
      </c>
      <c r="B41" s="75">
        <v>88000000</v>
      </c>
      <c r="C41" s="194">
        <v>5</v>
      </c>
      <c r="D41" s="176">
        <v>0.4166666666666667</v>
      </c>
      <c r="E41" s="177">
        <v>24565.89</v>
      </c>
      <c r="F41" s="177">
        <v>25892.44806</v>
      </c>
      <c r="G41" s="177">
        <v>1</v>
      </c>
      <c r="H41" s="177">
        <v>24565.89</v>
      </c>
      <c r="I41" s="177">
        <v>25892.44806</v>
      </c>
      <c r="J41" s="177">
        <v>0</v>
      </c>
      <c r="K41" s="177">
        <v>128909.51</v>
      </c>
      <c r="L41" s="225">
        <v>41</v>
      </c>
      <c r="M41" s="222">
        <v>45</v>
      </c>
      <c r="N41" s="177">
        <v>10528.24</v>
      </c>
      <c r="O41" s="177">
        <v>11096.76496</v>
      </c>
      <c r="P41" s="177">
        <v>1</v>
      </c>
      <c r="Q41" s="177">
        <v>10528.24</v>
      </c>
      <c r="R41" s="177">
        <v>11096.76496</v>
      </c>
      <c r="S41" s="177">
        <v>23600</v>
      </c>
      <c r="T41" s="177">
        <v>5990269.46</v>
      </c>
      <c r="U41" s="177">
        <v>6119.18</v>
      </c>
    </row>
    <row r="42" spans="1:21" s="80" customFormat="1" ht="13.5" customHeight="1">
      <c r="A42" s="65" t="s">
        <v>49</v>
      </c>
      <c r="B42" s="75">
        <v>89000000</v>
      </c>
      <c r="C42" s="194">
        <v>8</v>
      </c>
      <c r="D42" s="176">
        <v>0.6666666666666666</v>
      </c>
      <c r="E42" s="177">
        <v>24565.89</v>
      </c>
      <c r="F42" s="177">
        <v>25892.44806</v>
      </c>
      <c r="G42" s="177">
        <v>1</v>
      </c>
      <c r="H42" s="177">
        <v>24565.89</v>
      </c>
      <c r="I42" s="177">
        <v>25892.44806</v>
      </c>
      <c r="J42" s="177">
        <v>0</v>
      </c>
      <c r="K42" s="177">
        <v>206255.21</v>
      </c>
      <c r="L42" s="225">
        <v>45</v>
      </c>
      <c r="M42" s="222">
        <v>47</v>
      </c>
      <c r="N42" s="177">
        <v>10528.24</v>
      </c>
      <c r="O42" s="177">
        <v>11096.76496</v>
      </c>
      <c r="P42" s="177">
        <v>1</v>
      </c>
      <c r="Q42" s="177">
        <v>10528.24</v>
      </c>
      <c r="R42" s="177">
        <v>11096.76496</v>
      </c>
      <c r="S42" s="177">
        <v>18400</v>
      </c>
      <c r="T42" s="177">
        <v>6250254.76</v>
      </c>
      <c r="U42" s="177">
        <v>6456.51</v>
      </c>
    </row>
    <row r="43" spans="1:21" s="80" customFormat="1" ht="13.5" customHeight="1">
      <c r="A43" s="65" t="s">
        <v>124</v>
      </c>
      <c r="B43" s="75">
        <v>98000000</v>
      </c>
      <c r="C43" s="221">
        <v>55</v>
      </c>
      <c r="D43" s="176">
        <v>4.583333333333333</v>
      </c>
      <c r="E43" s="177">
        <v>24565.89</v>
      </c>
      <c r="F43" s="177">
        <v>25892.44806</v>
      </c>
      <c r="G43" s="177">
        <v>1.46</v>
      </c>
      <c r="H43" s="177">
        <v>35866.1994</v>
      </c>
      <c r="I43" s="177">
        <v>37802.9741676</v>
      </c>
      <c r="J43" s="177">
        <v>0</v>
      </c>
      <c r="K43" s="177">
        <v>2070286.69</v>
      </c>
      <c r="L43" s="179">
        <v>154</v>
      </c>
      <c r="M43" s="179">
        <v>190</v>
      </c>
      <c r="N43" s="177">
        <v>10528.24</v>
      </c>
      <c r="O43" s="177">
        <v>11096.76496</v>
      </c>
      <c r="P43" s="177">
        <v>1.46</v>
      </c>
      <c r="Q43" s="177">
        <v>15371.230399999999</v>
      </c>
      <c r="R43" s="177">
        <v>16201.2768416</v>
      </c>
      <c r="S43" s="177">
        <v>25000</v>
      </c>
      <c r="T43" s="177">
        <v>36806202.37</v>
      </c>
      <c r="U43" s="177">
        <v>38876.49</v>
      </c>
    </row>
    <row r="44" spans="1:21" s="80" customFormat="1" ht="13.5" customHeight="1">
      <c r="A44" s="65" t="s">
        <v>151</v>
      </c>
      <c r="B44" s="75">
        <v>90000000</v>
      </c>
      <c r="C44" s="194">
        <v>7</v>
      </c>
      <c r="D44" s="176">
        <v>0.5833333333333334</v>
      </c>
      <c r="E44" s="177">
        <v>24565.89</v>
      </c>
      <c r="F44" s="177">
        <v>25892.44806</v>
      </c>
      <c r="G44" s="177">
        <v>1</v>
      </c>
      <c r="H44" s="177">
        <v>24565.89</v>
      </c>
      <c r="I44" s="177">
        <v>25892.44806</v>
      </c>
      <c r="J44" s="177">
        <v>2707.1</v>
      </c>
      <c r="K44" s="177">
        <v>183180.41</v>
      </c>
      <c r="L44" s="225">
        <v>14</v>
      </c>
      <c r="M44" s="222">
        <v>14</v>
      </c>
      <c r="N44" s="177">
        <v>10528.24</v>
      </c>
      <c r="O44" s="177">
        <v>11096.76496</v>
      </c>
      <c r="P44" s="177">
        <v>1</v>
      </c>
      <c r="Q44" s="177">
        <v>10528.24</v>
      </c>
      <c r="R44" s="177">
        <v>11096.76496</v>
      </c>
      <c r="S44" s="177">
        <v>0</v>
      </c>
      <c r="T44" s="177">
        <v>1856297.16</v>
      </c>
      <c r="U44" s="177">
        <v>2039.48</v>
      </c>
    </row>
    <row r="45" spans="1:21" s="80" customFormat="1" ht="13.5" customHeight="1">
      <c r="A45" s="65" t="s">
        <v>125</v>
      </c>
      <c r="B45" s="75">
        <v>92000000</v>
      </c>
      <c r="C45" s="194">
        <v>6</v>
      </c>
      <c r="D45" s="176">
        <v>0.5</v>
      </c>
      <c r="E45" s="177">
        <v>24565.89</v>
      </c>
      <c r="F45" s="177">
        <v>25892.44806</v>
      </c>
      <c r="G45" s="177">
        <v>1</v>
      </c>
      <c r="H45" s="177">
        <v>24565.89</v>
      </c>
      <c r="I45" s="177">
        <v>25892.44806</v>
      </c>
      <c r="J45" s="177">
        <v>0</v>
      </c>
      <c r="K45" s="177">
        <v>154691.41</v>
      </c>
      <c r="L45" s="225">
        <v>112</v>
      </c>
      <c r="M45" s="222">
        <v>123</v>
      </c>
      <c r="N45" s="177">
        <v>10528.24</v>
      </c>
      <c r="O45" s="177">
        <v>11096.76496</v>
      </c>
      <c r="P45" s="177">
        <v>1</v>
      </c>
      <c r="Q45" s="177">
        <v>10528.24</v>
      </c>
      <c r="R45" s="177">
        <v>11096.76496</v>
      </c>
      <c r="S45" s="177">
        <v>14400</v>
      </c>
      <c r="T45" s="177">
        <v>16323296.51</v>
      </c>
      <c r="U45" s="177">
        <v>16477.99</v>
      </c>
    </row>
    <row r="46" spans="1:21" s="80" customFormat="1" ht="13.5" customHeight="1">
      <c r="A46" s="65" t="s">
        <v>126</v>
      </c>
      <c r="B46" s="75">
        <v>93000000</v>
      </c>
      <c r="C46" s="194">
        <v>71</v>
      </c>
      <c r="D46" s="176">
        <v>5.916666666666667</v>
      </c>
      <c r="E46" s="177">
        <v>24565.89</v>
      </c>
      <c r="F46" s="177">
        <v>25892.44806</v>
      </c>
      <c r="G46" s="177">
        <v>1.4</v>
      </c>
      <c r="H46" s="177">
        <v>34392.246</v>
      </c>
      <c r="I46" s="177">
        <v>36249.427284</v>
      </c>
      <c r="J46" s="177">
        <v>0</v>
      </c>
      <c r="K46" s="177">
        <v>2562721.01</v>
      </c>
      <c r="L46" s="179">
        <v>183</v>
      </c>
      <c r="M46" s="179">
        <v>180</v>
      </c>
      <c r="N46" s="177">
        <v>10528.24</v>
      </c>
      <c r="O46" s="177">
        <v>11096.76496</v>
      </c>
      <c r="P46" s="177">
        <v>1.4</v>
      </c>
      <c r="Q46" s="177">
        <v>14739.535999999998</v>
      </c>
      <c r="R46" s="177">
        <v>15535.470943999999</v>
      </c>
      <c r="S46" s="177">
        <v>14000</v>
      </c>
      <c r="T46" s="177">
        <v>33427348.95</v>
      </c>
      <c r="U46" s="177">
        <v>35990.07</v>
      </c>
    </row>
    <row r="47" spans="1:21" s="80" customFormat="1" ht="13.5" customHeight="1">
      <c r="A47" s="65" t="s">
        <v>112</v>
      </c>
      <c r="B47" s="75">
        <v>94000000</v>
      </c>
      <c r="C47" s="194">
        <v>24</v>
      </c>
      <c r="D47" s="176">
        <v>2</v>
      </c>
      <c r="E47" s="177">
        <v>24565.89</v>
      </c>
      <c r="F47" s="177">
        <v>25892.44806</v>
      </c>
      <c r="G47" s="177">
        <v>1.15</v>
      </c>
      <c r="H47" s="177">
        <v>28250.773499999996</v>
      </c>
      <c r="I47" s="177">
        <v>29776.315268999995</v>
      </c>
      <c r="J47" s="177">
        <v>8277.22</v>
      </c>
      <c r="K47" s="177">
        <v>719857.7</v>
      </c>
      <c r="L47" s="178">
        <v>72</v>
      </c>
      <c r="M47" s="194">
        <v>78</v>
      </c>
      <c r="N47" s="177">
        <v>10528.24</v>
      </c>
      <c r="O47" s="177">
        <v>11096.76496</v>
      </c>
      <c r="P47" s="177">
        <v>1.15</v>
      </c>
      <c r="Q47" s="177">
        <v>12107.475999999999</v>
      </c>
      <c r="R47" s="177">
        <v>12761.279703999999</v>
      </c>
      <c r="S47" s="177">
        <v>4900</v>
      </c>
      <c r="T47" s="177">
        <v>11898461.11</v>
      </c>
      <c r="U47" s="177">
        <v>12618.32</v>
      </c>
    </row>
    <row r="48" spans="1:21" s="80" customFormat="1" ht="13.5" customHeight="1">
      <c r="A48" s="65" t="s">
        <v>127</v>
      </c>
      <c r="B48" s="75">
        <v>95000000</v>
      </c>
      <c r="C48" s="194">
        <v>37</v>
      </c>
      <c r="D48" s="176">
        <v>3.0833333333333335</v>
      </c>
      <c r="E48" s="177">
        <v>24565.89</v>
      </c>
      <c r="F48" s="177">
        <v>25892.44806</v>
      </c>
      <c r="G48" s="177">
        <v>1.3</v>
      </c>
      <c r="H48" s="177">
        <v>31935.657</v>
      </c>
      <c r="I48" s="177">
        <v>33660.182478</v>
      </c>
      <c r="J48" s="177">
        <v>0</v>
      </c>
      <c r="K48" s="177">
        <v>1240109.46</v>
      </c>
      <c r="L48" s="179">
        <v>60</v>
      </c>
      <c r="M48" s="179">
        <v>57</v>
      </c>
      <c r="N48" s="177">
        <v>10528.24</v>
      </c>
      <c r="O48" s="177">
        <v>11096.76496</v>
      </c>
      <c r="P48" s="177">
        <v>1.3</v>
      </c>
      <c r="Q48" s="177">
        <v>13686.712</v>
      </c>
      <c r="R48" s="177">
        <v>14425.794448</v>
      </c>
      <c r="S48" s="177">
        <v>17800</v>
      </c>
      <c r="T48" s="177">
        <v>9842915.7</v>
      </c>
      <c r="U48" s="177">
        <v>11083.03</v>
      </c>
    </row>
    <row r="49" spans="1:21" s="80" customFormat="1" ht="13.5" customHeight="1">
      <c r="A49" s="65" t="s">
        <v>114</v>
      </c>
      <c r="B49" s="75">
        <v>96000000</v>
      </c>
      <c r="C49" s="194">
        <v>4</v>
      </c>
      <c r="D49" s="176">
        <v>0.3333333333333333</v>
      </c>
      <c r="E49" s="177">
        <v>24565.89</v>
      </c>
      <c r="F49" s="177">
        <v>25892.44806</v>
      </c>
      <c r="G49" s="177">
        <v>1</v>
      </c>
      <c r="H49" s="177">
        <v>24565.89</v>
      </c>
      <c r="I49" s="177">
        <v>25892.44806</v>
      </c>
      <c r="J49" s="177">
        <v>6961.11</v>
      </c>
      <c r="K49" s="177">
        <v>110088.72</v>
      </c>
      <c r="L49" s="178">
        <v>5</v>
      </c>
      <c r="M49" s="194">
        <v>5</v>
      </c>
      <c r="N49" s="177">
        <v>10528.24</v>
      </c>
      <c r="O49" s="177">
        <v>11096.76496</v>
      </c>
      <c r="P49" s="177">
        <v>1</v>
      </c>
      <c r="Q49" s="177">
        <v>10528.24</v>
      </c>
      <c r="R49" s="177">
        <v>11096.76496</v>
      </c>
      <c r="S49" s="177">
        <v>1000</v>
      </c>
      <c r="T49" s="177">
        <v>663963.27</v>
      </c>
      <c r="U49" s="177">
        <v>774.05</v>
      </c>
    </row>
    <row r="50" spans="1:21" s="80" customFormat="1" ht="13.5" customHeight="1">
      <c r="A50" s="65" t="s">
        <v>50</v>
      </c>
      <c r="B50" s="75">
        <v>97000000</v>
      </c>
      <c r="C50" s="222">
        <v>4</v>
      </c>
      <c r="D50" s="176">
        <v>0.3333333333333333</v>
      </c>
      <c r="E50" s="177">
        <v>24565.89</v>
      </c>
      <c r="F50" s="177">
        <v>25892.44806</v>
      </c>
      <c r="G50" s="177">
        <v>1</v>
      </c>
      <c r="H50" s="177">
        <v>24565.89</v>
      </c>
      <c r="I50" s="177">
        <v>25892.44806</v>
      </c>
      <c r="J50" s="177">
        <v>0</v>
      </c>
      <c r="K50" s="177">
        <v>103127.61</v>
      </c>
      <c r="L50" s="225">
        <v>41</v>
      </c>
      <c r="M50" s="222">
        <v>44</v>
      </c>
      <c r="N50" s="177">
        <v>10528.24</v>
      </c>
      <c r="O50" s="177">
        <v>11096.76496</v>
      </c>
      <c r="P50" s="177">
        <v>1</v>
      </c>
      <c r="Q50" s="177">
        <v>10528.24</v>
      </c>
      <c r="R50" s="177">
        <v>11096.76496</v>
      </c>
      <c r="S50" s="177">
        <v>13000</v>
      </c>
      <c r="T50" s="177">
        <v>5847076.8</v>
      </c>
      <c r="U50" s="177">
        <v>5950.2</v>
      </c>
    </row>
    <row r="51" spans="1:21" s="76" customFormat="1" ht="13.5" customHeight="1">
      <c r="A51" s="65" t="s">
        <v>51</v>
      </c>
      <c r="B51" s="75">
        <v>1000000</v>
      </c>
      <c r="C51" s="222">
        <v>48</v>
      </c>
      <c r="D51" s="176">
        <v>4</v>
      </c>
      <c r="E51" s="177">
        <v>24565.89</v>
      </c>
      <c r="F51" s="177">
        <v>25892.44806</v>
      </c>
      <c r="G51" s="177">
        <v>1.18</v>
      </c>
      <c r="H51" s="177">
        <v>28987.7502</v>
      </c>
      <c r="I51" s="177">
        <v>30553.088710799995</v>
      </c>
      <c r="J51" s="177">
        <v>27359.81</v>
      </c>
      <c r="K51" s="177">
        <v>1487646.71</v>
      </c>
      <c r="L51" s="221">
        <v>160</v>
      </c>
      <c r="M51" s="221">
        <v>160</v>
      </c>
      <c r="N51" s="177">
        <v>10528.24</v>
      </c>
      <c r="O51" s="177">
        <v>11096.76496</v>
      </c>
      <c r="P51" s="177">
        <v>1.18</v>
      </c>
      <c r="Q51" s="177">
        <v>12423.323199999999</v>
      </c>
      <c r="R51" s="177">
        <v>13094.1826528</v>
      </c>
      <c r="S51" s="177">
        <v>17400</v>
      </c>
      <c r="T51" s="177">
        <v>25050893.18</v>
      </c>
      <c r="U51" s="177">
        <v>26538.54</v>
      </c>
    </row>
    <row r="52" spans="1:21" s="76" customFormat="1" ht="13.5" customHeight="1">
      <c r="A52" s="65" t="s">
        <v>128</v>
      </c>
      <c r="B52" s="75">
        <v>76000000</v>
      </c>
      <c r="C52" s="222">
        <v>51</v>
      </c>
      <c r="D52" s="176">
        <v>4.25</v>
      </c>
      <c r="E52" s="177">
        <v>24565.89</v>
      </c>
      <c r="F52" s="177">
        <v>25892.44806</v>
      </c>
      <c r="G52" s="177">
        <v>1.24</v>
      </c>
      <c r="H52" s="177">
        <v>30461.7036</v>
      </c>
      <c r="I52" s="177">
        <v>32106.6355944</v>
      </c>
      <c r="J52" s="177">
        <v>28772.6</v>
      </c>
      <c r="K52" s="177">
        <v>1659220.05</v>
      </c>
      <c r="L52" s="221">
        <v>120</v>
      </c>
      <c r="M52" s="221">
        <v>119</v>
      </c>
      <c r="N52" s="177">
        <v>10528.24</v>
      </c>
      <c r="O52" s="177">
        <v>11096.76496</v>
      </c>
      <c r="P52" s="177">
        <v>1.24</v>
      </c>
      <c r="Q52" s="177">
        <v>13055.0176</v>
      </c>
      <c r="R52" s="177">
        <v>13759.988550400001</v>
      </c>
      <c r="S52" s="177">
        <v>340338.83</v>
      </c>
      <c r="T52" s="177">
        <v>19905710.94</v>
      </c>
      <c r="U52" s="177">
        <v>21564.93</v>
      </c>
    </row>
    <row r="53" spans="1:21" s="76" customFormat="1" ht="13.5" customHeight="1">
      <c r="A53" s="65" t="s">
        <v>52</v>
      </c>
      <c r="B53" s="75">
        <v>30000000</v>
      </c>
      <c r="C53" s="221">
        <v>9</v>
      </c>
      <c r="D53" s="176">
        <v>0.75</v>
      </c>
      <c r="E53" s="177">
        <v>24565.89</v>
      </c>
      <c r="F53" s="177">
        <v>25892.44806</v>
      </c>
      <c r="G53" s="177">
        <v>1.6</v>
      </c>
      <c r="H53" s="177">
        <v>39305.424</v>
      </c>
      <c r="I53" s="177">
        <v>41427.916896</v>
      </c>
      <c r="J53" s="177">
        <v>2879</v>
      </c>
      <c r="K53" s="177">
        <v>374138.38</v>
      </c>
      <c r="L53" s="179">
        <v>12</v>
      </c>
      <c r="M53" s="179">
        <v>12</v>
      </c>
      <c r="N53" s="177">
        <v>10528.24</v>
      </c>
      <c r="O53" s="177">
        <v>11096.76496</v>
      </c>
      <c r="P53" s="177">
        <v>1.6</v>
      </c>
      <c r="Q53" s="177">
        <v>16845.184</v>
      </c>
      <c r="R53" s="177">
        <v>17754.823936</v>
      </c>
      <c r="S53" s="177">
        <v>12600</v>
      </c>
      <c r="T53" s="177">
        <v>2558378.97</v>
      </c>
      <c r="U53" s="177">
        <v>2932.52</v>
      </c>
    </row>
    <row r="54" spans="1:21" s="76" customFormat="1" ht="13.5" customHeight="1">
      <c r="A54" s="65" t="s">
        <v>105</v>
      </c>
      <c r="B54" s="75">
        <v>3000000</v>
      </c>
      <c r="C54" s="194">
        <v>11</v>
      </c>
      <c r="D54" s="176">
        <v>0.9166666666666666</v>
      </c>
      <c r="E54" s="177">
        <v>24565.89</v>
      </c>
      <c r="F54" s="177">
        <v>25892.44806</v>
      </c>
      <c r="G54" s="177">
        <v>1</v>
      </c>
      <c r="H54" s="177">
        <v>24565.89</v>
      </c>
      <c r="I54" s="177">
        <v>25892.44806</v>
      </c>
      <c r="J54" s="177">
        <v>20000</v>
      </c>
      <c r="K54" s="177">
        <v>303600.92</v>
      </c>
      <c r="L54" s="179">
        <v>244</v>
      </c>
      <c r="M54" s="179">
        <v>248</v>
      </c>
      <c r="N54" s="177">
        <v>10528.24</v>
      </c>
      <c r="O54" s="177">
        <v>11096.76496</v>
      </c>
      <c r="P54" s="177">
        <v>1</v>
      </c>
      <c r="Q54" s="177">
        <v>10528.24</v>
      </c>
      <c r="R54" s="177">
        <v>11096.76496</v>
      </c>
      <c r="S54" s="177">
        <v>128600</v>
      </c>
      <c r="T54" s="177">
        <v>33011578.33</v>
      </c>
      <c r="U54" s="177">
        <v>33315.18</v>
      </c>
    </row>
    <row r="55" spans="1:21" s="76" customFormat="1" ht="13.5" customHeight="1">
      <c r="A55" s="65" t="s">
        <v>106</v>
      </c>
      <c r="B55" s="75">
        <v>4000000</v>
      </c>
      <c r="C55" s="194">
        <v>5</v>
      </c>
      <c r="D55" s="176">
        <v>0.4166666666666667</v>
      </c>
      <c r="E55" s="177">
        <v>24565.89</v>
      </c>
      <c r="F55" s="177">
        <v>25892.44806</v>
      </c>
      <c r="G55" s="177">
        <v>1.25</v>
      </c>
      <c r="H55" s="177">
        <v>30707.3625</v>
      </c>
      <c r="I55" s="177">
        <v>32365.560074999998</v>
      </c>
      <c r="J55" s="177">
        <v>10000</v>
      </c>
      <c r="K55" s="177">
        <v>171136.88</v>
      </c>
      <c r="L55" s="179">
        <v>186</v>
      </c>
      <c r="M55" s="179">
        <v>200</v>
      </c>
      <c r="N55" s="177">
        <v>10528.24</v>
      </c>
      <c r="O55" s="177">
        <v>11096.76496</v>
      </c>
      <c r="P55" s="177">
        <v>1.25</v>
      </c>
      <c r="Q55" s="177">
        <v>13160.3</v>
      </c>
      <c r="R55" s="177">
        <v>13870.9562</v>
      </c>
      <c r="S55" s="177">
        <v>7600</v>
      </c>
      <c r="T55" s="177">
        <v>33155763.64</v>
      </c>
      <c r="U55" s="177">
        <v>33326.9</v>
      </c>
    </row>
    <row r="56" spans="1:21" s="76" customFormat="1" ht="13.5" customHeight="1">
      <c r="A56" s="65" t="s">
        <v>53</v>
      </c>
      <c r="B56" s="75">
        <v>57000000</v>
      </c>
      <c r="C56" s="194">
        <v>16</v>
      </c>
      <c r="D56" s="176">
        <v>1.3333333333333333</v>
      </c>
      <c r="E56" s="177">
        <v>24565.89</v>
      </c>
      <c r="F56" s="177">
        <v>25892.44806</v>
      </c>
      <c r="G56" s="177">
        <v>1.15</v>
      </c>
      <c r="H56" s="177">
        <v>28250.773499999996</v>
      </c>
      <c r="I56" s="177">
        <v>29776.315268999995</v>
      </c>
      <c r="J56" s="177">
        <v>0</v>
      </c>
      <c r="K56" s="177">
        <v>474386.99</v>
      </c>
      <c r="L56" s="178">
        <v>126</v>
      </c>
      <c r="M56" s="194">
        <v>134</v>
      </c>
      <c r="N56" s="177">
        <v>10528.24</v>
      </c>
      <c r="O56" s="177">
        <v>11096.76496</v>
      </c>
      <c r="P56" s="177">
        <v>1.15</v>
      </c>
      <c r="Q56" s="177">
        <v>12107.475999999999</v>
      </c>
      <c r="R56" s="177">
        <v>12761.279703999999</v>
      </c>
      <c r="S56" s="177">
        <v>16600</v>
      </c>
      <c r="T56" s="177">
        <v>20449128.07</v>
      </c>
      <c r="U56" s="177">
        <v>20923.52</v>
      </c>
    </row>
    <row r="57" spans="1:21" s="76" customFormat="1" ht="13.5" customHeight="1">
      <c r="A57" s="65" t="s">
        <v>54</v>
      </c>
      <c r="B57" s="75">
        <v>5000000</v>
      </c>
      <c r="C57" s="221">
        <v>10</v>
      </c>
      <c r="D57" s="176">
        <v>0.8333333333333334</v>
      </c>
      <c r="E57" s="177">
        <v>24565.89</v>
      </c>
      <c r="F57" s="177">
        <v>25892.44806</v>
      </c>
      <c r="G57" s="177">
        <v>1.21</v>
      </c>
      <c r="H57" s="177">
        <v>29724.726899999998</v>
      </c>
      <c r="I57" s="177">
        <v>31329.8621526</v>
      </c>
      <c r="J57" s="177">
        <v>2288.83</v>
      </c>
      <c r="K57" s="177">
        <v>314249.84</v>
      </c>
      <c r="L57" s="221">
        <v>138</v>
      </c>
      <c r="M57" s="221">
        <v>85</v>
      </c>
      <c r="N57" s="177">
        <v>10528.24</v>
      </c>
      <c r="O57" s="177">
        <v>11096.76496</v>
      </c>
      <c r="P57" s="177">
        <v>1.21</v>
      </c>
      <c r="Q57" s="177">
        <v>12739.170399999999</v>
      </c>
      <c r="R57" s="177">
        <v>13427.0856016</v>
      </c>
      <c r="S57" s="177">
        <v>9000</v>
      </c>
      <c r="T57" s="177">
        <v>13646154.52</v>
      </c>
      <c r="U57" s="177">
        <v>13960.4</v>
      </c>
    </row>
    <row r="58" spans="1:21" s="80" customFormat="1" ht="13.5" customHeight="1">
      <c r="A58" s="65" t="s">
        <v>55</v>
      </c>
      <c r="B58" s="75">
        <v>7000000</v>
      </c>
      <c r="C58" s="194">
        <v>57</v>
      </c>
      <c r="D58" s="176">
        <v>4.75</v>
      </c>
      <c r="E58" s="177">
        <v>24565.89</v>
      </c>
      <c r="F58" s="177">
        <v>25892.44806</v>
      </c>
      <c r="G58" s="177">
        <v>1</v>
      </c>
      <c r="H58" s="177">
        <v>24565.89</v>
      </c>
      <c r="I58" s="177">
        <v>25892.44806</v>
      </c>
      <c r="J58" s="177">
        <v>0</v>
      </c>
      <c r="K58" s="177">
        <v>1469568.39</v>
      </c>
      <c r="L58" s="225">
        <v>105</v>
      </c>
      <c r="M58" s="222">
        <v>110</v>
      </c>
      <c r="N58" s="177">
        <v>10528.24</v>
      </c>
      <c r="O58" s="177">
        <v>11096.76496</v>
      </c>
      <c r="P58" s="177">
        <v>1</v>
      </c>
      <c r="Q58" s="177">
        <v>10528.24</v>
      </c>
      <c r="R58" s="177">
        <v>11096.76496</v>
      </c>
      <c r="S58" s="177">
        <v>3300</v>
      </c>
      <c r="T58" s="177">
        <v>14588492</v>
      </c>
      <c r="U58" s="177">
        <v>16058.06</v>
      </c>
    </row>
    <row r="59" spans="1:21" s="80" customFormat="1" ht="15.75" customHeight="1">
      <c r="A59" s="65" t="s">
        <v>56</v>
      </c>
      <c r="B59" s="75">
        <v>8000000</v>
      </c>
      <c r="C59" s="194">
        <v>16</v>
      </c>
      <c r="D59" s="176">
        <v>1.3333333333333333</v>
      </c>
      <c r="E59" s="177">
        <v>24565.89</v>
      </c>
      <c r="F59" s="177">
        <v>25892.44806</v>
      </c>
      <c r="G59" s="177">
        <v>1.27</v>
      </c>
      <c r="H59" s="177">
        <v>31198.6803</v>
      </c>
      <c r="I59" s="177">
        <v>32883.4090362</v>
      </c>
      <c r="J59" s="177">
        <v>5200</v>
      </c>
      <c r="K59" s="177">
        <v>529088.24</v>
      </c>
      <c r="L59" s="221">
        <v>59</v>
      </c>
      <c r="M59" s="221">
        <v>58</v>
      </c>
      <c r="N59" s="177">
        <v>10528.24</v>
      </c>
      <c r="O59" s="177">
        <v>11096.76496</v>
      </c>
      <c r="P59" s="177">
        <v>1.27</v>
      </c>
      <c r="Q59" s="177">
        <v>13370.8648</v>
      </c>
      <c r="R59" s="177">
        <v>14092.8914992</v>
      </c>
      <c r="S59" s="177">
        <v>27000</v>
      </c>
      <c r="T59" s="177">
        <v>9793774.93</v>
      </c>
      <c r="U59" s="177">
        <v>10322.86</v>
      </c>
    </row>
    <row r="60" spans="1:21" s="76" customFormat="1" ht="13.5" customHeight="1">
      <c r="A60" s="65" t="s">
        <v>57</v>
      </c>
      <c r="B60" s="75">
        <v>10000000</v>
      </c>
      <c r="C60" s="222">
        <v>6</v>
      </c>
      <c r="D60" s="176">
        <v>0.5</v>
      </c>
      <c r="E60" s="177">
        <v>24565.89</v>
      </c>
      <c r="F60" s="177">
        <v>25892.44806</v>
      </c>
      <c r="G60" s="177">
        <v>1.3</v>
      </c>
      <c r="H60" s="177">
        <v>31935.657</v>
      </c>
      <c r="I60" s="177">
        <v>33660.182478</v>
      </c>
      <c r="J60" s="177">
        <v>460</v>
      </c>
      <c r="K60" s="177">
        <v>201558.83</v>
      </c>
      <c r="L60" s="221">
        <v>52</v>
      </c>
      <c r="M60" s="221">
        <v>54</v>
      </c>
      <c r="N60" s="177">
        <v>10528.24</v>
      </c>
      <c r="O60" s="177">
        <v>11096.76496</v>
      </c>
      <c r="P60" s="177">
        <v>1.3</v>
      </c>
      <c r="Q60" s="177">
        <v>13686.712</v>
      </c>
      <c r="R60" s="177">
        <v>14425.794448</v>
      </c>
      <c r="S60" s="177">
        <v>14700</v>
      </c>
      <c r="T60" s="177">
        <v>9322704.35</v>
      </c>
      <c r="U60" s="177">
        <v>9524.26</v>
      </c>
    </row>
    <row r="61" spans="1:21" s="76" customFormat="1" ht="13.5" customHeight="1">
      <c r="A61" s="65" t="s">
        <v>58</v>
      </c>
      <c r="B61" s="75">
        <v>11000000</v>
      </c>
      <c r="C61" s="179">
        <v>34</v>
      </c>
      <c r="D61" s="176">
        <v>2.8333333333333335</v>
      </c>
      <c r="E61" s="177">
        <v>24565.89</v>
      </c>
      <c r="F61" s="177">
        <v>25892.44806</v>
      </c>
      <c r="G61" s="177">
        <v>1.275</v>
      </c>
      <c r="H61" s="177">
        <v>31321.509749999997</v>
      </c>
      <c r="I61" s="177">
        <v>33012.871276499995</v>
      </c>
      <c r="J61" s="177">
        <v>4800</v>
      </c>
      <c r="K61" s="177">
        <v>1122445.43</v>
      </c>
      <c r="L61" s="221">
        <v>37</v>
      </c>
      <c r="M61" s="221">
        <v>39</v>
      </c>
      <c r="N61" s="177">
        <v>10528.24</v>
      </c>
      <c r="O61" s="177">
        <v>11096.76496</v>
      </c>
      <c r="P61" s="177">
        <v>1.275</v>
      </c>
      <c r="Q61" s="177">
        <v>13423.506</v>
      </c>
      <c r="R61" s="177">
        <v>14148.375323999999</v>
      </c>
      <c r="S61" s="177">
        <v>35000</v>
      </c>
      <c r="T61" s="177">
        <v>6628169.75</v>
      </c>
      <c r="U61" s="177">
        <v>7750.62</v>
      </c>
    </row>
    <row r="62" spans="1:21" s="76" customFormat="1" ht="13.5" customHeight="1">
      <c r="A62" s="65" t="s">
        <v>102</v>
      </c>
      <c r="B62" s="75">
        <v>12000000</v>
      </c>
      <c r="C62" s="222">
        <v>25</v>
      </c>
      <c r="D62" s="176">
        <v>2.0833333333333335</v>
      </c>
      <c r="E62" s="177">
        <v>24565.89</v>
      </c>
      <c r="F62" s="177">
        <v>25892.44806</v>
      </c>
      <c r="G62" s="177">
        <v>1</v>
      </c>
      <c r="H62" s="177">
        <v>24565.89</v>
      </c>
      <c r="I62" s="177">
        <v>25892.44806</v>
      </c>
      <c r="J62" s="177">
        <v>0</v>
      </c>
      <c r="K62" s="177">
        <v>644547.54</v>
      </c>
      <c r="L62" s="221">
        <v>47</v>
      </c>
      <c r="M62" s="221">
        <v>44</v>
      </c>
      <c r="N62" s="177">
        <v>10528.24</v>
      </c>
      <c r="O62" s="177">
        <v>11096.76496</v>
      </c>
      <c r="P62" s="177">
        <v>1</v>
      </c>
      <c r="Q62" s="177">
        <v>10528.24</v>
      </c>
      <c r="R62" s="177">
        <v>11096.76496</v>
      </c>
      <c r="S62" s="177">
        <v>5000</v>
      </c>
      <c r="T62" s="177">
        <v>5839076.8</v>
      </c>
      <c r="U62" s="177">
        <v>6483.62</v>
      </c>
    </row>
    <row r="63" spans="1:21" s="76" customFormat="1" ht="13.5" customHeight="1">
      <c r="A63" s="65" t="s">
        <v>59</v>
      </c>
      <c r="B63" s="75">
        <v>14000000</v>
      </c>
      <c r="C63" s="179">
        <v>22</v>
      </c>
      <c r="D63" s="176">
        <v>1.8333333333333333</v>
      </c>
      <c r="E63" s="177">
        <v>24565.89</v>
      </c>
      <c r="F63" s="177">
        <v>25892.44806</v>
      </c>
      <c r="G63" s="177">
        <v>1</v>
      </c>
      <c r="H63" s="177">
        <v>24565.89</v>
      </c>
      <c r="I63" s="177">
        <v>25892.44806</v>
      </c>
      <c r="J63" s="177">
        <v>20790.32</v>
      </c>
      <c r="K63" s="177">
        <v>587992.15</v>
      </c>
      <c r="L63" s="178">
        <v>76</v>
      </c>
      <c r="M63" s="194">
        <v>73</v>
      </c>
      <c r="N63" s="177">
        <v>10528.24</v>
      </c>
      <c r="O63" s="177">
        <v>11096.76496</v>
      </c>
      <c r="P63" s="177">
        <v>1</v>
      </c>
      <c r="Q63" s="177">
        <v>10528.24</v>
      </c>
      <c r="R63" s="177">
        <v>11096.76496</v>
      </c>
      <c r="S63" s="177">
        <v>111010.51</v>
      </c>
      <c r="T63" s="177">
        <v>9790274.29</v>
      </c>
      <c r="U63" s="177">
        <v>10378.27</v>
      </c>
    </row>
    <row r="64" spans="1:21" s="76" customFormat="1" ht="13.5" customHeight="1">
      <c r="A64" s="65" t="s">
        <v>60</v>
      </c>
      <c r="B64" s="75">
        <v>15000000</v>
      </c>
      <c r="C64" s="179">
        <v>28</v>
      </c>
      <c r="D64" s="176">
        <v>2.3333333333333335</v>
      </c>
      <c r="E64" s="177">
        <v>24565.89</v>
      </c>
      <c r="F64" s="177">
        <v>25892.44806</v>
      </c>
      <c r="G64" s="177">
        <v>1</v>
      </c>
      <c r="H64" s="177">
        <v>24565.89</v>
      </c>
      <c r="I64" s="177">
        <v>25892.44806</v>
      </c>
      <c r="J64" s="177">
        <v>0</v>
      </c>
      <c r="K64" s="177">
        <v>721893.24</v>
      </c>
      <c r="L64" s="178">
        <v>64</v>
      </c>
      <c r="M64" s="194">
        <v>61</v>
      </c>
      <c r="N64" s="177">
        <v>10528.24</v>
      </c>
      <c r="O64" s="177">
        <v>11096.76496</v>
      </c>
      <c r="P64" s="177">
        <v>1</v>
      </c>
      <c r="Q64" s="177">
        <v>10528.24</v>
      </c>
      <c r="R64" s="177">
        <v>11096.76496</v>
      </c>
      <c r="S64" s="177">
        <v>11660</v>
      </c>
      <c r="T64" s="177">
        <v>8099811.93</v>
      </c>
      <c r="U64" s="177">
        <v>8821.71</v>
      </c>
    </row>
    <row r="65" spans="1:21" s="76" customFormat="1" ht="13.5" customHeight="1">
      <c r="A65" s="65" t="s">
        <v>61</v>
      </c>
      <c r="B65" s="75">
        <v>17000000</v>
      </c>
      <c r="C65" s="179">
        <v>26</v>
      </c>
      <c r="D65" s="176">
        <v>2.1666666666666665</v>
      </c>
      <c r="E65" s="177">
        <v>24565.89</v>
      </c>
      <c r="F65" s="177">
        <v>25892.44806</v>
      </c>
      <c r="G65" s="177">
        <v>1</v>
      </c>
      <c r="H65" s="177">
        <v>24565.89</v>
      </c>
      <c r="I65" s="177">
        <v>25892.44806</v>
      </c>
      <c r="J65" s="177">
        <v>0</v>
      </c>
      <c r="K65" s="177">
        <v>670329.44</v>
      </c>
      <c r="L65" s="178">
        <v>58</v>
      </c>
      <c r="M65" s="194">
        <v>55</v>
      </c>
      <c r="N65" s="177">
        <v>10528.24</v>
      </c>
      <c r="O65" s="177">
        <v>11096.76496</v>
      </c>
      <c r="P65" s="177">
        <v>1</v>
      </c>
      <c r="Q65" s="177">
        <v>10528.24</v>
      </c>
      <c r="R65" s="177">
        <v>11096.76496</v>
      </c>
      <c r="S65" s="177">
        <v>9888</v>
      </c>
      <c r="T65" s="177">
        <v>7302484</v>
      </c>
      <c r="U65" s="177">
        <v>7972.81</v>
      </c>
    </row>
    <row r="66" spans="1:21" s="76" customFormat="1" ht="13.5" customHeight="1">
      <c r="A66" s="65" t="s">
        <v>62</v>
      </c>
      <c r="B66" s="75">
        <v>18000000</v>
      </c>
      <c r="C66" s="222">
        <v>42</v>
      </c>
      <c r="D66" s="176">
        <v>3.5</v>
      </c>
      <c r="E66" s="177">
        <v>24565.89</v>
      </c>
      <c r="F66" s="177">
        <v>25892.44806</v>
      </c>
      <c r="G66" s="177">
        <v>1</v>
      </c>
      <c r="H66" s="177">
        <v>24565.89</v>
      </c>
      <c r="I66" s="177">
        <v>25892.44806</v>
      </c>
      <c r="J66" s="177">
        <v>0</v>
      </c>
      <c r="K66" s="177">
        <v>1082839.87</v>
      </c>
      <c r="L66" s="221">
        <v>116</v>
      </c>
      <c r="M66" s="221">
        <v>116</v>
      </c>
      <c r="N66" s="177">
        <v>10528.24</v>
      </c>
      <c r="O66" s="177">
        <v>11096.76496</v>
      </c>
      <c r="P66" s="177">
        <v>1</v>
      </c>
      <c r="Q66" s="177">
        <v>10528.24</v>
      </c>
      <c r="R66" s="177">
        <v>11096.76496</v>
      </c>
      <c r="S66" s="177">
        <v>9500</v>
      </c>
      <c r="T66" s="177">
        <v>15390247.93</v>
      </c>
      <c r="U66" s="177">
        <v>16473.09</v>
      </c>
    </row>
    <row r="67" spans="1:21" s="76" customFormat="1" ht="13.5" customHeight="1">
      <c r="A67" s="65" t="s">
        <v>63</v>
      </c>
      <c r="B67" s="75">
        <v>19000000</v>
      </c>
      <c r="C67" s="222">
        <v>34</v>
      </c>
      <c r="D67" s="176">
        <v>2.8333333333333335</v>
      </c>
      <c r="E67" s="177">
        <v>24565.89</v>
      </c>
      <c r="F67" s="177">
        <v>25892.44806</v>
      </c>
      <c r="G67" s="177">
        <v>1.2</v>
      </c>
      <c r="H67" s="177">
        <v>29479.068</v>
      </c>
      <c r="I67" s="177">
        <v>31070.937671999996</v>
      </c>
      <c r="J67" s="177">
        <v>3000</v>
      </c>
      <c r="K67" s="177">
        <v>1054901.58</v>
      </c>
      <c r="L67" s="221">
        <v>51</v>
      </c>
      <c r="M67" s="221">
        <v>49</v>
      </c>
      <c r="N67" s="177">
        <v>10528.24</v>
      </c>
      <c r="O67" s="177">
        <v>11096.76496</v>
      </c>
      <c r="P67" s="177">
        <v>1.2</v>
      </c>
      <c r="Q67" s="177">
        <v>12633.887999999999</v>
      </c>
      <c r="R67" s="177">
        <v>13316.117952</v>
      </c>
      <c r="S67" s="177">
        <v>27500</v>
      </c>
      <c r="T67" s="177">
        <v>7823948.09</v>
      </c>
      <c r="U67" s="177">
        <v>8878.85</v>
      </c>
    </row>
    <row r="68" spans="1:21" s="76" customFormat="1" ht="13.5" customHeight="1">
      <c r="A68" s="65" t="s">
        <v>64</v>
      </c>
      <c r="B68" s="75">
        <v>20000000</v>
      </c>
      <c r="C68" s="179">
        <v>19</v>
      </c>
      <c r="D68" s="176">
        <v>1.5833333333333333</v>
      </c>
      <c r="E68" s="177">
        <v>24565.89</v>
      </c>
      <c r="F68" s="177">
        <v>25892.44806</v>
      </c>
      <c r="G68" s="177">
        <v>1</v>
      </c>
      <c r="H68" s="177">
        <v>24565.89</v>
      </c>
      <c r="I68" s="177">
        <v>25892.44806</v>
      </c>
      <c r="J68" s="177">
        <v>607</v>
      </c>
      <c r="K68" s="177">
        <v>490463.13</v>
      </c>
      <c r="L68" s="178">
        <v>74</v>
      </c>
      <c r="M68" s="194">
        <v>73</v>
      </c>
      <c r="N68" s="177">
        <v>10528.24</v>
      </c>
      <c r="O68" s="177">
        <v>11096.76496</v>
      </c>
      <c r="P68" s="177">
        <v>1</v>
      </c>
      <c r="Q68" s="177">
        <v>10528.24</v>
      </c>
      <c r="R68" s="177">
        <v>11096.76496</v>
      </c>
      <c r="S68" s="177">
        <v>6100</v>
      </c>
      <c r="T68" s="177">
        <v>9685363.78</v>
      </c>
      <c r="U68" s="177">
        <v>10175.83</v>
      </c>
    </row>
    <row r="69" spans="1:21" s="76" customFormat="1" ht="13.5" customHeight="1">
      <c r="A69" s="65" t="s">
        <v>65</v>
      </c>
      <c r="B69" s="75">
        <v>24000000</v>
      </c>
      <c r="C69" s="179">
        <v>12</v>
      </c>
      <c r="D69" s="176">
        <v>1</v>
      </c>
      <c r="E69" s="177">
        <v>24565.89</v>
      </c>
      <c r="F69" s="177">
        <v>25892.44806</v>
      </c>
      <c r="G69" s="177">
        <v>1</v>
      </c>
      <c r="H69" s="177">
        <v>24565.89</v>
      </c>
      <c r="I69" s="177">
        <v>25892.44806</v>
      </c>
      <c r="J69" s="177">
        <v>0</v>
      </c>
      <c r="K69" s="177">
        <v>309382.82</v>
      </c>
      <c r="L69" s="178">
        <v>30</v>
      </c>
      <c r="M69" s="194">
        <v>32</v>
      </c>
      <c r="N69" s="177">
        <v>10528.24</v>
      </c>
      <c r="O69" s="177">
        <v>11096.76496</v>
      </c>
      <c r="P69" s="177">
        <v>1</v>
      </c>
      <c r="Q69" s="177">
        <v>10528.24</v>
      </c>
      <c r="R69" s="177">
        <v>11096.76496</v>
      </c>
      <c r="S69" s="177">
        <v>15800</v>
      </c>
      <c r="T69" s="177">
        <v>4258764.95</v>
      </c>
      <c r="U69" s="177">
        <v>4568.15</v>
      </c>
    </row>
    <row r="70" spans="1:21" s="76" customFormat="1" ht="13.5" customHeight="1">
      <c r="A70" s="65" t="s">
        <v>103</v>
      </c>
      <c r="B70" s="75">
        <v>25000000</v>
      </c>
      <c r="C70" s="222">
        <v>62</v>
      </c>
      <c r="D70" s="176">
        <v>5.166666666666667</v>
      </c>
      <c r="E70" s="177">
        <v>24565.89</v>
      </c>
      <c r="F70" s="177">
        <v>25892.44806</v>
      </c>
      <c r="G70" s="177">
        <v>1.23</v>
      </c>
      <c r="H70" s="177">
        <v>30216.0447</v>
      </c>
      <c r="I70" s="177">
        <v>31847.711113799996</v>
      </c>
      <c r="J70" s="177">
        <v>26559.06</v>
      </c>
      <c r="K70" s="177">
        <v>1992686.87</v>
      </c>
      <c r="L70" s="221">
        <v>210</v>
      </c>
      <c r="M70" s="221">
        <v>210</v>
      </c>
      <c r="N70" s="177">
        <v>10528.24</v>
      </c>
      <c r="O70" s="177">
        <v>11096.76496</v>
      </c>
      <c r="P70" s="177">
        <v>1.23</v>
      </c>
      <c r="Q70" s="177">
        <v>12949.7352</v>
      </c>
      <c r="R70" s="177">
        <v>13649.0209008</v>
      </c>
      <c r="S70" s="177">
        <v>75500</v>
      </c>
      <c r="T70" s="177">
        <v>34324182.67</v>
      </c>
      <c r="U70" s="177">
        <v>36316.87</v>
      </c>
    </row>
    <row r="71" spans="1:21" s="76" customFormat="1" ht="13.5" customHeight="1">
      <c r="A71" s="65" t="s">
        <v>66</v>
      </c>
      <c r="B71" s="75">
        <v>27000000</v>
      </c>
      <c r="C71" s="194">
        <v>14</v>
      </c>
      <c r="D71" s="176">
        <v>1.1666666666666667</v>
      </c>
      <c r="E71" s="177">
        <v>24565.89</v>
      </c>
      <c r="F71" s="177">
        <v>25892.44806</v>
      </c>
      <c r="G71" s="177">
        <v>1</v>
      </c>
      <c r="H71" s="177">
        <v>24565.89</v>
      </c>
      <c r="I71" s="177">
        <v>25892.44806</v>
      </c>
      <c r="J71" s="177">
        <v>0</v>
      </c>
      <c r="K71" s="177">
        <v>360946.62</v>
      </c>
      <c r="L71" s="179">
        <v>42</v>
      </c>
      <c r="M71" s="179">
        <v>43</v>
      </c>
      <c r="N71" s="177">
        <v>10528.24</v>
      </c>
      <c r="O71" s="177">
        <v>11096.76496</v>
      </c>
      <c r="P71" s="177">
        <v>1</v>
      </c>
      <c r="Q71" s="177">
        <v>10528.24</v>
      </c>
      <c r="R71" s="177">
        <v>11096.76496</v>
      </c>
      <c r="S71" s="177">
        <v>13200</v>
      </c>
      <c r="T71" s="177">
        <v>5714684.15</v>
      </c>
      <c r="U71" s="177">
        <v>6075.63</v>
      </c>
    </row>
    <row r="72" spans="1:21" s="76" customFormat="1" ht="13.5" customHeight="1">
      <c r="A72" s="65" t="s">
        <v>67</v>
      </c>
      <c r="B72" s="75">
        <v>29000000</v>
      </c>
      <c r="C72" s="179">
        <v>17</v>
      </c>
      <c r="D72" s="176">
        <v>1.4166666666666667</v>
      </c>
      <c r="E72" s="177">
        <v>24565.89</v>
      </c>
      <c r="F72" s="177">
        <v>25892.44806</v>
      </c>
      <c r="G72" s="177">
        <v>1</v>
      </c>
      <c r="H72" s="177">
        <v>24565.89</v>
      </c>
      <c r="I72" s="177">
        <v>25892.44806</v>
      </c>
      <c r="J72" s="177">
        <v>0</v>
      </c>
      <c r="K72" s="177">
        <v>438292.33</v>
      </c>
      <c r="L72" s="225">
        <v>25</v>
      </c>
      <c r="M72" s="222">
        <v>24</v>
      </c>
      <c r="N72" s="177">
        <v>10528.24</v>
      </c>
      <c r="O72" s="177">
        <v>11096.76496</v>
      </c>
      <c r="P72" s="177">
        <v>1</v>
      </c>
      <c r="Q72" s="177">
        <v>10528.24</v>
      </c>
      <c r="R72" s="177">
        <v>11096.76496</v>
      </c>
      <c r="S72" s="177">
        <v>2700</v>
      </c>
      <c r="T72" s="177">
        <v>3184923.71</v>
      </c>
      <c r="U72" s="177">
        <v>3623.22</v>
      </c>
    </row>
    <row r="73" spans="1:21" s="76" customFormat="1" ht="13.5" customHeight="1">
      <c r="A73" s="65" t="s">
        <v>68</v>
      </c>
      <c r="B73" s="75">
        <v>32000000</v>
      </c>
      <c r="C73" s="194">
        <v>28</v>
      </c>
      <c r="D73" s="176">
        <v>2.3333333333333335</v>
      </c>
      <c r="E73" s="177">
        <v>24565.89</v>
      </c>
      <c r="F73" s="177">
        <v>25892.44806</v>
      </c>
      <c r="G73" s="177">
        <v>1.3</v>
      </c>
      <c r="H73" s="177">
        <v>31935.657</v>
      </c>
      <c r="I73" s="177">
        <v>33660.182478</v>
      </c>
      <c r="J73" s="177">
        <v>0</v>
      </c>
      <c r="K73" s="177">
        <v>938461.22</v>
      </c>
      <c r="L73" s="179">
        <v>189</v>
      </c>
      <c r="M73" s="179">
        <v>201</v>
      </c>
      <c r="N73" s="177">
        <v>10528.24</v>
      </c>
      <c r="O73" s="177">
        <v>11096.76496</v>
      </c>
      <c r="P73" s="177">
        <v>1.3</v>
      </c>
      <c r="Q73" s="177">
        <v>13686.712</v>
      </c>
      <c r="R73" s="177">
        <v>14425.794448</v>
      </c>
      <c r="S73" s="177">
        <v>6100</v>
      </c>
      <c r="T73" s="177">
        <v>34652560.64</v>
      </c>
      <c r="U73" s="177">
        <v>35591.02</v>
      </c>
    </row>
    <row r="74" spans="1:21" s="76" customFormat="1" ht="13.5" customHeight="1">
      <c r="A74" s="65" t="s">
        <v>69</v>
      </c>
      <c r="B74" s="75">
        <v>33000000</v>
      </c>
      <c r="C74" s="194">
        <v>11</v>
      </c>
      <c r="D74" s="176">
        <v>0.9166666666666666</v>
      </c>
      <c r="E74" s="177">
        <v>24565.89</v>
      </c>
      <c r="F74" s="177">
        <v>25892.44806</v>
      </c>
      <c r="G74" s="177">
        <v>1.1</v>
      </c>
      <c r="H74" s="177">
        <v>27022.479000000003</v>
      </c>
      <c r="I74" s="177">
        <v>28481.692866</v>
      </c>
      <c r="J74" s="177">
        <v>0</v>
      </c>
      <c r="K74" s="177">
        <v>311961.01</v>
      </c>
      <c r="L74" s="225">
        <v>41</v>
      </c>
      <c r="M74" s="222">
        <v>43</v>
      </c>
      <c r="N74" s="177">
        <v>10528.24</v>
      </c>
      <c r="O74" s="177">
        <v>11096.76496</v>
      </c>
      <c r="P74" s="177">
        <v>1.1</v>
      </c>
      <c r="Q74" s="177">
        <v>11581.064</v>
      </c>
      <c r="R74" s="177">
        <v>12206.441456000002</v>
      </c>
      <c r="S74" s="177">
        <v>400</v>
      </c>
      <c r="T74" s="177">
        <v>6272032.56</v>
      </c>
      <c r="U74" s="177">
        <v>6583.99</v>
      </c>
    </row>
    <row r="75" spans="1:21" s="76" customFormat="1" ht="13.5" customHeight="1">
      <c r="A75" s="65" t="s">
        <v>70</v>
      </c>
      <c r="B75" s="75">
        <v>34000000</v>
      </c>
      <c r="C75" s="221">
        <v>18</v>
      </c>
      <c r="D75" s="176">
        <v>1.5</v>
      </c>
      <c r="E75" s="177">
        <v>24565.89</v>
      </c>
      <c r="F75" s="177">
        <v>25892.44806</v>
      </c>
      <c r="G75" s="177">
        <v>1</v>
      </c>
      <c r="H75" s="177">
        <v>24565.89</v>
      </c>
      <c r="I75" s="177">
        <v>25892.44806</v>
      </c>
      <c r="J75" s="177">
        <v>2000</v>
      </c>
      <c r="K75" s="177">
        <v>466074.23</v>
      </c>
      <c r="L75" s="225">
        <v>33</v>
      </c>
      <c r="M75" s="222">
        <v>31</v>
      </c>
      <c r="N75" s="177">
        <v>10528.24</v>
      </c>
      <c r="O75" s="177">
        <v>11096.76496</v>
      </c>
      <c r="P75" s="177">
        <v>1</v>
      </c>
      <c r="Q75" s="177">
        <v>10528.24</v>
      </c>
      <c r="R75" s="177">
        <v>11096.76496</v>
      </c>
      <c r="S75" s="177">
        <v>14400</v>
      </c>
      <c r="T75" s="177">
        <v>4124772.29</v>
      </c>
      <c r="U75" s="177">
        <v>4590.85</v>
      </c>
    </row>
    <row r="76" spans="1:21" s="76" customFormat="1" ht="13.5" customHeight="1">
      <c r="A76" s="65" t="s">
        <v>71</v>
      </c>
      <c r="B76" s="75">
        <v>37000000</v>
      </c>
      <c r="C76" s="179">
        <v>15</v>
      </c>
      <c r="D76" s="176">
        <v>1.25</v>
      </c>
      <c r="E76" s="177">
        <v>24565.89</v>
      </c>
      <c r="F76" s="177">
        <v>25892.44806</v>
      </c>
      <c r="G76" s="177">
        <v>1.15</v>
      </c>
      <c r="H76" s="177">
        <v>28250.773499999996</v>
      </c>
      <c r="I76" s="177">
        <v>29776.315268999995</v>
      </c>
      <c r="J76" s="177">
        <v>9684.34</v>
      </c>
      <c r="K76" s="177">
        <v>454422.14</v>
      </c>
      <c r="L76" s="179">
        <v>68</v>
      </c>
      <c r="M76" s="179">
        <v>67</v>
      </c>
      <c r="N76" s="177">
        <v>10528.24</v>
      </c>
      <c r="O76" s="177">
        <v>11096.76496</v>
      </c>
      <c r="P76" s="177">
        <v>1.15</v>
      </c>
      <c r="Q76" s="177">
        <v>12107.475999999999</v>
      </c>
      <c r="R76" s="177">
        <v>12761.279703999999</v>
      </c>
      <c r="S76" s="177">
        <v>125797.28</v>
      </c>
      <c r="T76" s="177">
        <v>10342061.31</v>
      </c>
      <c r="U76" s="177">
        <v>10796.48</v>
      </c>
    </row>
    <row r="77" spans="1:21" s="76" customFormat="1" ht="13.5" customHeight="1">
      <c r="A77" s="65" t="s">
        <v>72</v>
      </c>
      <c r="B77" s="75">
        <v>38000000</v>
      </c>
      <c r="C77" s="221">
        <v>28</v>
      </c>
      <c r="D77" s="176">
        <v>2.3333333333333335</v>
      </c>
      <c r="E77" s="177">
        <v>24565.89</v>
      </c>
      <c r="F77" s="177">
        <v>25892.44806</v>
      </c>
      <c r="G77" s="177">
        <v>1</v>
      </c>
      <c r="H77" s="177">
        <v>24565.89</v>
      </c>
      <c r="I77" s="177">
        <v>25892.44806</v>
      </c>
      <c r="J77" s="177">
        <v>3000</v>
      </c>
      <c r="K77" s="177">
        <v>724893.24</v>
      </c>
      <c r="L77" s="225">
        <v>79</v>
      </c>
      <c r="M77" s="222">
        <v>75</v>
      </c>
      <c r="N77" s="177">
        <v>10528.24</v>
      </c>
      <c r="O77" s="177">
        <v>11096.76496</v>
      </c>
      <c r="P77" s="177">
        <v>1</v>
      </c>
      <c r="Q77" s="177">
        <v>10528.24</v>
      </c>
      <c r="R77" s="177">
        <v>11096.76496</v>
      </c>
      <c r="S77" s="177">
        <v>29300</v>
      </c>
      <c r="T77" s="177">
        <v>9973749.09</v>
      </c>
      <c r="U77" s="177">
        <v>10698.64</v>
      </c>
    </row>
    <row r="78" spans="1:21" s="76" customFormat="1" ht="13.5" customHeight="1">
      <c r="A78" s="65" t="s">
        <v>73</v>
      </c>
      <c r="B78" s="75">
        <v>41000000</v>
      </c>
      <c r="C78" s="194">
        <v>11</v>
      </c>
      <c r="D78" s="176">
        <v>0.9166666666666666</v>
      </c>
      <c r="E78" s="177">
        <v>24565.89</v>
      </c>
      <c r="F78" s="177">
        <v>25892.44806</v>
      </c>
      <c r="G78" s="177">
        <v>1</v>
      </c>
      <c r="H78" s="177">
        <v>24565.89</v>
      </c>
      <c r="I78" s="177">
        <v>25892.44806</v>
      </c>
      <c r="J78" s="177">
        <v>0</v>
      </c>
      <c r="K78" s="177">
        <v>283600.92</v>
      </c>
      <c r="L78" s="179">
        <v>36</v>
      </c>
      <c r="M78" s="179">
        <v>36</v>
      </c>
      <c r="N78" s="177">
        <v>10528.24</v>
      </c>
      <c r="O78" s="177">
        <v>11096.76496</v>
      </c>
      <c r="P78" s="177">
        <v>1</v>
      </c>
      <c r="Q78" s="177">
        <v>10528.24</v>
      </c>
      <c r="R78" s="177">
        <v>11096.76496</v>
      </c>
      <c r="S78" s="177">
        <v>17400</v>
      </c>
      <c r="T78" s="177">
        <v>4790735.56</v>
      </c>
      <c r="U78" s="177">
        <v>5074.34</v>
      </c>
    </row>
    <row r="79" spans="1:21" s="76" customFormat="1" ht="13.5" customHeight="1">
      <c r="A79" s="65" t="s">
        <v>74</v>
      </c>
      <c r="B79" s="75">
        <v>42000000</v>
      </c>
      <c r="C79" s="221">
        <v>18</v>
      </c>
      <c r="D79" s="176">
        <v>1.5</v>
      </c>
      <c r="E79" s="177">
        <v>24565.89</v>
      </c>
      <c r="F79" s="177">
        <v>25892.44806</v>
      </c>
      <c r="G79" s="177">
        <v>1</v>
      </c>
      <c r="H79" s="177">
        <v>24565.89</v>
      </c>
      <c r="I79" s="177">
        <v>25892.44806</v>
      </c>
      <c r="J79" s="177">
        <v>0</v>
      </c>
      <c r="K79" s="177">
        <v>464074.23</v>
      </c>
      <c r="L79" s="225">
        <v>65</v>
      </c>
      <c r="M79" s="222">
        <v>63</v>
      </c>
      <c r="N79" s="177">
        <v>10528.24</v>
      </c>
      <c r="O79" s="177">
        <v>11096.76496</v>
      </c>
      <c r="P79" s="177">
        <v>1</v>
      </c>
      <c r="Q79" s="177">
        <v>10528.24</v>
      </c>
      <c r="R79" s="177">
        <v>11096.76496</v>
      </c>
      <c r="S79" s="177">
        <v>8800</v>
      </c>
      <c r="T79" s="177">
        <v>8362137.24</v>
      </c>
      <c r="U79" s="177">
        <v>8826.21</v>
      </c>
    </row>
    <row r="80" spans="1:21" s="76" customFormat="1" ht="13.5" customHeight="1">
      <c r="A80" s="67" t="s">
        <v>75</v>
      </c>
      <c r="B80" s="75">
        <v>44000000</v>
      </c>
      <c r="C80" s="194">
        <v>22</v>
      </c>
      <c r="D80" s="176">
        <v>1.8333333333333333</v>
      </c>
      <c r="E80" s="177">
        <v>24565.89</v>
      </c>
      <c r="F80" s="177">
        <v>25892.44806</v>
      </c>
      <c r="G80" s="177">
        <v>1.7</v>
      </c>
      <c r="H80" s="177">
        <v>41762.013</v>
      </c>
      <c r="I80" s="177">
        <v>44017.161702</v>
      </c>
      <c r="J80" s="177">
        <v>0</v>
      </c>
      <c r="K80" s="177">
        <v>964243.12</v>
      </c>
      <c r="L80" s="179">
        <v>9</v>
      </c>
      <c r="M80" s="179">
        <v>5</v>
      </c>
      <c r="N80" s="177">
        <v>10528.24</v>
      </c>
      <c r="O80" s="177">
        <v>11096.76496</v>
      </c>
      <c r="P80" s="177">
        <v>1.7</v>
      </c>
      <c r="Q80" s="177">
        <v>17898.007999999998</v>
      </c>
      <c r="R80" s="177">
        <v>18864.500432</v>
      </c>
      <c r="S80" s="177">
        <v>20000</v>
      </c>
      <c r="T80" s="177">
        <v>1147037.56</v>
      </c>
      <c r="U80" s="177">
        <v>2111.28</v>
      </c>
    </row>
    <row r="81" spans="1:21" s="76" customFormat="1" ht="13.5" customHeight="1">
      <c r="A81" s="65" t="s">
        <v>107</v>
      </c>
      <c r="B81" s="75">
        <v>46000000</v>
      </c>
      <c r="C81" s="221">
        <v>22</v>
      </c>
      <c r="D81" s="176">
        <v>1.8333333333333333</v>
      </c>
      <c r="E81" s="177">
        <v>24565.89</v>
      </c>
      <c r="F81" s="177">
        <v>25892.44806</v>
      </c>
      <c r="G81" s="177">
        <v>1</v>
      </c>
      <c r="H81" s="177">
        <v>24565.89</v>
      </c>
      <c r="I81" s="177">
        <v>25892.44806</v>
      </c>
      <c r="J81" s="177">
        <v>0</v>
      </c>
      <c r="K81" s="177">
        <v>567201.83</v>
      </c>
      <c r="L81" s="225">
        <v>169</v>
      </c>
      <c r="M81" s="222">
        <v>166</v>
      </c>
      <c r="N81" s="177">
        <v>10528.24</v>
      </c>
      <c r="O81" s="177">
        <v>11096.76496</v>
      </c>
      <c r="P81" s="177">
        <v>1</v>
      </c>
      <c r="Q81" s="177">
        <v>10528.24</v>
      </c>
      <c r="R81" s="177">
        <v>11096.76496</v>
      </c>
      <c r="S81" s="177">
        <v>23400</v>
      </c>
      <c r="T81" s="177">
        <v>22033780.66</v>
      </c>
      <c r="U81" s="177">
        <v>22600.98</v>
      </c>
    </row>
    <row r="82" spans="1:21" s="76" customFormat="1" ht="13.5" customHeight="1">
      <c r="A82" s="65" t="s">
        <v>76</v>
      </c>
      <c r="B82" s="75">
        <v>47000000</v>
      </c>
      <c r="C82" s="222">
        <v>4</v>
      </c>
      <c r="D82" s="176">
        <v>0.3333333333333333</v>
      </c>
      <c r="E82" s="177">
        <v>24565.89</v>
      </c>
      <c r="F82" s="177">
        <v>25892.44806</v>
      </c>
      <c r="G82" s="177">
        <v>1.4</v>
      </c>
      <c r="H82" s="177">
        <v>34392.246</v>
      </c>
      <c r="I82" s="177">
        <v>36249.427284</v>
      </c>
      <c r="J82" s="177">
        <v>0</v>
      </c>
      <c r="K82" s="177">
        <v>144378.65</v>
      </c>
      <c r="L82" s="179">
        <v>19</v>
      </c>
      <c r="M82" s="179">
        <v>21</v>
      </c>
      <c r="N82" s="177">
        <v>10528.24</v>
      </c>
      <c r="O82" s="177">
        <v>11096.76496</v>
      </c>
      <c r="P82" s="177">
        <v>1.4</v>
      </c>
      <c r="Q82" s="177">
        <v>14739.535999999998</v>
      </c>
      <c r="R82" s="177">
        <v>15535.470943999999</v>
      </c>
      <c r="S82" s="177">
        <v>24700</v>
      </c>
      <c r="T82" s="177">
        <v>3922924.04</v>
      </c>
      <c r="U82" s="177">
        <v>4067.3</v>
      </c>
    </row>
    <row r="83" spans="1:21" s="76" customFormat="1" ht="13.5" customHeight="1">
      <c r="A83" s="65" t="s">
        <v>77</v>
      </c>
      <c r="B83" s="75">
        <v>22000000</v>
      </c>
      <c r="C83" s="194">
        <v>5</v>
      </c>
      <c r="D83" s="176">
        <v>0.4166666666666667</v>
      </c>
      <c r="E83" s="177">
        <v>24565.89</v>
      </c>
      <c r="F83" s="177">
        <v>25892.44806</v>
      </c>
      <c r="G83" s="177">
        <v>1</v>
      </c>
      <c r="H83" s="177">
        <v>24565.89</v>
      </c>
      <c r="I83" s="177">
        <v>25892.44806</v>
      </c>
      <c r="J83" s="177">
        <v>0</v>
      </c>
      <c r="K83" s="177">
        <v>128909.51</v>
      </c>
      <c r="L83" s="178">
        <v>80</v>
      </c>
      <c r="M83" s="194">
        <v>92</v>
      </c>
      <c r="N83" s="177">
        <v>10528.24</v>
      </c>
      <c r="O83" s="177">
        <v>11096.76496</v>
      </c>
      <c r="P83" s="177">
        <v>1</v>
      </c>
      <c r="Q83" s="177">
        <v>10528.24</v>
      </c>
      <c r="R83" s="177">
        <v>11096.76496</v>
      </c>
      <c r="S83" s="177">
        <v>2100</v>
      </c>
      <c r="T83" s="177">
        <v>12200624.22</v>
      </c>
      <c r="U83" s="177">
        <v>12329.53</v>
      </c>
    </row>
    <row r="84" spans="1:21" s="76" customFormat="1" ht="13.5" customHeight="1">
      <c r="A84" s="65" t="s">
        <v>78</v>
      </c>
      <c r="B84" s="75">
        <v>49000000</v>
      </c>
      <c r="C84" s="194">
        <v>31</v>
      </c>
      <c r="D84" s="176">
        <v>2.5833333333333335</v>
      </c>
      <c r="E84" s="177">
        <v>24565.89</v>
      </c>
      <c r="F84" s="177">
        <v>25892.44806</v>
      </c>
      <c r="G84" s="177">
        <v>1</v>
      </c>
      <c r="H84" s="177">
        <v>24565.89</v>
      </c>
      <c r="I84" s="177">
        <v>25892.44806</v>
      </c>
      <c r="J84" s="177">
        <v>0</v>
      </c>
      <c r="K84" s="177">
        <v>799238.95</v>
      </c>
      <c r="L84" s="221">
        <v>29</v>
      </c>
      <c r="M84" s="221">
        <v>25</v>
      </c>
      <c r="N84" s="177">
        <v>10528.24</v>
      </c>
      <c r="O84" s="177">
        <v>11096.76496</v>
      </c>
      <c r="P84" s="177">
        <v>1</v>
      </c>
      <c r="Q84" s="177">
        <v>10528.24</v>
      </c>
      <c r="R84" s="177">
        <v>11096.76496</v>
      </c>
      <c r="S84" s="177">
        <v>1500</v>
      </c>
      <c r="T84" s="177">
        <v>3316316.36</v>
      </c>
      <c r="U84" s="177">
        <v>4115.56</v>
      </c>
    </row>
    <row r="85" spans="1:21" s="76" customFormat="1" ht="13.5" customHeight="1">
      <c r="A85" s="65" t="s">
        <v>108</v>
      </c>
      <c r="B85" s="75">
        <v>50000000</v>
      </c>
      <c r="C85" s="194">
        <v>10</v>
      </c>
      <c r="D85" s="176">
        <v>0.8333333333333334</v>
      </c>
      <c r="E85" s="177">
        <v>24565.89</v>
      </c>
      <c r="F85" s="177">
        <v>25892.44806</v>
      </c>
      <c r="G85" s="177">
        <v>1.2</v>
      </c>
      <c r="H85" s="177">
        <v>29479.068</v>
      </c>
      <c r="I85" s="177">
        <v>31070.937671999996</v>
      </c>
      <c r="J85" s="177">
        <v>0</v>
      </c>
      <c r="K85" s="177">
        <v>309382.82</v>
      </c>
      <c r="L85" s="221">
        <v>115</v>
      </c>
      <c r="M85" s="221">
        <v>118</v>
      </c>
      <c r="N85" s="177">
        <v>10528.24</v>
      </c>
      <c r="O85" s="177">
        <v>11096.76496</v>
      </c>
      <c r="P85" s="177">
        <v>1.2</v>
      </c>
      <c r="Q85" s="177">
        <v>12633.887999999999</v>
      </c>
      <c r="R85" s="177">
        <v>13316.117952</v>
      </c>
      <c r="S85" s="177">
        <v>10300</v>
      </c>
      <c r="T85" s="177">
        <v>18785419.89</v>
      </c>
      <c r="U85" s="177">
        <v>19094.8</v>
      </c>
    </row>
    <row r="86" spans="1:21" s="76" customFormat="1" ht="13.5" customHeight="1">
      <c r="A86" s="65" t="s">
        <v>79</v>
      </c>
      <c r="B86" s="75">
        <v>52000000</v>
      </c>
      <c r="C86" s="194">
        <v>23</v>
      </c>
      <c r="D86" s="176">
        <v>1.9166666666666667</v>
      </c>
      <c r="E86" s="177">
        <v>24565.89</v>
      </c>
      <c r="F86" s="177">
        <v>25892.44806</v>
      </c>
      <c r="G86" s="177">
        <v>1.15</v>
      </c>
      <c r="H86" s="177">
        <v>28250.773499999996</v>
      </c>
      <c r="I86" s="177">
        <v>29776.315268999995</v>
      </c>
      <c r="J86" s="177">
        <v>0</v>
      </c>
      <c r="K86" s="177">
        <v>681931.3</v>
      </c>
      <c r="L86" s="221">
        <v>100</v>
      </c>
      <c r="M86" s="221">
        <v>99</v>
      </c>
      <c r="N86" s="177">
        <v>10528.24</v>
      </c>
      <c r="O86" s="177">
        <v>11096.76496</v>
      </c>
      <c r="P86" s="177">
        <v>1.15</v>
      </c>
      <c r="Q86" s="177">
        <v>12107.475999999999</v>
      </c>
      <c r="R86" s="177">
        <v>12761.279703999999</v>
      </c>
      <c r="S86" s="177">
        <v>23000</v>
      </c>
      <c r="T86" s="177">
        <v>15118673.72</v>
      </c>
      <c r="U86" s="177">
        <v>15800.61</v>
      </c>
    </row>
    <row r="87" spans="1:21" s="76" customFormat="1" ht="13.5" customHeight="1">
      <c r="A87" s="65" t="s">
        <v>80</v>
      </c>
      <c r="B87" s="75">
        <v>53000000</v>
      </c>
      <c r="C87" s="194">
        <v>10</v>
      </c>
      <c r="D87" s="176">
        <v>0.8333333333333334</v>
      </c>
      <c r="E87" s="177">
        <v>24565.89</v>
      </c>
      <c r="F87" s="177">
        <v>25892.44806</v>
      </c>
      <c r="G87" s="177">
        <v>1.15</v>
      </c>
      <c r="H87" s="177">
        <v>28250.773499999996</v>
      </c>
      <c r="I87" s="177">
        <v>29776.315268999995</v>
      </c>
      <c r="J87" s="177">
        <v>25500</v>
      </c>
      <c r="K87" s="177">
        <v>321991.87</v>
      </c>
      <c r="L87" s="178">
        <v>89</v>
      </c>
      <c r="M87" s="194">
        <v>90</v>
      </c>
      <c r="N87" s="177">
        <v>10528.24</v>
      </c>
      <c r="O87" s="177">
        <v>11096.76496</v>
      </c>
      <c r="P87" s="177">
        <v>1.15</v>
      </c>
      <c r="Q87" s="177">
        <v>12107.475999999999</v>
      </c>
      <c r="R87" s="177">
        <v>12761.279703999999</v>
      </c>
      <c r="S87" s="177">
        <v>214998.99</v>
      </c>
      <c r="T87" s="177">
        <v>13938338.74</v>
      </c>
      <c r="U87" s="177">
        <v>14260.33</v>
      </c>
    </row>
    <row r="88" spans="1:21" s="76" customFormat="1" ht="13.5" customHeight="1">
      <c r="A88" s="65" t="s">
        <v>81</v>
      </c>
      <c r="B88" s="75">
        <v>54000000</v>
      </c>
      <c r="C88" s="221">
        <v>3</v>
      </c>
      <c r="D88" s="176">
        <v>0.25</v>
      </c>
      <c r="E88" s="177">
        <v>24565.89</v>
      </c>
      <c r="F88" s="177">
        <v>25892.44806</v>
      </c>
      <c r="G88" s="177">
        <v>1</v>
      </c>
      <c r="H88" s="177">
        <v>24565.89</v>
      </c>
      <c r="I88" s="177">
        <v>25892.44806</v>
      </c>
      <c r="J88" s="177">
        <v>0</v>
      </c>
      <c r="K88" s="177">
        <v>77345.7</v>
      </c>
      <c r="L88" s="178">
        <v>39</v>
      </c>
      <c r="M88" s="194">
        <v>39</v>
      </c>
      <c r="N88" s="177">
        <v>10528.24</v>
      </c>
      <c r="O88" s="177">
        <v>11096.76496</v>
      </c>
      <c r="P88" s="177">
        <v>1</v>
      </c>
      <c r="Q88" s="177">
        <v>10528.24</v>
      </c>
      <c r="R88" s="177">
        <v>11096.76496</v>
      </c>
      <c r="S88" s="177">
        <v>8000</v>
      </c>
      <c r="T88" s="177">
        <v>5179113.53</v>
      </c>
      <c r="U88" s="177">
        <v>5256.46</v>
      </c>
    </row>
    <row r="89" spans="1:21" s="76" customFormat="1" ht="13.5" customHeight="1">
      <c r="A89" s="65" t="s">
        <v>82</v>
      </c>
      <c r="B89" s="75">
        <v>56000000</v>
      </c>
      <c r="C89" s="194">
        <v>2</v>
      </c>
      <c r="D89" s="176">
        <v>0.16666666666666666</v>
      </c>
      <c r="E89" s="177">
        <v>24565.89</v>
      </c>
      <c r="F89" s="177">
        <v>25892.44806</v>
      </c>
      <c r="G89" s="177">
        <v>1</v>
      </c>
      <c r="H89" s="177">
        <v>24565.89</v>
      </c>
      <c r="I89" s="177">
        <v>25892.44806</v>
      </c>
      <c r="J89" s="177">
        <v>0</v>
      </c>
      <c r="K89" s="177">
        <v>51563.8</v>
      </c>
      <c r="L89" s="178">
        <v>62</v>
      </c>
      <c r="M89" s="194">
        <v>68</v>
      </c>
      <c r="N89" s="177">
        <v>10528.24</v>
      </c>
      <c r="O89" s="177">
        <v>11096.76496</v>
      </c>
      <c r="P89" s="177">
        <v>1</v>
      </c>
      <c r="Q89" s="177">
        <v>10528.24</v>
      </c>
      <c r="R89" s="177">
        <v>11096.76496</v>
      </c>
      <c r="S89" s="177">
        <v>8800</v>
      </c>
      <c r="T89" s="177">
        <v>9025100.51</v>
      </c>
      <c r="U89" s="177">
        <v>9076.66</v>
      </c>
    </row>
    <row r="90" spans="1:41" s="76" customFormat="1" ht="13.5" customHeight="1">
      <c r="A90" s="65" t="s">
        <v>83</v>
      </c>
      <c r="B90" s="75">
        <v>58000000</v>
      </c>
      <c r="C90" s="194">
        <v>28</v>
      </c>
      <c r="D90" s="176">
        <v>2.3333333333333335</v>
      </c>
      <c r="E90" s="177">
        <v>24565.89</v>
      </c>
      <c r="F90" s="177">
        <v>25892.44806</v>
      </c>
      <c r="G90" s="177">
        <v>1</v>
      </c>
      <c r="H90" s="177">
        <v>24565.89</v>
      </c>
      <c r="I90" s="177">
        <v>25892.44806</v>
      </c>
      <c r="J90" s="177">
        <v>0</v>
      </c>
      <c r="K90" s="177">
        <v>721893.24</v>
      </c>
      <c r="L90" s="221">
        <v>23</v>
      </c>
      <c r="M90" s="221">
        <v>19</v>
      </c>
      <c r="N90" s="177">
        <v>10528.24</v>
      </c>
      <c r="O90" s="177">
        <v>11096.76496</v>
      </c>
      <c r="P90" s="177">
        <v>1</v>
      </c>
      <c r="Q90" s="177">
        <v>10528.24</v>
      </c>
      <c r="R90" s="177">
        <v>11096.76496</v>
      </c>
      <c r="S90" s="177">
        <v>11600</v>
      </c>
      <c r="T90" s="177">
        <v>2530860.44</v>
      </c>
      <c r="U90" s="177">
        <v>3252.75</v>
      </c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</row>
    <row r="91" spans="1:21" s="80" customFormat="1" ht="13.5" customHeight="1">
      <c r="A91" s="65" t="s">
        <v>84</v>
      </c>
      <c r="B91" s="75">
        <v>60000000</v>
      </c>
      <c r="C91" s="221">
        <v>78</v>
      </c>
      <c r="D91" s="176">
        <v>6.5</v>
      </c>
      <c r="E91" s="177">
        <v>24565.89</v>
      </c>
      <c r="F91" s="177">
        <v>25892.44806</v>
      </c>
      <c r="G91" s="177">
        <v>1.01</v>
      </c>
      <c r="H91" s="177">
        <v>24811.548899999998</v>
      </c>
      <c r="I91" s="177">
        <v>26151.372540599998</v>
      </c>
      <c r="J91" s="177">
        <v>27206.84</v>
      </c>
      <c r="K91" s="177">
        <v>2058305.04</v>
      </c>
      <c r="L91" s="179">
        <v>170</v>
      </c>
      <c r="M91" s="179">
        <v>165</v>
      </c>
      <c r="N91" s="177">
        <v>10528.24</v>
      </c>
      <c r="O91" s="177">
        <v>11096.76496</v>
      </c>
      <c r="P91" s="177">
        <v>1.01</v>
      </c>
      <c r="Q91" s="177">
        <v>10633.5224</v>
      </c>
      <c r="R91" s="177">
        <v>11207.7326096</v>
      </c>
      <c r="S91" s="177">
        <v>357009.34</v>
      </c>
      <c r="T91" s="177">
        <v>22453575.22</v>
      </c>
      <c r="U91" s="177">
        <v>24511.88</v>
      </c>
    </row>
    <row r="92" spans="1:21" s="80" customFormat="1" ht="13.5" customHeight="1">
      <c r="A92" s="65" t="s">
        <v>85</v>
      </c>
      <c r="B92" s="75">
        <v>61000000</v>
      </c>
      <c r="C92" s="221">
        <v>21</v>
      </c>
      <c r="D92" s="176">
        <v>1.75</v>
      </c>
      <c r="E92" s="177">
        <v>24565.89</v>
      </c>
      <c r="F92" s="177">
        <v>25892.44806</v>
      </c>
      <c r="G92" s="177">
        <v>1</v>
      </c>
      <c r="H92" s="177">
        <v>24565.89</v>
      </c>
      <c r="I92" s="177">
        <v>25892.44806</v>
      </c>
      <c r="J92" s="177">
        <v>2123.35</v>
      </c>
      <c r="K92" s="177">
        <v>543543.28</v>
      </c>
      <c r="L92" s="225">
        <v>48</v>
      </c>
      <c r="M92" s="222">
        <v>48</v>
      </c>
      <c r="N92" s="177">
        <v>10528.24</v>
      </c>
      <c r="O92" s="177">
        <v>11096.76496</v>
      </c>
      <c r="P92" s="177">
        <v>1</v>
      </c>
      <c r="Q92" s="177">
        <v>10528.24</v>
      </c>
      <c r="R92" s="177">
        <v>11096.76496</v>
      </c>
      <c r="S92" s="177">
        <v>20100</v>
      </c>
      <c r="T92" s="177">
        <v>6384547.42</v>
      </c>
      <c r="U92" s="177">
        <v>6928.09</v>
      </c>
    </row>
    <row r="93" spans="1:21" s="80" customFormat="1" ht="13.5" customHeight="1">
      <c r="A93" s="65" t="s">
        <v>86</v>
      </c>
      <c r="B93" s="75">
        <v>36000000</v>
      </c>
      <c r="C93" s="194">
        <v>27</v>
      </c>
      <c r="D93" s="176">
        <v>2.25</v>
      </c>
      <c r="E93" s="177">
        <v>24565.89</v>
      </c>
      <c r="F93" s="177">
        <v>25892.44806</v>
      </c>
      <c r="G93" s="177">
        <v>1</v>
      </c>
      <c r="H93" s="177">
        <v>24565.89</v>
      </c>
      <c r="I93" s="177">
        <v>25892.44806</v>
      </c>
      <c r="J93" s="177">
        <v>0</v>
      </c>
      <c r="K93" s="177">
        <v>696111.34</v>
      </c>
      <c r="L93" s="225">
        <v>89</v>
      </c>
      <c r="M93" s="222">
        <v>100</v>
      </c>
      <c r="N93" s="177">
        <v>10528.24</v>
      </c>
      <c r="O93" s="177">
        <v>11096.76496</v>
      </c>
      <c r="P93" s="177">
        <v>1</v>
      </c>
      <c r="Q93" s="177">
        <v>10528.24</v>
      </c>
      <c r="R93" s="177">
        <v>11096.76496</v>
      </c>
      <c r="S93" s="177">
        <v>17300</v>
      </c>
      <c r="T93" s="177">
        <v>13276565.46</v>
      </c>
      <c r="U93" s="177">
        <v>13972.68</v>
      </c>
    </row>
    <row r="94" spans="1:21" s="80" customFormat="1" ht="13.5" customHeight="1">
      <c r="A94" s="65" t="s">
        <v>87</v>
      </c>
      <c r="B94" s="75">
        <v>63000000</v>
      </c>
      <c r="C94" s="222">
        <v>20</v>
      </c>
      <c r="D94" s="176">
        <v>1.6666666666666667</v>
      </c>
      <c r="E94" s="177">
        <v>24565.89</v>
      </c>
      <c r="F94" s="177">
        <v>25892.44806</v>
      </c>
      <c r="G94" s="177">
        <v>1</v>
      </c>
      <c r="H94" s="177">
        <v>24565.89</v>
      </c>
      <c r="I94" s="177">
        <v>25892.44806</v>
      </c>
      <c r="J94" s="177">
        <v>0</v>
      </c>
      <c r="K94" s="177">
        <v>515638.03</v>
      </c>
      <c r="L94" s="225">
        <v>117</v>
      </c>
      <c r="M94" s="222">
        <v>123</v>
      </c>
      <c r="N94" s="177">
        <v>10528.24</v>
      </c>
      <c r="O94" s="177">
        <v>11096.76496</v>
      </c>
      <c r="P94" s="177">
        <v>1</v>
      </c>
      <c r="Q94" s="177">
        <v>10528.24</v>
      </c>
      <c r="R94" s="177">
        <v>11096.76496</v>
      </c>
      <c r="S94" s="177">
        <v>11500</v>
      </c>
      <c r="T94" s="177">
        <v>16320396.51</v>
      </c>
      <c r="U94" s="177">
        <v>16836.03</v>
      </c>
    </row>
    <row r="95" spans="1:21" s="80" customFormat="1" ht="13.5" customHeight="1">
      <c r="A95" s="65" t="s">
        <v>88</v>
      </c>
      <c r="B95" s="75">
        <v>64000000</v>
      </c>
      <c r="C95" s="179">
        <v>4</v>
      </c>
      <c r="D95" s="176">
        <v>0.3333333333333333</v>
      </c>
      <c r="E95" s="177">
        <v>24565.89</v>
      </c>
      <c r="F95" s="177">
        <v>25892.44806</v>
      </c>
      <c r="G95" s="177">
        <v>1.42</v>
      </c>
      <c r="H95" s="177">
        <v>34883.563799999996</v>
      </c>
      <c r="I95" s="177">
        <v>36767.276245199995</v>
      </c>
      <c r="J95" s="177">
        <v>0</v>
      </c>
      <c r="K95" s="177">
        <v>146441.2</v>
      </c>
      <c r="L95" s="179">
        <v>23</v>
      </c>
      <c r="M95" s="179">
        <v>29</v>
      </c>
      <c r="N95" s="177">
        <v>10528.24</v>
      </c>
      <c r="O95" s="177">
        <v>11096.76496</v>
      </c>
      <c r="P95" s="177">
        <v>1.42</v>
      </c>
      <c r="Q95" s="177">
        <v>14950.100799999998</v>
      </c>
      <c r="R95" s="177">
        <v>15757.4062432</v>
      </c>
      <c r="S95" s="177">
        <v>3700</v>
      </c>
      <c r="T95" s="177">
        <v>5463865.51</v>
      </c>
      <c r="U95" s="177">
        <v>5610.31</v>
      </c>
    </row>
    <row r="96" spans="1:21" s="80" customFormat="1" ht="13.5" customHeight="1">
      <c r="A96" s="65" t="s">
        <v>109</v>
      </c>
      <c r="B96" s="75">
        <v>65000000</v>
      </c>
      <c r="C96" s="179">
        <v>5</v>
      </c>
      <c r="D96" s="176">
        <v>0.4166666666666667</v>
      </c>
      <c r="E96" s="177">
        <v>24565.89</v>
      </c>
      <c r="F96" s="177">
        <v>25892.44806</v>
      </c>
      <c r="G96" s="177">
        <v>1.16</v>
      </c>
      <c r="H96" s="177">
        <v>28496.432399999998</v>
      </c>
      <c r="I96" s="177">
        <v>30035.239749599998</v>
      </c>
      <c r="J96" s="177">
        <v>0</v>
      </c>
      <c r="K96" s="177">
        <v>149535.03</v>
      </c>
      <c r="L96" s="179">
        <v>160</v>
      </c>
      <c r="M96" s="179">
        <v>172</v>
      </c>
      <c r="N96" s="177">
        <v>10528.24</v>
      </c>
      <c r="O96" s="177">
        <v>11096.76496</v>
      </c>
      <c r="P96" s="177">
        <v>1.16</v>
      </c>
      <c r="Q96" s="177">
        <v>12212.758399999999</v>
      </c>
      <c r="R96" s="177">
        <v>12872.2473536</v>
      </c>
      <c r="S96" s="177">
        <v>26300</v>
      </c>
      <c r="T96" s="177">
        <v>26481186.44</v>
      </c>
      <c r="U96" s="177">
        <v>26630.72</v>
      </c>
    </row>
    <row r="97" spans="1:21" s="80" customFormat="1" ht="13.5" customHeight="1">
      <c r="A97" s="65" t="s">
        <v>89</v>
      </c>
      <c r="B97" s="75">
        <v>66000000</v>
      </c>
      <c r="C97" s="221">
        <v>27</v>
      </c>
      <c r="D97" s="176">
        <v>2.25</v>
      </c>
      <c r="E97" s="177">
        <v>24565.89</v>
      </c>
      <c r="F97" s="177">
        <v>25892.44806</v>
      </c>
      <c r="G97" s="177">
        <v>1</v>
      </c>
      <c r="H97" s="177">
        <v>24565.89</v>
      </c>
      <c r="I97" s="177">
        <v>25892.44806</v>
      </c>
      <c r="J97" s="177">
        <v>850</v>
      </c>
      <c r="K97" s="177">
        <v>696961.34</v>
      </c>
      <c r="L97" s="225">
        <v>31</v>
      </c>
      <c r="M97" s="222">
        <v>28</v>
      </c>
      <c r="N97" s="177">
        <v>10528.24</v>
      </c>
      <c r="O97" s="177">
        <v>11096.76496</v>
      </c>
      <c r="P97" s="177">
        <v>1</v>
      </c>
      <c r="Q97" s="177">
        <v>10528.24</v>
      </c>
      <c r="R97" s="177">
        <v>11096.76496</v>
      </c>
      <c r="S97" s="177">
        <v>15100</v>
      </c>
      <c r="T97" s="177">
        <v>3727694.33</v>
      </c>
      <c r="U97" s="177">
        <v>4424.66</v>
      </c>
    </row>
    <row r="98" spans="1:21" s="80" customFormat="1" ht="13.5" customHeight="1">
      <c r="A98" s="65" t="s">
        <v>90</v>
      </c>
      <c r="B98" s="75">
        <v>68000000</v>
      </c>
      <c r="C98" s="221">
        <v>35</v>
      </c>
      <c r="D98" s="176">
        <v>2.9166666666666665</v>
      </c>
      <c r="E98" s="177">
        <v>24565.89</v>
      </c>
      <c r="F98" s="177">
        <v>25892.44806</v>
      </c>
      <c r="G98" s="177">
        <v>1</v>
      </c>
      <c r="H98" s="177">
        <v>24565.89</v>
      </c>
      <c r="I98" s="177">
        <v>25892.44806</v>
      </c>
      <c r="J98" s="177">
        <v>0</v>
      </c>
      <c r="K98" s="177">
        <v>902366.55</v>
      </c>
      <c r="L98" s="225">
        <v>60</v>
      </c>
      <c r="M98" s="222">
        <v>60</v>
      </c>
      <c r="N98" s="177">
        <v>10528.24</v>
      </c>
      <c r="O98" s="177">
        <v>11096.76496</v>
      </c>
      <c r="P98" s="177">
        <v>1</v>
      </c>
      <c r="Q98" s="177">
        <v>10528.24</v>
      </c>
      <c r="R98" s="177">
        <v>11096.76496</v>
      </c>
      <c r="S98" s="177">
        <v>13200</v>
      </c>
      <c r="T98" s="177">
        <v>7968759.27</v>
      </c>
      <c r="U98" s="177">
        <v>8871.13</v>
      </c>
    </row>
    <row r="99" spans="1:21" s="80" customFormat="1" ht="13.5" customHeight="1">
      <c r="A99" s="65" t="s">
        <v>91</v>
      </c>
      <c r="B99" s="75">
        <v>28000000</v>
      </c>
      <c r="C99" s="179">
        <v>4</v>
      </c>
      <c r="D99" s="176">
        <v>0.3333333333333333</v>
      </c>
      <c r="E99" s="177">
        <v>24565.89</v>
      </c>
      <c r="F99" s="177">
        <v>25892.44806</v>
      </c>
      <c r="G99" s="177">
        <v>1</v>
      </c>
      <c r="H99" s="177">
        <v>24565.89</v>
      </c>
      <c r="I99" s="177">
        <v>25892.44806</v>
      </c>
      <c r="J99" s="177">
        <v>359.88</v>
      </c>
      <c r="K99" s="177">
        <v>103487.49</v>
      </c>
      <c r="L99" s="225">
        <v>40</v>
      </c>
      <c r="M99" s="222">
        <v>40</v>
      </c>
      <c r="N99" s="177">
        <v>10528.24</v>
      </c>
      <c r="O99" s="177">
        <v>11096.76496</v>
      </c>
      <c r="P99" s="177">
        <v>1</v>
      </c>
      <c r="Q99" s="177">
        <v>10528.24</v>
      </c>
      <c r="R99" s="177">
        <v>11096.76496</v>
      </c>
      <c r="S99" s="177">
        <v>8354.23</v>
      </c>
      <c r="T99" s="177">
        <v>5312060.41</v>
      </c>
      <c r="U99" s="177">
        <v>5415.55</v>
      </c>
    </row>
    <row r="100" spans="1:21" s="80" customFormat="1" ht="13.5" customHeight="1">
      <c r="A100" s="65" t="s">
        <v>110</v>
      </c>
      <c r="B100" s="75">
        <v>69000000</v>
      </c>
      <c r="C100" s="222">
        <v>23</v>
      </c>
      <c r="D100" s="176">
        <v>1.9166666666666667</v>
      </c>
      <c r="E100" s="177">
        <v>24565.89</v>
      </c>
      <c r="F100" s="177">
        <v>25892.44806</v>
      </c>
      <c r="G100" s="177">
        <v>1.4</v>
      </c>
      <c r="H100" s="177">
        <v>34392.246</v>
      </c>
      <c r="I100" s="177">
        <v>36249.427284</v>
      </c>
      <c r="J100" s="177">
        <v>10076.6</v>
      </c>
      <c r="K100" s="177">
        <v>840253.83</v>
      </c>
      <c r="L100" s="179">
        <v>41</v>
      </c>
      <c r="M100" s="179">
        <v>40</v>
      </c>
      <c r="N100" s="177">
        <v>10528.24</v>
      </c>
      <c r="O100" s="177">
        <v>11096.76496</v>
      </c>
      <c r="P100" s="177">
        <v>1.4</v>
      </c>
      <c r="Q100" s="177">
        <v>14739.535999999998</v>
      </c>
      <c r="R100" s="177">
        <v>15535.470943999999</v>
      </c>
      <c r="S100" s="177">
        <v>21200</v>
      </c>
      <c r="T100" s="177">
        <v>7446388.66</v>
      </c>
      <c r="U100" s="177">
        <v>8286.64</v>
      </c>
    </row>
    <row r="101" spans="1:21" s="80" customFormat="1" ht="13.5" customHeight="1">
      <c r="A101" s="65" t="s">
        <v>92</v>
      </c>
      <c r="B101" s="75">
        <v>70000000</v>
      </c>
      <c r="C101" s="179">
        <v>29</v>
      </c>
      <c r="D101" s="176">
        <v>2.4166666666666665</v>
      </c>
      <c r="E101" s="177">
        <v>24565.89</v>
      </c>
      <c r="F101" s="177">
        <v>25892.44806</v>
      </c>
      <c r="G101" s="177">
        <v>1</v>
      </c>
      <c r="H101" s="177">
        <v>24565.89</v>
      </c>
      <c r="I101" s="177">
        <v>25892.44806</v>
      </c>
      <c r="J101" s="177">
        <v>0</v>
      </c>
      <c r="K101" s="177">
        <v>747675.15</v>
      </c>
      <c r="L101" s="225">
        <v>47</v>
      </c>
      <c r="M101" s="222">
        <v>45</v>
      </c>
      <c r="N101" s="177">
        <v>10528.24</v>
      </c>
      <c r="O101" s="177">
        <v>11096.76496</v>
      </c>
      <c r="P101" s="177">
        <v>1</v>
      </c>
      <c r="Q101" s="177">
        <v>10528.24</v>
      </c>
      <c r="R101" s="177">
        <v>11096.76496</v>
      </c>
      <c r="S101" s="177">
        <v>1700</v>
      </c>
      <c r="T101" s="177">
        <v>5968369.46</v>
      </c>
      <c r="U101" s="177">
        <v>6716.04</v>
      </c>
    </row>
    <row r="102" spans="1:21" s="80" customFormat="1" ht="13.5" customHeight="1">
      <c r="A102" s="65" t="s">
        <v>111</v>
      </c>
      <c r="B102" s="75">
        <v>71000000</v>
      </c>
      <c r="C102" s="194">
        <v>28</v>
      </c>
      <c r="D102" s="176">
        <v>2.3333333333333335</v>
      </c>
      <c r="E102" s="177">
        <v>24565.89</v>
      </c>
      <c r="F102" s="177">
        <v>25892.44806</v>
      </c>
      <c r="G102" s="177">
        <v>1.16</v>
      </c>
      <c r="H102" s="177">
        <v>28496.432399999998</v>
      </c>
      <c r="I102" s="177">
        <v>30035.239749599998</v>
      </c>
      <c r="J102" s="177">
        <v>5025</v>
      </c>
      <c r="K102" s="177">
        <v>842421.16</v>
      </c>
      <c r="L102" s="221">
        <v>90</v>
      </c>
      <c r="M102" s="221">
        <v>87</v>
      </c>
      <c r="N102" s="177">
        <v>10528.24</v>
      </c>
      <c r="O102" s="177">
        <v>11096.76496</v>
      </c>
      <c r="P102" s="177">
        <v>1.16</v>
      </c>
      <c r="Q102" s="177">
        <v>12212.758399999999</v>
      </c>
      <c r="R102" s="177">
        <v>12872.2473536</v>
      </c>
      <c r="S102" s="177">
        <v>35400</v>
      </c>
      <c r="T102" s="177">
        <v>13416650.7</v>
      </c>
      <c r="U102" s="177">
        <v>14259.07</v>
      </c>
    </row>
    <row r="103" spans="1:21" s="80" customFormat="1" ht="15" customHeight="1">
      <c r="A103" s="65" t="s">
        <v>93</v>
      </c>
      <c r="B103" s="75">
        <v>73000000</v>
      </c>
      <c r="C103" s="194">
        <v>4</v>
      </c>
      <c r="D103" s="176">
        <v>0.3333333333333333</v>
      </c>
      <c r="E103" s="177">
        <v>24565.89</v>
      </c>
      <c r="F103" s="177">
        <v>25892.44806</v>
      </c>
      <c r="G103" s="177">
        <v>1</v>
      </c>
      <c r="H103" s="177">
        <v>24565.89</v>
      </c>
      <c r="I103" s="177">
        <v>25892.44806</v>
      </c>
      <c r="J103" s="177">
        <v>12955.64</v>
      </c>
      <c r="K103" s="177">
        <v>116083.25</v>
      </c>
      <c r="L103" s="178">
        <v>49</v>
      </c>
      <c r="M103" s="194">
        <v>53</v>
      </c>
      <c r="N103" s="177">
        <v>10528.24</v>
      </c>
      <c r="O103" s="177">
        <v>11096.76496</v>
      </c>
      <c r="P103" s="177">
        <v>1</v>
      </c>
      <c r="Q103" s="177">
        <v>10528.24</v>
      </c>
      <c r="R103" s="177">
        <v>11096.76496</v>
      </c>
      <c r="S103" s="177">
        <v>70500</v>
      </c>
      <c r="T103" s="177">
        <v>7097910.69</v>
      </c>
      <c r="U103" s="177">
        <v>7213.99</v>
      </c>
    </row>
    <row r="104" spans="1:21" s="80" customFormat="1" ht="13.5" customHeight="1">
      <c r="A104" s="65" t="s">
        <v>113</v>
      </c>
      <c r="B104" s="75">
        <v>75000000</v>
      </c>
      <c r="C104" s="194">
        <v>29</v>
      </c>
      <c r="D104" s="176">
        <v>2.4166666666666665</v>
      </c>
      <c r="E104" s="177">
        <v>24565.89</v>
      </c>
      <c r="F104" s="177">
        <v>25892.44806</v>
      </c>
      <c r="G104" s="177">
        <v>1.15</v>
      </c>
      <c r="H104" s="177">
        <v>28250.773499999996</v>
      </c>
      <c r="I104" s="177">
        <v>29776.315268999995</v>
      </c>
      <c r="J104" s="177">
        <v>0</v>
      </c>
      <c r="K104" s="177">
        <v>859826.42</v>
      </c>
      <c r="L104" s="221">
        <v>200</v>
      </c>
      <c r="M104" s="221">
        <v>212</v>
      </c>
      <c r="N104" s="177">
        <v>10528.24</v>
      </c>
      <c r="O104" s="177">
        <v>11096.76496</v>
      </c>
      <c r="P104" s="177">
        <v>1.15</v>
      </c>
      <c r="Q104" s="177">
        <v>12107.475999999999</v>
      </c>
      <c r="R104" s="177">
        <v>12761.279703999999</v>
      </c>
      <c r="S104" s="177">
        <v>24500</v>
      </c>
      <c r="T104" s="177">
        <v>32350589.18</v>
      </c>
      <c r="U104" s="177">
        <v>33210.42</v>
      </c>
    </row>
    <row r="105" spans="1:21" s="20" customFormat="1" ht="13.5" customHeight="1">
      <c r="A105" s="65" t="s">
        <v>94</v>
      </c>
      <c r="B105" s="75">
        <v>78000000</v>
      </c>
      <c r="C105" s="179">
        <v>5</v>
      </c>
      <c r="D105" s="176">
        <v>0.4166666666666667</v>
      </c>
      <c r="E105" s="177">
        <v>24565.89</v>
      </c>
      <c r="F105" s="177">
        <v>25892.44806</v>
      </c>
      <c r="G105" s="177">
        <v>1</v>
      </c>
      <c r="H105" s="177">
        <v>24565.89</v>
      </c>
      <c r="I105" s="177">
        <v>25892.44806</v>
      </c>
      <c r="J105" s="177">
        <v>719.76</v>
      </c>
      <c r="K105" s="177">
        <v>129629.27</v>
      </c>
      <c r="L105" s="225">
        <v>32</v>
      </c>
      <c r="M105" s="222">
        <v>32</v>
      </c>
      <c r="N105" s="177">
        <v>10528.24</v>
      </c>
      <c r="O105" s="177">
        <v>11096.76496</v>
      </c>
      <c r="P105" s="177">
        <v>1</v>
      </c>
      <c r="Q105" s="177">
        <v>10528.24</v>
      </c>
      <c r="R105" s="177">
        <v>11096.76496</v>
      </c>
      <c r="S105" s="177">
        <v>6800</v>
      </c>
      <c r="T105" s="177">
        <v>4249764.95</v>
      </c>
      <c r="U105" s="177">
        <v>4379.39</v>
      </c>
    </row>
    <row r="106" spans="1:21" s="76" customFormat="1" ht="13.5" customHeight="1">
      <c r="A106" s="65" t="s">
        <v>142</v>
      </c>
      <c r="B106" s="75">
        <v>45000000</v>
      </c>
      <c r="C106" s="179">
        <v>34</v>
      </c>
      <c r="D106" s="176">
        <v>2.8333333333333335</v>
      </c>
      <c r="E106" s="177">
        <v>24565.89</v>
      </c>
      <c r="F106" s="177">
        <v>25892.44806</v>
      </c>
      <c r="G106" s="177">
        <v>1</v>
      </c>
      <c r="H106" s="177">
        <v>24565.89</v>
      </c>
      <c r="I106" s="177">
        <v>25892.44806</v>
      </c>
      <c r="J106" s="177">
        <v>0</v>
      </c>
      <c r="K106" s="177">
        <v>876584.65</v>
      </c>
      <c r="L106" s="178">
        <v>153</v>
      </c>
      <c r="M106" s="194">
        <v>148</v>
      </c>
      <c r="N106" s="177">
        <v>10528.24</v>
      </c>
      <c r="O106" s="177">
        <v>11096.76496</v>
      </c>
      <c r="P106" s="177">
        <v>1</v>
      </c>
      <c r="Q106" s="177">
        <v>10528.24</v>
      </c>
      <c r="R106" s="177">
        <v>11096.76496</v>
      </c>
      <c r="S106" s="177">
        <v>29100</v>
      </c>
      <c r="T106" s="177">
        <v>19652812.87</v>
      </c>
      <c r="U106" s="177">
        <v>20529.4</v>
      </c>
    </row>
    <row r="107" spans="1:21" s="76" customFormat="1" ht="13.5" customHeight="1">
      <c r="A107" s="65" t="s">
        <v>144</v>
      </c>
      <c r="B107" s="75">
        <v>40000000</v>
      </c>
      <c r="C107" s="222">
        <v>22</v>
      </c>
      <c r="D107" s="176">
        <v>1.8333333333333333</v>
      </c>
      <c r="E107" s="177">
        <v>24565.89</v>
      </c>
      <c r="F107" s="177">
        <v>25892.44806</v>
      </c>
      <c r="G107" s="177">
        <v>1</v>
      </c>
      <c r="H107" s="177">
        <v>24565.89</v>
      </c>
      <c r="I107" s="177">
        <v>25892.44806</v>
      </c>
      <c r="J107" s="177">
        <v>0</v>
      </c>
      <c r="K107" s="177">
        <v>567201.83</v>
      </c>
      <c r="L107" s="221">
        <v>54</v>
      </c>
      <c r="M107" s="221">
        <v>52</v>
      </c>
      <c r="N107" s="177">
        <v>10528.24</v>
      </c>
      <c r="O107" s="177">
        <v>11096.76496</v>
      </c>
      <c r="P107" s="177">
        <v>1</v>
      </c>
      <c r="Q107" s="177">
        <v>10528.24</v>
      </c>
      <c r="R107" s="177">
        <v>11096.76496</v>
      </c>
      <c r="S107" s="177">
        <v>61700</v>
      </c>
      <c r="T107" s="177">
        <v>6956518.04</v>
      </c>
      <c r="U107" s="177">
        <v>7523.72</v>
      </c>
    </row>
    <row r="108" spans="1:21" s="76" customFormat="1" ht="13.5" customHeight="1">
      <c r="A108" s="69" t="s">
        <v>153</v>
      </c>
      <c r="B108" s="75">
        <v>35000000</v>
      </c>
      <c r="C108" s="182">
        <v>18</v>
      </c>
      <c r="D108" s="176">
        <v>1.5</v>
      </c>
      <c r="E108" s="177">
        <v>24565.89</v>
      </c>
      <c r="F108" s="177">
        <v>25892.44806</v>
      </c>
      <c r="G108" s="177">
        <v>1</v>
      </c>
      <c r="H108" s="177">
        <v>24565.89</v>
      </c>
      <c r="I108" s="177">
        <v>25892.44806</v>
      </c>
      <c r="J108" s="177">
        <v>0</v>
      </c>
      <c r="K108" s="177">
        <v>464074.23</v>
      </c>
      <c r="L108" s="221">
        <v>13</v>
      </c>
      <c r="M108" s="221">
        <v>11</v>
      </c>
      <c r="N108" s="177">
        <v>10528.24</v>
      </c>
      <c r="O108" s="177">
        <v>11096.76496</v>
      </c>
      <c r="P108" s="177">
        <v>1</v>
      </c>
      <c r="Q108" s="177">
        <v>10528.24</v>
      </c>
      <c r="R108" s="177">
        <v>11096.76496</v>
      </c>
      <c r="S108" s="177">
        <v>12900</v>
      </c>
      <c r="T108" s="177">
        <v>1471419.2</v>
      </c>
      <c r="U108" s="177">
        <v>1935.49</v>
      </c>
    </row>
    <row r="109" spans="1:21" s="76" customFormat="1" ht="13.5" customHeight="1">
      <c r="A109" s="65" t="s">
        <v>95</v>
      </c>
      <c r="B109" s="75">
        <v>99000000</v>
      </c>
      <c r="C109" s="179">
        <v>6</v>
      </c>
      <c r="D109" s="176">
        <v>0.5</v>
      </c>
      <c r="E109" s="177">
        <v>24565.89</v>
      </c>
      <c r="F109" s="177">
        <v>25892.44806</v>
      </c>
      <c r="G109" s="177">
        <v>1.27</v>
      </c>
      <c r="H109" s="177">
        <v>31198.6803</v>
      </c>
      <c r="I109" s="177">
        <v>32883.4090362</v>
      </c>
      <c r="J109" s="177">
        <v>5027.51</v>
      </c>
      <c r="K109" s="177">
        <v>201485.6</v>
      </c>
      <c r="L109" s="221">
        <v>17</v>
      </c>
      <c r="M109" s="221">
        <v>16</v>
      </c>
      <c r="N109" s="177">
        <v>10528.24</v>
      </c>
      <c r="O109" s="177">
        <v>11096.76496</v>
      </c>
      <c r="P109" s="177">
        <v>1.27</v>
      </c>
      <c r="Q109" s="177">
        <v>13370.8648</v>
      </c>
      <c r="R109" s="177">
        <v>14092.8914992</v>
      </c>
      <c r="S109" s="177">
        <v>43800</v>
      </c>
      <c r="T109" s="177">
        <v>2738082.74</v>
      </c>
      <c r="U109" s="177">
        <v>2939.57</v>
      </c>
    </row>
    <row r="110" spans="1:21" s="76" customFormat="1" ht="13.5" customHeight="1">
      <c r="A110" s="65" t="s">
        <v>129</v>
      </c>
      <c r="B110" s="75">
        <v>11800000</v>
      </c>
      <c r="C110" s="221">
        <v>4</v>
      </c>
      <c r="D110" s="176">
        <v>0.3333333333333333</v>
      </c>
      <c r="E110" s="177">
        <v>24565.89</v>
      </c>
      <c r="F110" s="177">
        <v>25892.44806</v>
      </c>
      <c r="G110" s="177">
        <v>1.5</v>
      </c>
      <c r="H110" s="177">
        <v>36848.835</v>
      </c>
      <c r="I110" s="177">
        <v>38838.67209</v>
      </c>
      <c r="J110" s="177">
        <v>0</v>
      </c>
      <c r="K110" s="177">
        <v>154691.41</v>
      </c>
      <c r="L110" s="221">
        <v>3</v>
      </c>
      <c r="M110" s="221">
        <v>4</v>
      </c>
      <c r="N110" s="177">
        <v>10528.24</v>
      </c>
      <c r="O110" s="177">
        <v>11096.76496</v>
      </c>
      <c r="P110" s="177">
        <v>1.5</v>
      </c>
      <c r="Q110" s="177">
        <v>15792.36</v>
      </c>
      <c r="R110" s="177">
        <v>16645.14744</v>
      </c>
      <c r="S110" s="177">
        <v>3100</v>
      </c>
      <c r="T110" s="177">
        <v>798655.93</v>
      </c>
      <c r="U110" s="177">
        <v>953.35</v>
      </c>
    </row>
    <row r="111" spans="1:21" s="80" customFormat="1" ht="27" customHeight="1">
      <c r="A111" s="65" t="s">
        <v>130</v>
      </c>
      <c r="B111" s="75">
        <v>71800000</v>
      </c>
      <c r="C111" s="194">
        <v>28</v>
      </c>
      <c r="D111" s="176">
        <v>2.3333333333333335</v>
      </c>
      <c r="E111" s="177">
        <v>24565.89</v>
      </c>
      <c r="F111" s="177">
        <v>25892.44806</v>
      </c>
      <c r="G111" s="177">
        <v>1.5</v>
      </c>
      <c r="H111" s="177">
        <v>36848.835</v>
      </c>
      <c r="I111" s="177">
        <v>38838.67209</v>
      </c>
      <c r="J111" s="177">
        <v>3600</v>
      </c>
      <c r="K111" s="177">
        <v>1086439.87</v>
      </c>
      <c r="L111" s="221">
        <v>55</v>
      </c>
      <c r="M111" s="221">
        <v>56</v>
      </c>
      <c r="N111" s="177">
        <v>10528.24</v>
      </c>
      <c r="O111" s="177">
        <v>11096.76496</v>
      </c>
      <c r="P111" s="177">
        <v>1.5</v>
      </c>
      <c r="Q111" s="177">
        <v>15792.36</v>
      </c>
      <c r="R111" s="177">
        <v>16645.14744</v>
      </c>
      <c r="S111" s="177">
        <v>28100</v>
      </c>
      <c r="T111" s="177">
        <v>11165882.98</v>
      </c>
      <c r="U111" s="177">
        <v>12252.32</v>
      </c>
    </row>
    <row r="112" spans="1:21" s="80" customFormat="1" ht="13.5" customHeight="1">
      <c r="A112" s="65" t="s">
        <v>115</v>
      </c>
      <c r="B112" s="75">
        <v>77000000</v>
      </c>
      <c r="C112" s="179">
        <v>4</v>
      </c>
      <c r="D112" s="176">
        <v>0.3333333333333333</v>
      </c>
      <c r="E112" s="177">
        <v>24565.89</v>
      </c>
      <c r="F112" s="177">
        <v>25892.44806</v>
      </c>
      <c r="G112" s="177">
        <v>2</v>
      </c>
      <c r="H112" s="177">
        <v>49131.78</v>
      </c>
      <c r="I112" s="177">
        <v>51784.89612</v>
      </c>
      <c r="J112" s="177">
        <v>719.76</v>
      </c>
      <c r="K112" s="177">
        <v>206974.97</v>
      </c>
      <c r="L112" s="179">
        <v>3</v>
      </c>
      <c r="M112" s="179">
        <v>3</v>
      </c>
      <c r="N112" s="177">
        <v>10528.24</v>
      </c>
      <c r="O112" s="177">
        <v>11096.76496</v>
      </c>
      <c r="P112" s="177">
        <v>2</v>
      </c>
      <c r="Q112" s="177">
        <v>21056.48</v>
      </c>
      <c r="R112" s="177">
        <v>22193.52992</v>
      </c>
      <c r="S112" s="177">
        <v>13000</v>
      </c>
      <c r="T112" s="177">
        <v>808555.93</v>
      </c>
      <c r="U112" s="177">
        <v>1015.53</v>
      </c>
    </row>
    <row r="113" spans="1:21" s="1" customFormat="1" ht="13.5" customHeight="1">
      <c r="A113" s="65" t="s">
        <v>116</v>
      </c>
      <c r="B113" s="75">
        <v>71900000</v>
      </c>
      <c r="C113" s="222">
        <v>18</v>
      </c>
      <c r="D113" s="176">
        <v>1.5</v>
      </c>
      <c r="E113" s="177">
        <v>24565.89</v>
      </c>
      <c r="F113" s="177">
        <v>25892.44806</v>
      </c>
      <c r="G113" s="177">
        <v>1.5</v>
      </c>
      <c r="H113" s="177">
        <v>36848.835</v>
      </c>
      <c r="I113" s="177">
        <v>38838.67209</v>
      </c>
      <c r="J113" s="177">
        <v>0</v>
      </c>
      <c r="K113" s="177">
        <v>696111.34</v>
      </c>
      <c r="L113" s="179">
        <v>31</v>
      </c>
      <c r="M113" s="179">
        <v>30</v>
      </c>
      <c r="N113" s="177">
        <v>10528.24</v>
      </c>
      <c r="O113" s="177">
        <v>11096.76496</v>
      </c>
      <c r="P113" s="177">
        <v>1.5</v>
      </c>
      <c r="Q113" s="177">
        <v>15792.36</v>
      </c>
      <c r="R113" s="177">
        <v>16645.14744</v>
      </c>
      <c r="S113" s="177">
        <v>10000</v>
      </c>
      <c r="T113" s="177">
        <v>5976669.46</v>
      </c>
      <c r="U113" s="177">
        <v>6672.78</v>
      </c>
    </row>
    <row r="114" spans="1:21" s="76" customFormat="1" ht="13.5" customHeight="1">
      <c r="A114" s="65" t="s">
        <v>184</v>
      </c>
      <c r="B114" s="31"/>
      <c r="C114" s="182"/>
      <c r="D114" s="176">
        <v>0</v>
      </c>
      <c r="E114" s="177">
        <v>24565.89</v>
      </c>
      <c r="F114" s="177">
        <v>25892.44806</v>
      </c>
      <c r="G114" s="177">
        <v>1.4</v>
      </c>
      <c r="H114" s="177">
        <v>34392.246</v>
      </c>
      <c r="I114" s="177">
        <v>36249.427284</v>
      </c>
      <c r="J114" s="177">
        <v>0</v>
      </c>
      <c r="K114" s="177">
        <v>0</v>
      </c>
      <c r="L114" s="224">
        <v>0</v>
      </c>
      <c r="M114" s="224">
        <v>0</v>
      </c>
      <c r="N114" s="177">
        <v>10528.24</v>
      </c>
      <c r="O114" s="177">
        <v>11096.76496</v>
      </c>
      <c r="P114" s="177">
        <v>1.4</v>
      </c>
      <c r="Q114" s="177">
        <v>14739.535999999998</v>
      </c>
      <c r="R114" s="177">
        <v>15535.470943999999</v>
      </c>
      <c r="S114" s="177">
        <v>0</v>
      </c>
      <c r="T114" s="177">
        <v>0</v>
      </c>
      <c r="U114" s="177">
        <v>0</v>
      </c>
    </row>
    <row r="115" spans="1:21" s="76" customFormat="1" ht="13.5" customHeight="1">
      <c r="A115" s="65" t="s">
        <v>155</v>
      </c>
      <c r="B115" s="33"/>
      <c r="C115" s="223"/>
      <c r="D115" s="183"/>
      <c r="E115" s="184"/>
      <c r="F115" s="184"/>
      <c r="G115" s="184"/>
      <c r="H115" s="184"/>
      <c r="I115" s="184"/>
      <c r="J115" s="184"/>
      <c r="K115" s="199"/>
      <c r="L115" s="226"/>
      <c r="M115" s="223"/>
      <c r="N115" s="183"/>
      <c r="O115" s="184"/>
      <c r="P115" s="185"/>
      <c r="Q115" s="185"/>
      <c r="R115" s="185"/>
      <c r="S115" s="185"/>
      <c r="T115" s="202"/>
      <c r="U115" s="186">
        <v>14768.94</v>
      </c>
    </row>
  </sheetData>
  <sheetProtection/>
  <mergeCells count="37">
    <mergeCell ref="B15:M16"/>
    <mergeCell ref="B17:H17"/>
    <mergeCell ref="B19:M19"/>
    <mergeCell ref="B10:H10"/>
    <mergeCell ref="B11:H11"/>
    <mergeCell ref="B12:H12"/>
    <mergeCell ref="B13:I13"/>
    <mergeCell ref="S17:T17"/>
    <mergeCell ref="S18:T18"/>
    <mergeCell ref="S19:T19"/>
    <mergeCell ref="S20:T20"/>
    <mergeCell ref="K25:K26"/>
    <mergeCell ref="L25:L26"/>
    <mergeCell ref="M25:M26"/>
    <mergeCell ref="N25:R25"/>
    <mergeCell ref="S25:S26"/>
    <mergeCell ref="U25:U26"/>
    <mergeCell ref="A22:C22"/>
    <mergeCell ref="D22:N22"/>
    <mergeCell ref="A25:A26"/>
    <mergeCell ref="B25:B26"/>
    <mergeCell ref="C25:C26"/>
    <mergeCell ref="D25:D26"/>
    <mergeCell ref="E25:I25"/>
    <mergeCell ref="J25:J26"/>
    <mergeCell ref="T25:T26"/>
    <mergeCell ref="S11:T11"/>
    <mergeCell ref="S12:T12"/>
    <mergeCell ref="S13:T13"/>
    <mergeCell ref="S14:T14"/>
    <mergeCell ref="S15:T15"/>
    <mergeCell ref="S10:T10"/>
    <mergeCell ref="R1:U1"/>
    <mergeCell ref="S5:T5"/>
    <mergeCell ref="S6:T6"/>
    <mergeCell ref="S7:T7"/>
    <mergeCell ref="S9:T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16"/>
  <sheetViews>
    <sheetView zoomScaleSheetLayoutView="100" zoomScalePageLayoutView="0" workbookViewId="0" topLeftCell="A59">
      <selection activeCell="U110" sqref="U110"/>
    </sheetView>
  </sheetViews>
  <sheetFormatPr defaultColWidth="9.00390625" defaultRowHeight="12.75"/>
  <cols>
    <col min="1" max="1" width="29.375" style="0" customWidth="1"/>
    <col min="2" max="2" width="12.125" style="0" customWidth="1"/>
    <col min="3" max="3" width="7.625" style="157" customWidth="1"/>
    <col min="4" max="4" width="7.00390625" style="155" customWidth="1"/>
    <col min="5" max="5" width="11.875" style="155" customWidth="1"/>
    <col min="6" max="6" width="10.375" style="155" customWidth="1"/>
    <col min="7" max="7" width="7.375" style="155" customWidth="1"/>
    <col min="8" max="9" width="9.375" style="155" customWidth="1"/>
    <col min="10" max="10" width="11.125" style="155" customWidth="1"/>
    <col min="11" max="11" width="15.375" style="157" customWidth="1"/>
    <col min="12" max="12" width="6.75390625" style="155" customWidth="1"/>
    <col min="13" max="13" width="6.75390625" style="157" customWidth="1"/>
    <col min="14" max="14" width="10.25390625" style="155" customWidth="1"/>
    <col min="15" max="15" width="9.75390625" style="157" customWidth="1"/>
    <col min="16" max="16" width="6.375" style="157" customWidth="1"/>
    <col min="17" max="17" width="10.25390625" style="157" customWidth="1"/>
    <col min="18" max="18" width="12.00390625" style="155" customWidth="1"/>
    <col min="19" max="19" width="13.125" style="155" customWidth="1"/>
    <col min="20" max="20" width="17.25390625" style="157" customWidth="1"/>
    <col min="21" max="21" width="15.375" style="157" customWidth="1"/>
    <col min="22" max="22" width="17.25390625" style="0" customWidth="1"/>
  </cols>
  <sheetData>
    <row r="1" spans="8:21" ht="12.75">
      <c r="H1" s="207"/>
      <c r="I1" s="207"/>
      <c r="J1" s="207"/>
      <c r="K1" s="195"/>
      <c r="L1" s="207"/>
      <c r="M1" s="195"/>
      <c r="N1" s="207"/>
      <c r="R1" s="261" t="s">
        <v>42</v>
      </c>
      <c r="S1" s="262"/>
      <c r="T1" s="262"/>
      <c r="U1" s="262"/>
    </row>
    <row r="2" spans="8:15" ht="12.75">
      <c r="H2" s="207"/>
      <c r="I2" s="207"/>
      <c r="J2" s="207"/>
      <c r="K2" s="195"/>
      <c r="L2" s="207"/>
      <c r="M2" s="195"/>
      <c r="N2" s="207"/>
      <c r="O2" s="195"/>
    </row>
    <row r="3" spans="3:21" s="3" customFormat="1" ht="12.75" customHeight="1">
      <c r="C3" s="187" t="s">
        <v>23</v>
      </c>
      <c r="D3" s="158"/>
      <c r="E3" s="158"/>
      <c r="F3" s="159"/>
      <c r="G3" s="159"/>
      <c r="H3" s="207"/>
      <c r="I3" s="207"/>
      <c r="J3" s="207"/>
      <c r="K3" s="195"/>
      <c r="L3" s="207"/>
      <c r="M3" s="195"/>
      <c r="N3" s="207"/>
      <c r="O3" s="161"/>
      <c r="P3" s="161"/>
      <c r="Q3" s="161"/>
      <c r="R3" s="160"/>
      <c r="S3" s="160"/>
      <c r="T3" s="161"/>
      <c r="U3" s="161"/>
    </row>
    <row r="4" spans="2:21" s="3" customFormat="1" ht="18" customHeight="1">
      <c r="B4" s="18" t="s">
        <v>210</v>
      </c>
      <c r="C4" s="188"/>
      <c r="D4" s="162"/>
      <c r="E4" s="162"/>
      <c r="F4" s="162"/>
      <c r="G4" s="162"/>
      <c r="H4" s="162"/>
      <c r="I4" s="162"/>
      <c r="J4" s="162"/>
      <c r="K4" s="161"/>
      <c r="L4" s="160"/>
      <c r="M4" s="161"/>
      <c r="N4" s="160"/>
      <c r="O4" s="161"/>
      <c r="P4" s="161"/>
      <c r="Q4" s="188"/>
      <c r="R4" s="160"/>
      <c r="S4" s="160"/>
      <c r="T4" s="161"/>
      <c r="U4" s="161"/>
    </row>
    <row r="5" spans="2:21" s="3" customFormat="1" ht="14.25">
      <c r="B5" s="4" t="s">
        <v>173</v>
      </c>
      <c r="C5" s="188"/>
      <c r="D5" s="162"/>
      <c r="E5" s="162"/>
      <c r="F5" s="162"/>
      <c r="G5" s="162"/>
      <c r="H5" s="162"/>
      <c r="I5" s="162"/>
      <c r="J5" s="162"/>
      <c r="K5" s="161"/>
      <c r="L5" s="160"/>
      <c r="M5" s="161"/>
      <c r="N5" s="160"/>
      <c r="O5" s="161"/>
      <c r="P5" s="161"/>
      <c r="Q5" s="188"/>
      <c r="R5" s="163"/>
      <c r="S5" s="254"/>
      <c r="T5" s="254"/>
      <c r="U5" s="161"/>
    </row>
    <row r="6" spans="1:20" ht="12.75">
      <c r="A6" s="8"/>
      <c r="B6" s="8"/>
      <c r="C6" s="189"/>
      <c r="D6" s="164"/>
      <c r="E6" s="164"/>
      <c r="F6" s="160"/>
      <c r="G6" s="160"/>
      <c r="H6" s="160"/>
      <c r="I6" s="160"/>
      <c r="J6" s="160"/>
      <c r="Q6" s="161"/>
      <c r="R6" s="160"/>
      <c r="S6" s="255" t="s">
        <v>2</v>
      </c>
      <c r="T6" s="257"/>
    </row>
    <row r="7" spans="1:20" ht="12.75">
      <c r="A7" s="8"/>
      <c r="B7" s="8"/>
      <c r="C7" s="189" t="s">
        <v>17</v>
      </c>
      <c r="D7" s="164"/>
      <c r="E7" s="164"/>
      <c r="F7" s="160"/>
      <c r="G7" s="160"/>
      <c r="H7" s="160"/>
      <c r="I7" s="160"/>
      <c r="J7" s="160"/>
      <c r="Q7" s="161"/>
      <c r="R7" s="164" t="s">
        <v>21</v>
      </c>
      <c r="S7" s="258" t="s">
        <v>211</v>
      </c>
      <c r="T7" s="260"/>
    </row>
    <row r="8" spans="1:21" s="9" customFormat="1" ht="12.75">
      <c r="A8" s="3" t="s">
        <v>3</v>
      </c>
      <c r="B8" s="3"/>
      <c r="C8" s="161"/>
      <c r="D8" s="160"/>
      <c r="E8" s="160"/>
      <c r="F8" s="160"/>
      <c r="G8" s="160"/>
      <c r="H8" s="160"/>
      <c r="I8" s="160"/>
      <c r="J8" s="160"/>
      <c r="K8" s="166"/>
      <c r="L8" s="165"/>
      <c r="M8" s="166"/>
      <c r="N8" s="165"/>
      <c r="O8" s="166"/>
      <c r="P8" s="166"/>
      <c r="Q8" s="161"/>
      <c r="R8" s="160" t="s">
        <v>5</v>
      </c>
      <c r="S8" s="205"/>
      <c r="T8" s="200"/>
      <c r="U8" s="166"/>
    </row>
    <row r="9" spans="1:21" s="9" customFormat="1" ht="12.75">
      <c r="A9" s="3" t="s">
        <v>4</v>
      </c>
      <c r="B9" s="264" t="s">
        <v>43</v>
      </c>
      <c r="C9" s="264"/>
      <c r="D9" s="264"/>
      <c r="E9" s="264"/>
      <c r="F9" s="264"/>
      <c r="G9" s="264"/>
      <c r="H9" s="264"/>
      <c r="I9" s="264"/>
      <c r="J9" s="21"/>
      <c r="K9" s="166"/>
      <c r="L9" s="165"/>
      <c r="M9" s="166"/>
      <c r="N9" s="165"/>
      <c r="O9" s="166"/>
      <c r="P9" s="166"/>
      <c r="Q9" s="208"/>
      <c r="R9" s="167"/>
      <c r="S9" s="233" t="s">
        <v>163</v>
      </c>
      <c r="T9" s="235"/>
      <c r="U9" s="166"/>
    </row>
    <row r="10" spans="1:21" s="9" customFormat="1" ht="12.75">
      <c r="A10" s="3" t="s">
        <v>8</v>
      </c>
      <c r="B10" s="220" t="s">
        <v>157</v>
      </c>
      <c r="C10" s="220"/>
      <c r="D10" s="220"/>
      <c r="E10" s="220"/>
      <c r="F10" s="220"/>
      <c r="G10" s="220"/>
      <c r="H10" s="220"/>
      <c r="I10" s="21"/>
      <c r="J10" s="21"/>
      <c r="K10" s="166"/>
      <c r="L10" s="165"/>
      <c r="M10" s="166"/>
      <c r="N10" s="165"/>
      <c r="O10" s="166"/>
      <c r="P10" s="166"/>
      <c r="Q10" s="208"/>
      <c r="R10" s="160" t="s">
        <v>6</v>
      </c>
      <c r="S10" s="233" t="s">
        <v>164</v>
      </c>
      <c r="T10" s="235">
        <v>10</v>
      </c>
      <c r="U10" s="166"/>
    </row>
    <row r="11" spans="1:21" s="9" customFormat="1" ht="12.75">
      <c r="A11" s="3" t="s">
        <v>9</v>
      </c>
      <c r="B11" s="220" t="s">
        <v>158</v>
      </c>
      <c r="C11" s="220"/>
      <c r="D11" s="220"/>
      <c r="E11" s="220"/>
      <c r="F11" s="220"/>
      <c r="G11" s="220"/>
      <c r="H11" s="220"/>
      <c r="I11" s="21"/>
      <c r="J11" s="21"/>
      <c r="K11" s="166"/>
      <c r="L11" s="165"/>
      <c r="M11" s="166"/>
      <c r="N11" s="165"/>
      <c r="O11" s="166"/>
      <c r="P11" s="166"/>
      <c r="Q11" s="208"/>
      <c r="R11" s="160" t="s">
        <v>6</v>
      </c>
      <c r="S11" s="233" t="s">
        <v>165</v>
      </c>
      <c r="T11" s="235">
        <v>3</v>
      </c>
      <c r="U11" s="166"/>
    </row>
    <row r="12" spans="1:21" s="9" customFormat="1" ht="12.75">
      <c r="A12" s="3" t="s">
        <v>13</v>
      </c>
      <c r="B12" s="220" t="s">
        <v>159</v>
      </c>
      <c r="C12" s="220"/>
      <c r="D12" s="220"/>
      <c r="E12" s="220"/>
      <c r="F12" s="220"/>
      <c r="G12" s="220"/>
      <c r="H12" s="220"/>
      <c r="I12" s="21"/>
      <c r="J12" s="21"/>
      <c r="K12" s="166"/>
      <c r="L12" s="165"/>
      <c r="M12" s="166"/>
      <c r="N12" s="165"/>
      <c r="O12" s="166"/>
      <c r="P12" s="166"/>
      <c r="Q12" s="208"/>
      <c r="R12" s="160" t="s">
        <v>7</v>
      </c>
      <c r="S12" s="233" t="s">
        <v>166</v>
      </c>
      <c r="T12" s="235">
        <v>3</v>
      </c>
      <c r="U12" s="166"/>
    </row>
    <row r="13" spans="1:21" s="9" customFormat="1" ht="12.75">
      <c r="A13" s="3" t="s">
        <v>14</v>
      </c>
      <c r="B13" s="220" t="s">
        <v>160</v>
      </c>
      <c r="C13" s="220"/>
      <c r="D13" s="220"/>
      <c r="E13" s="220"/>
      <c r="F13" s="220"/>
      <c r="G13" s="220"/>
      <c r="H13" s="220"/>
      <c r="I13" s="220"/>
      <c r="J13" s="220"/>
      <c r="K13" s="166"/>
      <c r="L13" s="165"/>
      <c r="M13" s="166"/>
      <c r="N13" s="165"/>
      <c r="O13" s="166"/>
      <c r="P13" s="166"/>
      <c r="Q13" s="208"/>
      <c r="R13" s="160" t="s">
        <v>7</v>
      </c>
      <c r="S13" s="233" t="s">
        <v>166</v>
      </c>
      <c r="T13" s="235"/>
      <c r="U13" s="166"/>
    </row>
    <row r="14" spans="1:21" s="9" customFormat="1" ht="12.75">
      <c r="A14" s="3" t="s">
        <v>15</v>
      </c>
      <c r="B14" s="217" t="s">
        <v>161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166"/>
      <c r="N14" s="165"/>
      <c r="O14" s="166"/>
      <c r="P14" s="166"/>
      <c r="Q14" s="208"/>
      <c r="R14" s="160" t="s">
        <v>7</v>
      </c>
      <c r="S14" s="233" t="s">
        <v>167</v>
      </c>
      <c r="T14" s="235"/>
      <c r="U14" s="166"/>
    </row>
    <row r="15" spans="1:21" s="9" customFormat="1" ht="24.75" customHeight="1">
      <c r="A15" s="3" t="s">
        <v>19</v>
      </c>
      <c r="B15" s="231" t="s">
        <v>97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165"/>
      <c r="O15" s="166"/>
      <c r="P15" s="166"/>
      <c r="Q15" s="209"/>
      <c r="R15" s="160" t="s">
        <v>7</v>
      </c>
      <c r="S15" s="233" t="s">
        <v>168</v>
      </c>
      <c r="T15" s="235"/>
      <c r="U15" s="166"/>
    </row>
    <row r="16" spans="1:21" s="9" customFormat="1" ht="24.75" customHeight="1">
      <c r="A16" s="3" t="s">
        <v>20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165"/>
      <c r="O16" s="166"/>
      <c r="P16" s="166"/>
      <c r="Q16" s="209"/>
      <c r="R16" s="160"/>
      <c r="S16" s="205"/>
      <c r="T16" s="200"/>
      <c r="U16" s="166"/>
    </row>
    <row r="17" spans="1:21" s="9" customFormat="1" ht="12.75">
      <c r="A17" s="3" t="s">
        <v>10</v>
      </c>
      <c r="B17" s="220" t="s">
        <v>162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166"/>
      <c r="N17" s="165"/>
      <c r="O17" s="166"/>
      <c r="P17" s="166"/>
      <c r="Q17" s="208"/>
      <c r="R17" s="160" t="s">
        <v>7</v>
      </c>
      <c r="S17" s="233" t="s">
        <v>169</v>
      </c>
      <c r="T17" s="235"/>
      <c r="U17" s="166"/>
    </row>
    <row r="18" spans="1:21" s="9" customFormat="1" ht="12.75">
      <c r="A18" s="3" t="s">
        <v>11</v>
      </c>
      <c r="B18" s="7"/>
      <c r="C18" s="190"/>
      <c r="D18" s="168"/>
      <c r="E18" s="168"/>
      <c r="F18" s="168"/>
      <c r="G18" s="168"/>
      <c r="H18" s="168"/>
      <c r="I18" s="21"/>
      <c r="J18" s="21"/>
      <c r="K18" s="166"/>
      <c r="L18" s="165"/>
      <c r="M18" s="166"/>
      <c r="N18" s="165"/>
      <c r="O18" s="166"/>
      <c r="P18" s="166"/>
      <c r="Q18" s="208"/>
      <c r="R18" s="21" t="s">
        <v>1</v>
      </c>
      <c r="S18" s="236">
        <v>384</v>
      </c>
      <c r="T18" s="238"/>
      <c r="U18" s="166"/>
    </row>
    <row r="19" spans="1:21" s="9" customFormat="1" ht="19.5" customHeight="1">
      <c r="A19" s="3" t="s">
        <v>18</v>
      </c>
      <c r="B19" s="231" t="s">
        <v>140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165"/>
      <c r="O19" s="166"/>
      <c r="P19" s="166"/>
      <c r="Q19" s="208"/>
      <c r="R19" s="21" t="s">
        <v>0</v>
      </c>
      <c r="S19" s="239">
        <v>39848</v>
      </c>
      <c r="T19" s="235"/>
      <c r="U19" s="166"/>
    </row>
    <row r="20" spans="1:21" s="9" customFormat="1" ht="19.5" customHeight="1" thickBot="1">
      <c r="A20" s="3" t="s">
        <v>16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165"/>
      <c r="O20" s="166"/>
      <c r="P20" s="166"/>
      <c r="Q20" s="161"/>
      <c r="R20" s="21" t="s">
        <v>12</v>
      </c>
      <c r="S20" s="241">
        <v>97</v>
      </c>
      <c r="T20" s="243"/>
      <c r="U20" s="166"/>
    </row>
    <row r="21" spans="1:21" s="9" customFormat="1" ht="12.75">
      <c r="A21" s="3" t="s">
        <v>22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165"/>
      <c r="O21" s="166"/>
      <c r="P21" s="166"/>
      <c r="Q21" s="161"/>
      <c r="R21" s="21"/>
      <c r="S21" s="13"/>
      <c r="T21" s="161"/>
      <c r="U21" s="166"/>
    </row>
    <row r="22" spans="1:21" s="9" customFormat="1" ht="19.5" customHeight="1" thickBot="1">
      <c r="A22" s="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65"/>
      <c r="O22" s="166"/>
      <c r="P22" s="166"/>
      <c r="Q22" s="161"/>
      <c r="R22" s="21"/>
      <c r="S22" s="13"/>
      <c r="T22" s="161"/>
      <c r="U22" s="166"/>
    </row>
    <row r="23" spans="1:14" ht="51.75" customHeight="1" thickBot="1" thickTop="1">
      <c r="A23" s="247" t="s">
        <v>96</v>
      </c>
      <c r="B23" s="247"/>
      <c r="C23" s="248"/>
      <c r="D23" s="244" t="s">
        <v>134</v>
      </c>
      <c r="E23" s="245"/>
      <c r="F23" s="245"/>
      <c r="G23" s="245"/>
      <c r="H23" s="245"/>
      <c r="I23" s="245"/>
      <c r="J23" s="245"/>
      <c r="K23" s="245"/>
      <c r="L23" s="245"/>
      <c r="M23" s="245"/>
      <c r="N23" s="246"/>
    </row>
    <row r="24" spans="1:14" ht="15.75" thickTop="1">
      <c r="A24" s="8"/>
      <c r="B24" s="206"/>
      <c r="C24" s="192"/>
      <c r="D24" s="28"/>
      <c r="E24" s="28"/>
      <c r="F24" s="28"/>
      <c r="G24" s="28"/>
      <c r="H24" s="28"/>
      <c r="I24" s="28"/>
      <c r="J24" s="28"/>
      <c r="K24" s="196"/>
      <c r="L24" s="28"/>
      <c r="M24" s="196"/>
      <c r="N24" s="28"/>
    </row>
    <row r="25" spans="1:21" s="14" customFormat="1" ht="12.75">
      <c r="A25" s="14" t="s">
        <v>183</v>
      </c>
      <c r="C25" s="173"/>
      <c r="D25" s="169"/>
      <c r="E25" s="169"/>
      <c r="F25" s="169"/>
      <c r="G25" s="170"/>
      <c r="H25" s="171"/>
      <c r="I25" s="171"/>
      <c r="J25" s="171"/>
      <c r="K25" s="198"/>
      <c r="L25" s="172"/>
      <c r="M25" s="197"/>
      <c r="N25" s="169"/>
      <c r="O25" s="173"/>
      <c r="P25" s="173"/>
      <c r="Q25" s="173"/>
      <c r="R25" s="169"/>
      <c r="S25" s="169"/>
      <c r="T25" s="173"/>
      <c r="U25" s="173"/>
    </row>
    <row r="26" spans="1:21" s="10" customFormat="1" ht="12.75" customHeight="1">
      <c r="A26" s="249" t="s">
        <v>188</v>
      </c>
      <c r="B26" s="249" t="s">
        <v>24</v>
      </c>
      <c r="C26" s="263" t="s">
        <v>136</v>
      </c>
      <c r="D26" s="232" t="s">
        <v>132</v>
      </c>
      <c r="E26" s="232" t="s">
        <v>133</v>
      </c>
      <c r="F26" s="232"/>
      <c r="G26" s="232"/>
      <c r="H26" s="232"/>
      <c r="I26" s="232"/>
      <c r="J26" s="232" t="s">
        <v>137</v>
      </c>
      <c r="K26" s="263" t="s">
        <v>98</v>
      </c>
      <c r="L26" s="232" t="s">
        <v>138</v>
      </c>
      <c r="M26" s="263" t="s">
        <v>99</v>
      </c>
      <c r="N26" s="232" t="s">
        <v>100</v>
      </c>
      <c r="O26" s="232"/>
      <c r="P26" s="232"/>
      <c r="Q26" s="232"/>
      <c r="R26" s="232"/>
      <c r="S26" s="232" t="s">
        <v>170</v>
      </c>
      <c r="T26" s="263" t="s">
        <v>101</v>
      </c>
      <c r="U26" s="263" t="s">
        <v>185</v>
      </c>
    </row>
    <row r="27" spans="1:21" s="10" customFormat="1" ht="140.25">
      <c r="A27" s="249"/>
      <c r="B27" s="249"/>
      <c r="C27" s="263"/>
      <c r="D27" s="232"/>
      <c r="E27" s="203" t="s">
        <v>178</v>
      </c>
      <c r="F27" s="203" t="s">
        <v>212</v>
      </c>
      <c r="G27" s="203" t="s">
        <v>135</v>
      </c>
      <c r="H27" s="203" t="s">
        <v>215</v>
      </c>
      <c r="I27" s="203" t="s">
        <v>213</v>
      </c>
      <c r="J27" s="232"/>
      <c r="K27" s="263"/>
      <c r="L27" s="232"/>
      <c r="M27" s="263"/>
      <c r="N27" s="203" t="s">
        <v>179</v>
      </c>
      <c r="O27" s="204" t="s">
        <v>214</v>
      </c>
      <c r="P27" s="204" t="s">
        <v>139</v>
      </c>
      <c r="Q27" s="211" t="s">
        <v>220</v>
      </c>
      <c r="R27" s="203" t="s">
        <v>216</v>
      </c>
      <c r="S27" s="232"/>
      <c r="T27" s="263"/>
      <c r="U27" s="263"/>
    </row>
    <row r="28" spans="1:21" s="2" customFormat="1" ht="12" customHeight="1">
      <c r="A28" s="29">
        <v>1</v>
      </c>
      <c r="B28" s="29">
        <v>2</v>
      </c>
      <c r="C28" s="193">
        <v>3</v>
      </c>
      <c r="D28" s="29">
        <v>4</v>
      </c>
      <c r="E28" s="22">
        <v>5</v>
      </c>
      <c r="F28" s="22">
        <v>6</v>
      </c>
      <c r="G28" s="29">
        <v>7</v>
      </c>
      <c r="H28" s="29">
        <v>8</v>
      </c>
      <c r="I28" s="29">
        <v>9</v>
      </c>
      <c r="J28" s="29">
        <v>10</v>
      </c>
      <c r="K28" s="193">
        <v>11</v>
      </c>
      <c r="L28" s="29">
        <v>12</v>
      </c>
      <c r="M28" s="193">
        <v>13</v>
      </c>
      <c r="N28" s="29">
        <v>14</v>
      </c>
      <c r="O28" s="201">
        <v>15</v>
      </c>
      <c r="P28" s="201">
        <v>16</v>
      </c>
      <c r="Q28" s="201">
        <v>17</v>
      </c>
      <c r="R28" s="22">
        <v>18</v>
      </c>
      <c r="S28" s="22">
        <v>19</v>
      </c>
      <c r="T28" s="201">
        <v>20</v>
      </c>
      <c r="U28" s="201">
        <v>21</v>
      </c>
    </row>
    <row r="29" spans="1:21" s="2" customFormat="1" ht="12.75">
      <c r="A29" s="32" t="s">
        <v>156</v>
      </c>
      <c r="B29" s="29"/>
      <c r="C29" s="181">
        <v>2279</v>
      </c>
      <c r="D29" s="174"/>
      <c r="E29" s="175"/>
      <c r="F29" s="175"/>
      <c r="G29" s="175"/>
      <c r="H29" s="175"/>
      <c r="I29" s="175"/>
      <c r="J29" s="175">
        <v>1031411.7741839801</v>
      </c>
      <c r="K29" s="180">
        <f>SUM(K30:K115)</f>
        <v>69792196.72999997</v>
      </c>
      <c r="L29" s="174">
        <v>6754</v>
      </c>
      <c r="M29" s="181">
        <v>6986</v>
      </c>
      <c r="N29" s="174"/>
      <c r="O29" s="180"/>
      <c r="P29" s="180"/>
      <c r="Q29" s="180"/>
      <c r="R29" s="175"/>
      <c r="S29" s="175">
        <v>16416339.23658542</v>
      </c>
      <c r="T29" s="180">
        <f>SUM(T30:T115)</f>
        <v>1110838954.9299998</v>
      </c>
      <c r="U29" s="216">
        <f>SUM(U30:U115)+U116</f>
        <v>1239653.5999999996</v>
      </c>
    </row>
    <row r="30" spans="1:51" s="76" customFormat="1" ht="12.75">
      <c r="A30" s="65" t="s">
        <v>117</v>
      </c>
      <c r="B30" s="75">
        <v>79000000</v>
      </c>
      <c r="C30" s="194">
        <v>14</v>
      </c>
      <c r="D30" s="176">
        <v>1.1666666666666667</v>
      </c>
      <c r="E30" s="177">
        <v>25892.45</v>
      </c>
      <c r="F30" s="177">
        <v>26876.363100000002</v>
      </c>
      <c r="G30" s="177">
        <v>1</v>
      </c>
      <c r="H30" s="177">
        <v>25892.45</v>
      </c>
      <c r="I30" s="177">
        <v>26876.363100000002</v>
      </c>
      <c r="J30" s="177">
        <v>5626.817771750001</v>
      </c>
      <c r="K30" s="177">
        <v>380748</v>
      </c>
      <c r="L30" s="221">
        <v>9</v>
      </c>
      <c r="M30" s="221">
        <v>14</v>
      </c>
      <c r="N30" s="177">
        <v>11096.76</v>
      </c>
      <c r="O30" s="177">
        <v>11518.436880000001</v>
      </c>
      <c r="P30" s="177">
        <v>1</v>
      </c>
      <c r="Q30" s="177">
        <v>11096.76</v>
      </c>
      <c r="R30" s="177">
        <v>11518.436880000001</v>
      </c>
      <c r="S30" s="177">
        <v>28937.908792800008</v>
      </c>
      <c r="T30" s="177">
        <v>1958131.83</v>
      </c>
      <c r="U30" s="177">
        <v>2338.88</v>
      </c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</row>
    <row r="31" spans="1:51" s="78" customFormat="1" ht="12.75">
      <c r="A31" s="65" t="s">
        <v>118</v>
      </c>
      <c r="B31" s="75">
        <v>84000000</v>
      </c>
      <c r="C31" s="194">
        <v>7</v>
      </c>
      <c r="D31" s="176">
        <v>0.5833333333333334</v>
      </c>
      <c r="E31" s="177">
        <v>25892.45</v>
      </c>
      <c r="F31" s="177">
        <v>26876.363100000002</v>
      </c>
      <c r="G31" s="177">
        <v>1.4</v>
      </c>
      <c r="H31" s="177">
        <v>36249.43</v>
      </c>
      <c r="I31" s="177">
        <v>37626.90834</v>
      </c>
      <c r="J31" s="177">
        <v>3938.7724402250014</v>
      </c>
      <c r="K31" s="177">
        <v>266523.6</v>
      </c>
      <c r="L31" s="221">
        <v>35</v>
      </c>
      <c r="M31" s="221">
        <v>35</v>
      </c>
      <c r="N31" s="177">
        <v>11096.76</v>
      </c>
      <c r="O31" s="177">
        <v>11518.436880000001</v>
      </c>
      <c r="P31" s="177" t="s">
        <v>131</v>
      </c>
      <c r="Q31" s="177">
        <v>15535.464</v>
      </c>
      <c r="R31" s="177">
        <v>16125.811632</v>
      </c>
      <c r="S31" s="177">
        <v>101282.68077479998</v>
      </c>
      <c r="T31" s="177">
        <v>6853461.4</v>
      </c>
      <c r="U31" s="177">
        <v>7119.99</v>
      </c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</row>
    <row r="32" spans="1:51" s="80" customFormat="1" ht="12.75">
      <c r="A32" s="65" t="s">
        <v>119</v>
      </c>
      <c r="B32" s="75">
        <v>80000000</v>
      </c>
      <c r="C32" s="222">
        <v>90</v>
      </c>
      <c r="D32" s="176">
        <v>7.5</v>
      </c>
      <c r="E32" s="177">
        <v>25892.45</v>
      </c>
      <c r="F32" s="177">
        <v>26876.363100000002</v>
      </c>
      <c r="G32" s="177">
        <v>1.15</v>
      </c>
      <c r="H32" s="177">
        <v>29776.317499999997</v>
      </c>
      <c r="I32" s="177">
        <v>30907.817565</v>
      </c>
      <c r="J32" s="177">
        <v>41598.259955437505</v>
      </c>
      <c r="K32" s="177">
        <v>2814815.59</v>
      </c>
      <c r="L32" s="222">
        <v>217</v>
      </c>
      <c r="M32" s="222">
        <v>217</v>
      </c>
      <c r="N32" s="177">
        <v>11096.76</v>
      </c>
      <c r="O32" s="177">
        <v>11518.436880000001</v>
      </c>
      <c r="P32" s="177">
        <v>1.15</v>
      </c>
      <c r="Q32" s="177">
        <v>12761.274</v>
      </c>
      <c r="R32" s="177">
        <v>13246.202412</v>
      </c>
      <c r="S32" s="177">
        <v>515818.2242316601</v>
      </c>
      <c r="T32" s="177">
        <v>34903699.84</v>
      </c>
      <c r="U32" s="177">
        <v>37718.52</v>
      </c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</row>
    <row r="33" spans="1:51" s="80" customFormat="1" ht="12.75">
      <c r="A33" s="65" t="s">
        <v>120</v>
      </c>
      <c r="B33" s="75">
        <v>81000000</v>
      </c>
      <c r="C33" s="222">
        <v>38</v>
      </c>
      <c r="D33" s="176">
        <v>3.1666666666666665</v>
      </c>
      <c r="E33" s="177">
        <v>25892.45</v>
      </c>
      <c r="F33" s="177">
        <v>26876.363100000002</v>
      </c>
      <c r="G33" s="177">
        <v>1.21</v>
      </c>
      <c r="H33" s="177">
        <v>31329.8645</v>
      </c>
      <c r="I33" s="177">
        <v>32520.399351</v>
      </c>
      <c r="J33" s="177">
        <v>18480.077224647503</v>
      </c>
      <c r="K33" s="177">
        <v>1250485.23</v>
      </c>
      <c r="L33" s="179">
        <v>117</v>
      </c>
      <c r="M33" s="179">
        <v>117</v>
      </c>
      <c r="N33" s="177">
        <v>11096.76</v>
      </c>
      <c r="O33" s="177">
        <v>11518.436880000001</v>
      </c>
      <c r="P33" s="177">
        <v>1.21</v>
      </c>
      <c r="Q33" s="177">
        <v>13427.0796</v>
      </c>
      <c r="R33" s="177">
        <v>13937.308624800002</v>
      </c>
      <c r="S33" s="177">
        <v>292624.26769976405</v>
      </c>
      <c r="T33" s="177">
        <v>19800908.78</v>
      </c>
      <c r="U33" s="177">
        <v>21051.39</v>
      </c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</row>
    <row r="34" spans="1:51" s="80" customFormat="1" ht="12.75">
      <c r="A34" s="65" t="s">
        <v>121</v>
      </c>
      <c r="B34" s="75">
        <v>82000000</v>
      </c>
      <c r="C34" s="194">
        <v>17</v>
      </c>
      <c r="D34" s="176">
        <v>1.4166666666666667</v>
      </c>
      <c r="E34" s="177">
        <v>25892.45</v>
      </c>
      <c r="F34" s="177">
        <v>26876.363100000002</v>
      </c>
      <c r="G34" s="177">
        <v>1</v>
      </c>
      <c r="H34" s="177">
        <v>25892.45</v>
      </c>
      <c r="I34" s="177">
        <v>26876.363100000002</v>
      </c>
      <c r="J34" s="177">
        <v>6832.564437125</v>
      </c>
      <c r="K34" s="177">
        <v>462336.86</v>
      </c>
      <c r="L34" s="222">
        <v>64</v>
      </c>
      <c r="M34" s="222">
        <v>64</v>
      </c>
      <c r="N34" s="177">
        <v>11096.76</v>
      </c>
      <c r="O34" s="177">
        <v>11518.436880000001</v>
      </c>
      <c r="P34" s="177">
        <v>1</v>
      </c>
      <c r="Q34" s="177">
        <v>11096.76</v>
      </c>
      <c r="R34" s="177">
        <v>11518.436880000001</v>
      </c>
      <c r="S34" s="177">
        <v>132287.58305280004</v>
      </c>
      <c r="T34" s="177">
        <v>8951459.79</v>
      </c>
      <c r="U34" s="177">
        <v>9413.8</v>
      </c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</row>
    <row r="35" spans="1:21" s="80" customFormat="1" ht="12.75">
      <c r="A35" s="65" t="s">
        <v>122</v>
      </c>
      <c r="B35" s="75">
        <v>26000000</v>
      </c>
      <c r="C35" s="194">
        <v>8</v>
      </c>
      <c r="D35" s="176">
        <v>0.6666666666666666</v>
      </c>
      <c r="E35" s="177">
        <v>25892.45</v>
      </c>
      <c r="F35" s="177">
        <v>26876.363100000002</v>
      </c>
      <c r="G35" s="177">
        <v>1</v>
      </c>
      <c r="H35" s="177">
        <v>25892.45</v>
      </c>
      <c r="I35" s="177">
        <v>26876.363100000002</v>
      </c>
      <c r="J35" s="177">
        <v>3215.3244409999998</v>
      </c>
      <c r="K35" s="177">
        <v>217570.29</v>
      </c>
      <c r="L35" s="222">
        <v>7</v>
      </c>
      <c r="M35" s="222">
        <v>8</v>
      </c>
      <c r="N35" s="177">
        <v>11096.76</v>
      </c>
      <c r="O35" s="177">
        <v>11518.436880000001</v>
      </c>
      <c r="P35" s="177">
        <v>1</v>
      </c>
      <c r="Q35" s="177">
        <v>11096.76</v>
      </c>
      <c r="R35" s="177">
        <v>11518.436880000001</v>
      </c>
      <c r="S35" s="177">
        <v>16535.947881600005</v>
      </c>
      <c r="T35" s="177">
        <v>1118932.47</v>
      </c>
      <c r="U35" s="177">
        <v>1336.5</v>
      </c>
    </row>
    <row r="36" spans="1:21" s="76" customFormat="1" ht="13.5" customHeight="1">
      <c r="A36" s="65" t="s">
        <v>104</v>
      </c>
      <c r="B36" s="75">
        <v>83000000</v>
      </c>
      <c r="C36" s="194">
        <v>9</v>
      </c>
      <c r="D36" s="176">
        <v>0.75</v>
      </c>
      <c r="E36" s="177">
        <v>25892.45</v>
      </c>
      <c r="F36" s="177">
        <v>26876.363100000002</v>
      </c>
      <c r="G36" s="177">
        <v>1</v>
      </c>
      <c r="H36" s="177">
        <v>25892.45</v>
      </c>
      <c r="I36" s="177">
        <v>26876.363100000002</v>
      </c>
      <c r="J36" s="177">
        <v>3617.2399961250003</v>
      </c>
      <c r="K36" s="177">
        <v>244766.57</v>
      </c>
      <c r="L36" s="222">
        <v>15</v>
      </c>
      <c r="M36" s="222">
        <v>15</v>
      </c>
      <c r="N36" s="177">
        <v>11096.76</v>
      </c>
      <c r="O36" s="177">
        <v>11518.436880000001</v>
      </c>
      <c r="P36" s="177">
        <v>1</v>
      </c>
      <c r="Q36" s="177">
        <v>11096.76</v>
      </c>
      <c r="R36" s="177">
        <v>11518.436880000001</v>
      </c>
      <c r="S36" s="177">
        <v>31004.902278</v>
      </c>
      <c r="T36" s="177">
        <v>2097998.39</v>
      </c>
      <c r="U36" s="177">
        <v>2342.76</v>
      </c>
    </row>
    <row r="37" spans="1:21" s="80" customFormat="1" ht="12.75">
      <c r="A37" s="65" t="s">
        <v>123</v>
      </c>
      <c r="B37" s="75">
        <v>85000000</v>
      </c>
      <c r="C37" s="194">
        <v>10</v>
      </c>
      <c r="D37" s="176">
        <v>0.8333333333333334</v>
      </c>
      <c r="E37" s="177">
        <v>25892.45</v>
      </c>
      <c r="F37" s="177">
        <v>26876.363100000002</v>
      </c>
      <c r="G37" s="177">
        <v>1.2</v>
      </c>
      <c r="H37" s="177">
        <v>31070.94</v>
      </c>
      <c r="I37" s="177">
        <v>32251.635720000002</v>
      </c>
      <c r="J37" s="177">
        <v>4822.9866615</v>
      </c>
      <c r="K37" s="177">
        <v>326355.43</v>
      </c>
      <c r="L37" s="179">
        <v>29</v>
      </c>
      <c r="M37" s="179">
        <v>41</v>
      </c>
      <c r="N37" s="177">
        <v>11096.76</v>
      </c>
      <c r="O37" s="177">
        <v>11518.436880000001</v>
      </c>
      <c r="P37" s="177">
        <v>1.2</v>
      </c>
      <c r="Q37" s="177">
        <v>13316.112</v>
      </c>
      <c r="R37" s="177">
        <v>13822.124256000001</v>
      </c>
      <c r="S37" s="177">
        <v>101696.07947184</v>
      </c>
      <c r="T37" s="177">
        <v>6881434.71</v>
      </c>
      <c r="U37" s="177">
        <v>7207.79</v>
      </c>
    </row>
    <row r="38" spans="1:21" s="76" customFormat="1" ht="13.5" customHeight="1">
      <c r="A38" s="65" t="s">
        <v>44</v>
      </c>
      <c r="B38" s="75">
        <v>91000000</v>
      </c>
      <c r="C38" s="194">
        <v>9</v>
      </c>
      <c r="D38" s="176">
        <v>0.75</v>
      </c>
      <c r="E38" s="177">
        <v>25892.45</v>
      </c>
      <c r="F38" s="177">
        <v>26876.363100000002</v>
      </c>
      <c r="G38" s="177">
        <v>1</v>
      </c>
      <c r="H38" s="177">
        <v>25892.45</v>
      </c>
      <c r="I38" s="177">
        <v>26876.363100000002</v>
      </c>
      <c r="J38" s="177">
        <v>3617.2399961250003</v>
      </c>
      <c r="K38" s="177">
        <v>244766.57</v>
      </c>
      <c r="L38" s="222">
        <v>25</v>
      </c>
      <c r="M38" s="222">
        <v>25</v>
      </c>
      <c r="N38" s="177">
        <v>11096.76</v>
      </c>
      <c r="O38" s="177">
        <v>11518.436880000001</v>
      </c>
      <c r="P38" s="177">
        <v>1</v>
      </c>
      <c r="Q38" s="177">
        <v>11096.76</v>
      </c>
      <c r="R38" s="177">
        <v>11518.436880000001</v>
      </c>
      <c r="S38" s="177">
        <v>51674.83713</v>
      </c>
      <c r="T38" s="177">
        <v>3496663.98</v>
      </c>
      <c r="U38" s="177">
        <v>3741.43</v>
      </c>
    </row>
    <row r="39" spans="1:21" s="80" customFormat="1" ht="12.75">
      <c r="A39" s="65" t="s">
        <v>45</v>
      </c>
      <c r="B39" s="75">
        <v>86000000</v>
      </c>
      <c r="C39" s="194">
        <v>20</v>
      </c>
      <c r="D39" s="176">
        <v>1.6666666666666667</v>
      </c>
      <c r="E39" s="177">
        <v>25892.45</v>
      </c>
      <c r="F39" s="177">
        <v>26876.363100000002</v>
      </c>
      <c r="G39" s="177">
        <v>1.208</v>
      </c>
      <c r="H39" s="177">
        <v>31278.0796</v>
      </c>
      <c r="I39" s="177">
        <v>32466.646624800003</v>
      </c>
      <c r="J39" s="177">
        <v>9710.279811819999</v>
      </c>
      <c r="K39" s="177">
        <v>657062.27</v>
      </c>
      <c r="L39" s="179">
        <v>27</v>
      </c>
      <c r="M39" s="179">
        <v>38</v>
      </c>
      <c r="N39" s="177">
        <v>11096.76</v>
      </c>
      <c r="O39" s="177">
        <v>11518.436880000001</v>
      </c>
      <c r="P39" s="177">
        <v>1.208</v>
      </c>
      <c r="Q39" s="177">
        <v>13404.88608</v>
      </c>
      <c r="R39" s="177">
        <v>13914.271751040002</v>
      </c>
      <c r="S39" s="177">
        <v>94883.26894462082</v>
      </c>
      <c r="T39" s="177">
        <v>6420434.53</v>
      </c>
      <c r="U39" s="177">
        <v>7077.5</v>
      </c>
    </row>
    <row r="40" spans="1:21" s="80" customFormat="1" ht="12.75">
      <c r="A40" s="65" t="s">
        <v>46</v>
      </c>
      <c r="B40" s="75">
        <v>87000000</v>
      </c>
      <c r="C40" s="194">
        <v>36</v>
      </c>
      <c r="D40" s="176">
        <v>3</v>
      </c>
      <c r="E40" s="177">
        <v>25892.45</v>
      </c>
      <c r="F40" s="177">
        <v>26876.363100000002</v>
      </c>
      <c r="G40" s="177">
        <v>1.3</v>
      </c>
      <c r="H40" s="177">
        <v>33660.185000000005</v>
      </c>
      <c r="I40" s="177">
        <v>34939.27203000001</v>
      </c>
      <c r="J40" s="177">
        <v>18809.647979850004</v>
      </c>
      <c r="K40" s="177">
        <v>1272786.18</v>
      </c>
      <c r="L40" s="179">
        <v>45</v>
      </c>
      <c r="M40" s="179">
        <v>45</v>
      </c>
      <c r="N40" s="177">
        <v>11096.76</v>
      </c>
      <c r="O40" s="177">
        <v>11518.436880000001</v>
      </c>
      <c r="P40" s="177">
        <v>1.3</v>
      </c>
      <c r="Q40" s="177">
        <v>14425.788</v>
      </c>
      <c r="R40" s="177">
        <v>14973.967944000002</v>
      </c>
      <c r="S40" s="177">
        <v>120919.11888420001</v>
      </c>
      <c r="T40" s="177">
        <v>8182193.71</v>
      </c>
      <c r="U40" s="177">
        <v>9454.98</v>
      </c>
    </row>
    <row r="41" spans="1:21" s="80" customFormat="1" ht="12.75">
      <c r="A41" s="69" t="s">
        <v>47</v>
      </c>
      <c r="B41" s="75">
        <v>67000000</v>
      </c>
      <c r="C41" s="224">
        <v>28</v>
      </c>
      <c r="D41" s="176">
        <v>2.3333333333333335</v>
      </c>
      <c r="E41" s="177">
        <v>25892.45</v>
      </c>
      <c r="F41" s="177">
        <v>26876.363100000002</v>
      </c>
      <c r="G41" s="177">
        <v>1</v>
      </c>
      <c r="H41" s="177">
        <v>25892.45</v>
      </c>
      <c r="I41" s="177">
        <v>26876.363100000002</v>
      </c>
      <c r="J41" s="177">
        <v>11253.635543500002</v>
      </c>
      <c r="K41" s="177">
        <v>761496.01</v>
      </c>
      <c r="L41" s="182">
        <v>84</v>
      </c>
      <c r="M41" s="182">
        <v>85</v>
      </c>
      <c r="N41" s="177">
        <v>11096.76</v>
      </c>
      <c r="O41" s="177">
        <v>11518.436880000001</v>
      </c>
      <c r="P41" s="177">
        <v>1</v>
      </c>
      <c r="Q41" s="177">
        <v>11096.76</v>
      </c>
      <c r="R41" s="177">
        <v>11518.436880000001</v>
      </c>
      <c r="S41" s="177">
        <v>175694.446242</v>
      </c>
      <c r="T41" s="177">
        <v>11888657.53</v>
      </c>
      <c r="U41" s="177">
        <v>12650.15</v>
      </c>
    </row>
    <row r="42" spans="1:21" s="80" customFormat="1" ht="12.75">
      <c r="A42" s="65" t="s">
        <v>48</v>
      </c>
      <c r="B42" s="75">
        <v>88000000</v>
      </c>
      <c r="C42" s="194">
        <v>11</v>
      </c>
      <c r="D42" s="176">
        <v>0.9166666666666666</v>
      </c>
      <c r="E42" s="177">
        <v>25892.45</v>
      </c>
      <c r="F42" s="177">
        <v>26876.363100000002</v>
      </c>
      <c r="G42" s="177">
        <v>1</v>
      </c>
      <c r="H42" s="177">
        <v>25892.45</v>
      </c>
      <c r="I42" s="177">
        <v>26876.363100000002</v>
      </c>
      <c r="J42" s="177">
        <v>4421.071106375</v>
      </c>
      <c r="K42" s="177">
        <v>299159.14</v>
      </c>
      <c r="L42" s="222">
        <v>55</v>
      </c>
      <c r="M42" s="222">
        <v>55</v>
      </c>
      <c r="N42" s="177">
        <v>11096.76</v>
      </c>
      <c r="O42" s="177">
        <v>11518.436880000001</v>
      </c>
      <c r="P42" s="177">
        <v>1</v>
      </c>
      <c r="Q42" s="177">
        <v>11096.76</v>
      </c>
      <c r="R42" s="177">
        <v>11518.436880000001</v>
      </c>
      <c r="S42" s="177">
        <v>113684.64168600002</v>
      </c>
      <c r="T42" s="177">
        <v>7692660.75</v>
      </c>
      <c r="U42" s="177">
        <v>7991.82</v>
      </c>
    </row>
    <row r="43" spans="1:21" s="80" customFormat="1" ht="12.75">
      <c r="A43" s="65" t="s">
        <v>49</v>
      </c>
      <c r="B43" s="75">
        <v>89000000</v>
      </c>
      <c r="C43" s="194">
        <v>8</v>
      </c>
      <c r="D43" s="176">
        <v>0.6666666666666666</v>
      </c>
      <c r="E43" s="177">
        <v>25892.45</v>
      </c>
      <c r="F43" s="177">
        <v>26876.363100000002</v>
      </c>
      <c r="G43" s="177">
        <v>1</v>
      </c>
      <c r="H43" s="177">
        <v>25892.45</v>
      </c>
      <c r="I43" s="177">
        <v>26876.363100000002</v>
      </c>
      <c r="J43" s="177">
        <v>3215.3244409999998</v>
      </c>
      <c r="K43" s="177">
        <v>217570.29</v>
      </c>
      <c r="L43" s="222">
        <v>47</v>
      </c>
      <c r="M43" s="222">
        <v>47</v>
      </c>
      <c r="N43" s="177">
        <v>11096.76</v>
      </c>
      <c r="O43" s="177">
        <v>11518.436880000001</v>
      </c>
      <c r="P43" s="177">
        <v>1</v>
      </c>
      <c r="Q43" s="177">
        <v>11096.76</v>
      </c>
      <c r="R43" s="177">
        <v>11518.436880000001</v>
      </c>
      <c r="S43" s="177">
        <v>97148.6938044</v>
      </c>
      <c r="T43" s="177">
        <v>6573728.28</v>
      </c>
      <c r="U43" s="177">
        <v>6791.3</v>
      </c>
    </row>
    <row r="44" spans="1:21" s="80" customFormat="1" ht="12.75">
      <c r="A44" s="65" t="s">
        <v>124</v>
      </c>
      <c r="B44" s="75">
        <v>98000000</v>
      </c>
      <c r="C44" s="221">
        <v>50</v>
      </c>
      <c r="D44" s="176">
        <v>4.166666666666667</v>
      </c>
      <c r="E44" s="177">
        <v>25892.45</v>
      </c>
      <c r="F44" s="177">
        <v>26876.363100000002</v>
      </c>
      <c r="G44" s="177">
        <v>1.46</v>
      </c>
      <c r="H44" s="177">
        <v>37802.977</v>
      </c>
      <c r="I44" s="177">
        <v>39239.490126000004</v>
      </c>
      <c r="J44" s="177">
        <v>29339.83552412501</v>
      </c>
      <c r="K44" s="177">
        <v>1985328.87</v>
      </c>
      <c r="L44" s="179">
        <v>240</v>
      </c>
      <c r="M44" s="179">
        <v>240</v>
      </c>
      <c r="N44" s="177">
        <v>11096.76</v>
      </c>
      <c r="O44" s="177">
        <v>11518.436880000001</v>
      </c>
      <c r="P44" s="177">
        <v>1.46</v>
      </c>
      <c r="Q44" s="177">
        <v>16201.2696</v>
      </c>
      <c r="R44" s="177">
        <v>16816.917844800002</v>
      </c>
      <c r="S44" s="177">
        <v>724274.5172140801</v>
      </c>
      <c r="T44" s="177">
        <v>49009242.33</v>
      </c>
      <c r="U44" s="177">
        <v>50994.57</v>
      </c>
    </row>
    <row r="45" spans="1:21" s="80" customFormat="1" ht="25.5">
      <c r="A45" s="65" t="s">
        <v>151</v>
      </c>
      <c r="B45" s="75">
        <v>90000000</v>
      </c>
      <c r="C45" s="194">
        <v>7</v>
      </c>
      <c r="D45" s="176">
        <v>0.5833333333333334</v>
      </c>
      <c r="E45" s="177">
        <v>25892.45</v>
      </c>
      <c r="F45" s="177">
        <v>26876.363100000002</v>
      </c>
      <c r="G45" s="177">
        <v>1</v>
      </c>
      <c r="H45" s="177">
        <v>25892.45</v>
      </c>
      <c r="I45" s="177">
        <v>26876.363100000002</v>
      </c>
      <c r="J45" s="177">
        <v>2813.4088858750006</v>
      </c>
      <c r="K45" s="177">
        <v>190374</v>
      </c>
      <c r="L45" s="222">
        <v>14</v>
      </c>
      <c r="M45" s="222">
        <v>17</v>
      </c>
      <c r="N45" s="177">
        <v>11096.76</v>
      </c>
      <c r="O45" s="177">
        <v>11518.436880000001</v>
      </c>
      <c r="P45" s="177">
        <v>1</v>
      </c>
      <c r="Q45" s="177">
        <v>11096.76</v>
      </c>
      <c r="R45" s="177">
        <v>11518.436880000001</v>
      </c>
      <c r="S45" s="177">
        <v>35138.8892484</v>
      </c>
      <c r="T45" s="177">
        <v>2377731.51</v>
      </c>
      <c r="U45" s="177">
        <v>2568.11</v>
      </c>
    </row>
    <row r="46" spans="1:21" s="80" customFormat="1" ht="12.75">
      <c r="A46" s="65" t="s">
        <v>125</v>
      </c>
      <c r="B46" s="75">
        <v>92000000</v>
      </c>
      <c r="C46" s="194">
        <v>6</v>
      </c>
      <c r="D46" s="176">
        <v>0.5</v>
      </c>
      <c r="E46" s="177">
        <v>25892.45</v>
      </c>
      <c r="F46" s="177">
        <v>26876.363100000002</v>
      </c>
      <c r="G46" s="177">
        <v>1</v>
      </c>
      <c r="H46" s="177">
        <v>25892.45</v>
      </c>
      <c r="I46" s="177">
        <v>26876.363100000002</v>
      </c>
      <c r="J46" s="177">
        <v>2411.49333075</v>
      </c>
      <c r="K46" s="177">
        <v>163177.72</v>
      </c>
      <c r="L46" s="222">
        <v>123</v>
      </c>
      <c r="M46" s="222">
        <v>123</v>
      </c>
      <c r="N46" s="177">
        <v>11096.76</v>
      </c>
      <c r="O46" s="177">
        <v>11518.436880000001</v>
      </c>
      <c r="P46" s="177">
        <v>1</v>
      </c>
      <c r="Q46" s="177">
        <v>11096.76</v>
      </c>
      <c r="R46" s="177">
        <v>11518.436880000001</v>
      </c>
      <c r="S46" s="177">
        <v>254240.19867960003</v>
      </c>
      <c r="T46" s="177">
        <v>17203586.78</v>
      </c>
      <c r="U46" s="177">
        <v>17366.76</v>
      </c>
    </row>
    <row r="47" spans="1:21" s="80" customFormat="1" ht="12.75">
      <c r="A47" s="65" t="s">
        <v>126</v>
      </c>
      <c r="B47" s="75">
        <v>93000000</v>
      </c>
      <c r="C47" s="194">
        <v>73</v>
      </c>
      <c r="D47" s="176">
        <v>6.083333333333333</v>
      </c>
      <c r="E47" s="177">
        <v>25892.45</v>
      </c>
      <c r="F47" s="177">
        <v>26876.363100000002</v>
      </c>
      <c r="G47" s="177">
        <v>1.4</v>
      </c>
      <c r="H47" s="177">
        <v>36249.43</v>
      </c>
      <c r="I47" s="177">
        <v>37626.90834</v>
      </c>
      <c r="J47" s="177">
        <v>41075.769733775</v>
      </c>
      <c r="K47" s="177">
        <v>2779460.42</v>
      </c>
      <c r="L47" s="179">
        <v>257</v>
      </c>
      <c r="M47" s="179">
        <v>257</v>
      </c>
      <c r="N47" s="177">
        <v>11096.76</v>
      </c>
      <c r="O47" s="177">
        <v>11518.436880000001</v>
      </c>
      <c r="P47" s="177">
        <v>1.4</v>
      </c>
      <c r="Q47" s="177">
        <v>15535.464</v>
      </c>
      <c r="R47" s="177">
        <v>16125.811632</v>
      </c>
      <c r="S47" s="177">
        <v>743704.25597496</v>
      </c>
      <c r="T47" s="177">
        <v>50323987.99</v>
      </c>
      <c r="U47" s="177">
        <v>53103.45</v>
      </c>
    </row>
    <row r="48" spans="1:21" s="80" customFormat="1" ht="12.75">
      <c r="A48" s="65" t="s">
        <v>112</v>
      </c>
      <c r="B48" s="75">
        <v>94000000</v>
      </c>
      <c r="C48" s="194">
        <v>24</v>
      </c>
      <c r="D48" s="176">
        <v>2</v>
      </c>
      <c r="E48" s="177">
        <v>25892.45</v>
      </c>
      <c r="F48" s="177">
        <v>26876.363100000002</v>
      </c>
      <c r="G48" s="177">
        <v>1.15</v>
      </c>
      <c r="H48" s="177">
        <v>29776.317499999997</v>
      </c>
      <c r="I48" s="177">
        <v>30907.817565</v>
      </c>
      <c r="J48" s="177">
        <v>11092.86932145</v>
      </c>
      <c r="K48" s="177">
        <v>750617.49</v>
      </c>
      <c r="L48" s="194">
        <v>78</v>
      </c>
      <c r="M48" s="194">
        <v>78</v>
      </c>
      <c r="N48" s="177">
        <v>11096.76</v>
      </c>
      <c r="O48" s="177">
        <v>11518.436880000001</v>
      </c>
      <c r="P48" s="177">
        <v>1.15</v>
      </c>
      <c r="Q48" s="177">
        <v>12761.274</v>
      </c>
      <c r="R48" s="177">
        <v>13246.202412</v>
      </c>
      <c r="S48" s="177">
        <v>185409.31562244</v>
      </c>
      <c r="T48" s="177">
        <v>12546030.36</v>
      </c>
      <c r="U48" s="177">
        <v>13296.65</v>
      </c>
    </row>
    <row r="49" spans="1:21" s="80" customFormat="1" ht="12.75">
      <c r="A49" s="65" t="s">
        <v>127</v>
      </c>
      <c r="B49" s="75">
        <v>95000000</v>
      </c>
      <c r="C49" s="194">
        <v>37</v>
      </c>
      <c r="D49" s="176">
        <v>3.0833333333333335</v>
      </c>
      <c r="E49" s="177">
        <v>25892.45</v>
      </c>
      <c r="F49" s="177">
        <v>26876.363100000002</v>
      </c>
      <c r="G49" s="177">
        <v>1.3</v>
      </c>
      <c r="H49" s="177">
        <v>33660.185000000005</v>
      </c>
      <c r="I49" s="177">
        <v>34939.27203000001</v>
      </c>
      <c r="J49" s="177">
        <v>19332.1382015125</v>
      </c>
      <c r="K49" s="177">
        <v>1308141.35</v>
      </c>
      <c r="L49" s="179">
        <v>57</v>
      </c>
      <c r="M49" s="179">
        <v>57</v>
      </c>
      <c r="N49" s="177">
        <v>11096.76</v>
      </c>
      <c r="O49" s="177">
        <v>11518.436880000001</v>
      </c>
      <c r="P49" s="177">
        <v>1.3</v>
      </c>
      <c r="Q49" s="177">
        <v>14425.788</v>
      </c>
      <c r="R49" s="177">
        <v>14973.967944000002</v>
      </c>
      <c r="S49" s="177">
        <v>153164.21725332004</v>
      </c>
      <c r="T49" s="177">
        <v>10364112.03</v>
      </c>
      <c r="U49" s="177">
        <v>11672.25</v>
      </c>
    </row>
    <row r="50" spans="1:21" s="80" customFormat="1" ht="12.75">
      <c r="A50" s="65" t="s">
        <v>114</v>
      </c>
      <c r="B50" s="75">
        <v>96000000</v>
      </c>
      <c r="C50" s="194">
        <v>47</v>
      </c>
      <c r="D50" s="176">
        <v>3.9166666666666665</v>
      </c>
      <c r="E50" s="177">
        <v>25892.45</v>
      </c>
      <c r="F50" s="177">
        <v>26876.363100000002</v>
      </c>
      <c r="G50" s="177">
        <v>1</v>
      </c>
      <c r="H50" s="177">
        <v>25892.45</v>
      </c>
      <c r="I50" s="177">
        <v>26876.363100000002</v>
      </c>
      <c r="J50" s="177">
        <v>18890.031090875</v>
      </c>
      <c r="K50" s="177">
        <v>1278225.44</v>
      </c>
      <c r="L50" s="194">
        <v>43</v>
      </c>
      <c r="M50" s="194">
        <v>45</v>
      </c>
      <c r="N50" s="177">
        <v>11096.76</v>
      </c>
      <c r="O50" s="177">
        <v>11518.436880000001</v>
      </c>
      <c r="P50" s="177">
        <v>1</v>
      </c>
      <c r="Q50" s="177">
        <v>11096.76</v>
      </c>
      <c r="R50" s="177">
        <v>11518.436880000001</v>
      </c>
      <c r="S50" s="177">
        <v>93014.70683400001</v>
      </c>
      <c r="T50" s="177">
        <v>6293995.16</v>
      </c>
      <c r="U50" s="177">
        <v>7572.22</v>
      </c>
    </row>
    <row r="51" spans="1:21" s="80" customFormat="1" ht="12.75">
      <c r="A51" s="65" t="s">
        <v>50</v>
      </c>
      <c r="B51" s="75">
        <v>97000000</v>
      </c>
      <c r="C51" s="222">
        <v>4</v>
      </c>
      <c r="D51" s="176">
        <v>0.3333333333333333</v>
      </c>
      <c r="E51" s="177">
        <v>25892.45</v>
      </c>
      <c r="F51" s="177">
        <v>26876.363100000002</v>
      </c>
      <c r="G51" s="177">
        <v>1</v>
      </c>
      <c r="H51" s="177">
        <v>25892.45</v>
      </c>
      <c r="I51" s="177">
        <v>26876.363100000002</v>
      </c>
      <c r="J51" s="177">
        <v>1607.6622204999999</v>
      </c>
      <c r="K51" s="177">
        <v>108785.14</v>
      </c>
      <c r="L51" s="222">
        <v>44</v>
      </c>
      <c r="M51" s="222">
        <v>44</v>
      </c>
      <c r="N51" s="177">
        <v>11096.76</v>
      </c>
      <c r="O51" s="177">
        <v>11518.436880000001</v>
      </c>
      <c r="P51" s="177">
        <v>1</v>
      </c>
      <c r="Q51" s="177">
        <v>11096.76</v>
      </c>
      <c r="R51" s="177">
        <v>11518.436880000001</v>
      </c>
      <c r="S51" s="177">
        <v>90947.71334880003</v>
      </c>
      <c r="T51" s="177">
        <v>6154128.6</v>
      </c>
      <c r="U51" s="177">
        <v>6262.91</v>
      </c>
    </row>
    <row r="52" spans="1:21" s="76" customFormat="1" ht="12.75">
      <c r="A52" s="65" t="s">
        <v>51</v>
      </c>
      <c r="B52" s="75">
        <v>1000000</v>
      </c>
      <c r="C52" s="222">
        <v>65</v>
      </c>
      <c r="D52" s="176">
        <v>5.416666666666667</v>
      </c>
      <c r="E52" s="177">
        <v>25892.45</v>
      </c>
      <c r="F52" s="177">
        <v>26876.363100000002</v>
      </c>
      <c r="G52" s="177">
        <v>1.18</v>
      </c>
      <c r="H52" s="177">
        <v>30553.091</v>
      </c>
      <c r="I52" s="177">
        <v>31714.108458000002</v>
      </c>
      <c r="J52" s="177">
        <v>30826.923078087508</v>
      </c>
      <c r="K52" s="177">
        <v>2085955.13</v>
      </c>
      <c r="L52" s="221">
        <v>150</v>
      </c>
      <c r="M52" s="221">
        <v>150</v>
      </c>
      <c r="N52" s="177">
        <v>11096.76</v>
      </c>
      <c r="O52" s="177">
        <v>11518.436880000001</v>
      </c>
      <c r="P52" s="177">
        <v>1.18</v>
      </c>
      <c r="Q52" s="177">
        <v>13094.1768</v>
      </c>
      <c r="R52" s="177">
        <v>13591.755518400001</v>
      </c>
      <c r="S52" s="177">
        <v>365857.84688040003</v>
      </c>
      <c r="T52" s="177">
        <v>24756380.97</v>
      </c>
      <c r="U52" s="177">
        <v>26842.34</v>
      </c>
    </row>
    <row r="53" spans="1:21" s="76" customFormat="1" ht="12.75">
      <c r="A53" s="65" t="s">
        <v>128</v>
      </c>
      <c r="B53" s="75">
        <v>76000000</v>
      </c>
      <c r="C53" s="222">
        <v>51</v>
      </c>
      <c r="D53" s="176">
        <v>4.25</v>
      </c>
      <c r="E53" s="177">
        <v>25892.45</v>
      </c>
      <c r="F53" s="177">
        <v>26876.363100000002</v>
      </c>
      <c r="G53" s="177">
        <v>1.24</v>
      </c>
      <c r="H53" s="177">
        <v>32106.638</v>
      </c>
      <c r="I53" s="177">
        <v>33326.690244000005</v>
      </c>
      <c r="J53" s="177">
        <v>25417.139706105005</v>
      </c>
      <c r="K53" s="177">
        <v>1719893.12</v>
      </c>
      <c r="L53" s="221">
        <v>119</v>
      </c>
      <c r="M53" s="221">
        <v>131</v>
      </c>
      <c r="N53" s="177">
        <v>11096.76</v>
      </c>
      <c r="O53" s="177">
        <v>11518.436880000001</v>
      </c>
      <c r="P53" s="177">
        <v>1.24</v>
      </c>
      <c r="Q53" s="177">
        <v>13759.9824</v>
      </c>
      <c r="R53" s="177">
        <v>14282.8617312</v>
      </c>
      <c r="S53" s="177">
        <v>335762.42173588806</v>
      </c>
      <c r="T53" s="177">
        <v>22719923.87</v>
      </c>
      <c r="U53" s="177">
        <v>24439.82</v>
      </c>
    </row>
    <row r="54" spans="1:21" s="76" customFormat="1" ht="13.5" customHeight="1">
      <c r="A54" s="65" t="s">
        <v>52</v>
      </c>
      <c r="B54" s="75">
        <v>30000000</v>
      </c>
      <c r="C54" s="221">
        <v>8</v>
      </c>
      <c r="D54" s="176">
        <v>0.6666666666666666</v>
      </c>
      <c r="E54" s="177">
        <v>25892.45</v>
      </c>
      <c r="F54" s="177">
        <v>26876.363100000002</v>
      </c>
      <c r="G54" s="177">
        <v>1.6</v>
      </c>
      <c r="H54" s="177">
        <v>41427.920000000006</v>
      </c>
      <c r="I54" s="177">
        <v>43002.180960000005</v>
      </c>
      <c r="J54" s="177">
        <v>5144.5191056</v>
      </c>
      <c r="K54" s="177">
        <v>348112.46</v>
      </c>
      <c r="L54" s="179">
        <v>18</v>
      </c>
      <c r="M54" s="179">
        <v>18</v>
      </c>
      <c r="N54" s="177">
        <v>11096.76</v>
      </c>
      <c r="O54" s="177">
        <v>11518.436880000001</v>
      </c>
      <c r="P54" s="177">
        <v>1.6</v>
      </c>
      <c r="Q54" s="177">
        <v>17754.816000000003</v>
      </c>
      <c r="R54" s="177">
        <v>18429.499008000003</v>
      </c>
      <c r="S54" s="177">
        <v>59529.41237376</v>
      </c>
      <c r="T54" s="177">
        <v>4028156.9</v>
      </c>
      <c r="U54" s="177">
        <v>4376.27</v>
      </c>
    </row>
    <row r="55" spans="1:21" s="76" customFormat="1" ht="13.5" customHeight="1">
      <c r="A55" s="65" t="s">
        <v>105</v>
      </c>
      <c r="B55" s="75">
        <v>3000000</v>
      </c>
      <c r="C55" s="194">
        <v>77</v>
      </c>
      <c r="D55" s="176">
        <v>6.416666666666667</v>
      </c>
      <c r="E55" s="177">
        <v>25892.45</v>
      </c>
      <c r="F55" s="177">
        <v>26876.363100000002</v>
      </c>
      <c r="G55" s="177">
        <v>1</v>
      </c>
      <c r="H55" s="177">
        <v>25892.45</v>
      </c>
      <c r="I55" s="177">
        <v>26876.363100000002</v>
      </c>
      <c r="J55" s="177">
        <v>30947.497744625005</v>
      </c>
      <c r="K55" s="177">
        <v>2094114.01</v>
      </c>
      <c r="L55" s="179">
        <v>260</v>
      </c>
      <c r="M55" s="179">
        <v>262</v>
      </c>
      <c r="N55" s="177">
        <v>11096.76</v>
      </c>
      <c r="O55" s="177">
        <v>11518.436880000001</v>
      </c>
      <c r="P55" s="177">
        <v>1</v>
      </c>
      <c r="Q55" s="177">
        <v>11096.76</v>
      </c>
      <c r="R55" s="177">
        <v>11518.436880000001</v>
      </c>
      <c r="S55" s="177">
        <v>541552.2931224001</v>
      </c>
      <c r="T55" s="177">
        <v>36645038.5</v>
      </c>
      <c r="U55" s="177">
        <v>38739.15</v>
      </c>
    </row>
    <row r="56" spans="1:21" s="76" customFormat="1" ht="13.5" customHeight="1">
      <c r="A56" s="65" t="s">
        <v>106</v>
      </c>
      <c r="B56" s="75">
        <v>4000000</v>
      </c>
      <c r="C56" s="194">
        <v>5</v>
      </c>
      <c r="D56" s="176">
        <v>0.4166666666666667</v>
      </c>
      <c r="E56" s="177">
        <v>25892.45</v>
      </c>
      <c r="F56" s="177">
        <v>26876.363100000002</v>
      </c>
      <c r="G56" s="177">
        <v>1.25</v>
      </c>
      <c r="H56" s="177">
        <v>32365.5625</v>
      </c>
      <c r="I56" s="177">
        <v>33595.45387500001</v>
      </c>
      <c r="J56" s="177">
        <v>2511.9722195312506</v>
      </c>
      <c r="K56" s="177">
        <v>169976.79</v>
      </c>
      <c r="L56" s="179">
        <v>200</v>
      </c>
      <c r="M56" s="179">
        <v>184</v>
      </c>
      <c r="N56" s="177">
        <v>11096.76</v>
      </c>
      <c r="O56" s="177">
        <v>11518.436880000001</v>
      </c>
      <c r="P56" s="177">
        <v>1.25</v>
      </c>
      <c r="Q56" s="177">
        <v>13870.95</v>
      </c>
      <c r="R56" s="177">
        <v>14398.046100000001</v>
      </c>
      <c r="S56" s="177">
        <v>475408.50159600005</v>
      </c>
      <c r="T56" s="177">
        <v>32169308.61</v>
      </c>
      <c r="U56" s="177">
        <v>32339.29</v>
      </c>
    </row>
    <row r="57" spans="1:21" s="76" customFormat="1" ht="12.75">
      <c r="A57" s="65" t="s">
        <v>53</v>
      </c>
      <c r="B57" s="75">
        <v>57000000</v>
      </c>
      <c r="C57" s="194">
        <v>16</v>
      </c>
      <c r="D57" s="176">
        <v>1.3333333333333333</v>
      </c>
      <c r="E57" s="177">
        <v>25892.45</v>
      </c>
      <c r="F57" s="177">
        <v>26876.363100000002</v>
      </c>
      <c r="G57" s="177">
        <v>1.15</v>
      </c>
      <c r="H57" s="177">
        <v>29776.317499999997</v>
      </c>
      <c r="I57" s="177">
        <v>30907.817565</v>
      </c>
      <c r="J57" s="177">
        <v>7395.246214299999</v>
      </c>
      <c r="K57" s="177">
        <v>500411.66</v>
      </c>
      <c r="L57" s="194">
        <v>134</v>
      </c>
      <c r="M57" s="194">
        <v>134</v>
      </c>
      <c r="N57" s="177">
        <v>11096.76</v>
      </c>
      <c r="O57" s="177">
        <v>11518.436880000001</v>
      </c>
      <c r="P57" s="177">
        <v>1.15</v>
      </c>
      <c r="Q57" s="177">
        <v>12761.274</v>
      </c>
      <c r="R57" s="177">
        <v>13246.202412</v>
      </c>
      <c r="S57" s="177">
        <v>318523.6960693201</v>
      </c>
      <c r="T57" s="177">
        <v>21553436.77</v>
      </c>
      <c r="U57" s="177">
        <v>22053.85</v>
      </c>
    </row>
    <row r="58" spans="1:21" s="76" customFormat="1" ht="12.75">
      <c r="A58" s="65" t="s">
        <v>54</v>
      </c>
      <c r="B58" s="75">
        <v>5000000</v>
      </c>
      <c r="C58" s="221">
        <v>40</v>
      </c>
      <c r="D58" s="176">
        <v>3.3333333333333335</v>
      </c>
      <c r="E58" s="177">
        <v>25892.45</v>
      </c>
      <c r="F58" s="177">
        <v>26876.363100000002</v>
      </c>
      <c r="G58" s="177">
        <v>1.21</v>
      </c>
      <c r="H58" s="177">
        <v>31329.8645</v>
      </c>
      <c r="I58" s="177">
        <v>32520.399351</v>
      </c>
      <c r="J58" s="177">
        <v>19452.71286805</v>
      </c>
      <c r="K58" s="177">
        <v>1316300.24</v>
      </c>
      <c r="L58" s="221">
        <v>119</v>
      </c>
      <c r="M58" s="221">
        <v>119</v>
      </c>
      <c r="N58" s="177">
        <v>11096.76</v>
      </c>
      <c r="O58" s="177">
        <v>11518.436880000001</v>
      </c>
      <c r="P58" s="177">
        <v>1.21</v>
      </c>
      <c r="Q58" s="177">
        <v>13427.0796</v>
      </c>
      <c r="R58" s="177">
        <v>13937.308624800002</v>
      </c>
      <c r="S58" s="177">
        <v>297626.391933948</v>
      </c>
      <c r="T58" s="177">
        <v>20139385.85</v>
      </c>
      <c r="U58" s="177">
        <v>21455.69</v>
      </c>
    </row>
    <row r="59" spans="1:21" s="80" customFormat="1" ht="12.75">
      <c r="A59" s="65" t="s">
        <v>55</v>
      </c>
      <c r="B59" s="75">
        <v>7000000</v>
      </c>
      <c r="C59" s="194">
        <v>54</v>
      </c>
      <c r="D59" s="176">
        <v>4.5</v>
      </c>
      <c r="E59" s="177">
        <v>25892.45</v>
      </c>
      <c r="F59" s="177">
        <v>26876.363100000002</v>
      </c>
      <c r="G59" s="177">
        <v>1</v>
      </c>
      <c r="H59" s="177">
        <v>25892.45</v>
      </c>
      <c r="I59" s="177">
        <v>26876.363100000002</v>
      </c>
      <c r="J59" s="177">
        <v>21703.43997675</v>
      </c>
      <c r="K59" s="177">
        <v>1468599.44</v>
      </c>
      <c r="L59" s="222">
        <v>120</v>
      </c>
      <c r="M59" s="222">
        <v>120</v>
      </c>
      <c r="N59" s="177">
        <v>11096.76</v>
      </c>
      <c r="O59" s="177">
        <v>11518.436880000001</v>
      </c>
      <c r="P59" s="177">
        <v>1</v>
      </c>
      <c r="Q59" s="177">
        <v>11096.76</v>
      </c>
      <c r="R59" s="177">
        <v>11518.436880000001</v>
      </c>
      <c r="S59" s="177">
        <v>248039.218224</v>
      </c>
      <c r="T59" s="177">
        <v>16783987.1</v>
      </c>
      <c r="U59" s="177">
        <v>18252.59</v>
      </c>
    </row>
    <row r="60" spans="1:21" s="80" customFormat="1" ht="12.75">
      <c r="A60" s="65" t="s">
        <v>56</v>
      </c>
      <c r="B60" s="75">
        <v>8000000</v>
      </c>
      <c r="C60" s="194">
        <v>17</v>
      </c>
      <c r="D60" s="176">
        <v>1.4166666666666667</v>
      </c>
      <c r="E60" s="177">
        <v>25892.45</v>
      </c>
      <c r="F60" s="177">
        <v>26876.363100000002</v>
      </c>
      <c r="G60" s="177">
        <v>1.27</v>
      </c>
      <c r="H60" s="177">
        <v>32883.4115</v>
      </c>
      <c r="I60" s="177">
        <v>34132.981137</v>
      </c>
      <c r="J60" s="177">
        <v>8677.35683514875</v>
      </c>
      <c r="K60" s="177">
        <v>587167.81</v>
      </c>
      <c r="L60" s="221">
        <v>64</v>
      </c>
      <c r="M60" s="221">
        <v>64</v>
      </c>
      <c r="N60" s="177">
        <v>11096.76</v>
      </c>
      <c r="O60" s="177">
        <v>11518.436880000001</v>
      </c>
      <c r="P60" s="177">
        <v>1.27</v>
      </c>
      <c r="Q60" s="177">
        <v>14092.8852</v>
      </c>
      <c r="R60" s="177">
        <v>14628.414837600001</v>
      </c>
      <c r="S60" s="177">
        <v>168005.230477056</v>
      </c>
      <c r="T60" s="177">
        <v>11368353.93</v>
      </c>
      <c r="U60" s="177">
        <v>11955.52</v>
      </c>
    </row>
    <row r="61" spans="1:21" s="76" customFormat="1" ht="12.75">
      <c r="A61" s="65" t="s">
        <v>57</v>
      </c>
      <c r="B61" s="75">
        <v>10000000</v>
      </c>
      <c r="C61" s="222">
        <v>11</v>
      </c>
      <c r="D61" s="176">
        <v>0.9166666666666666</v>
      </c>
      <c r="E61" s="177">
        <v>25892.45</v>
      </c>
      <c r="F61" s="177">
        <v>26876.363100000002</v>
      </c>
      <c r="G61" s="177">
        <v>1.3</v>
      </c>
      <c r="H61" s="177">
        <v>33660.185000000005</v>
      </c>
      <c r="I61" s="177">
        <v>34939.27203000001</v>
      </c>
      <c r="J61" s="177">
        <v>5747.392438287501</v>
      </c>
      <c r="K61" s="177">
        <v>388906.89</v>
      </c>
      <c r="L61" s="221">
        <v>65</v>
      </c>
      <c r="M61" s="221">
        <v>65</v>
      </c>
      <c r="N61" s="177">
        <v>11096.76</v>
      </c>
      <c r="O61" s="177">
        <v>11518.436880000001</v>
      </c>
      <c r="P61" s="177">
        <v>1.3</v>
      </c>
      <c r="Q61" s="177">
        <v>14425.788</v>
      </c>
      <c r="R61" s="177">
        <v>14973.967944000002</v>
      </c>
      <c r="S61" s="177">
        <v>174660.94949940004</v>
      </c>
      <c r="T61" s="177">
        <v>11818724.25</v>
      </c>
      <c r="U61" s="177">
        <v>12207.63</v>
      </c>
    </row>
    <row r="62" spans="1:21" s="76" customFormat="1" ht="12.75">
      <c r="A62" s="65" t="s">
        <v>58</v>
      </c>
      <c r="B62" s="75">
        <v>11000000</v>
      </c>
      <c r="C62" s="179">
        <v>34</v>
      </c>
      <c r="D62" s="176">
        <v>2.8333333333333335</v>
      </c>
      <c r="E62" s="177">
        <v>25892.45</v>
      </c>
      <c r="F62" s="177">
        <v>26876.363100000002</v>
      </c>
      <c r="G62" s="177">
        <v>1.275</v>
      </c>
      <c r="H62" s="177">
        <v>33012.87375</v>
      </c>
      <c r="I62" s="177">
        <v>34267.3629525</v>
      </c>
      <c r="J62" s="177">
        <v>17423.03931466875</v>
      </c>
      <c r="K62" s="177">
        <v>1178958.99</v>
      </c>
      <c r="L62" s="221">
        <v>39</v>
      </c>
      <c r="M62" s="221">
        <v>50</v>
      </c>
      <c r="N62" s="177">
        <v>11096.76</v>
      </c>
      <c r="O62" s="177">
        <v>11518.436880000001</v>
      </c>
      <c r="P62" s="177">
        <v>1.275</v>
      </c>
      <c r="Q62" s="177">
        <v>14148.368999999999</v>
      </c>
      <c r="R62" s="177">
        <v>14686.007022</v>
      </c>
      <c r="S62" s="177">
        <v>131770.83468149998</v>
      </c>
      <c r="T62" s="177">
        <v>8916493.15</v>
      </c>
      <c r="U62" s="177">
        <v>10095.45</v>
      </c>
    </row>
    <row r="63" spans="1:21" s="76" customFormat="1" ht="12.75">
      <c r="A63" s="65" t="s">
        <v>102</v>
      </c>
      <c r="B63" s="75">
        <v>12000000</v>
      </c>
      <c r="C63" s="222">
        <v>25</v>
      </c>
      <c r="D63" s="176">
        <v>2.0833333333333335</v>
      </c>
      <c r="E63" s="177">
        <v>25892.45</v>
      </c>
      <c r="F63" s="177">
        <v>26876.363100000002</v>
      </c>
      <c r="G63" s="177">
        <v>1</v>
      </c>
      <c r="H63" s="177">
        <v>25892.45</v>
      </c>
      <c r="I63" s="177">
        <v>26876.363100000002</v>
      </c>
      <c r="J63" s="177">
        <v>10047.888878125</v>
      </c>
      <c r="K63" s="177">
        <v>679907.15</v>
      </c>
      <c r="L63" s="221">
        <v>44</v>
      </c>
      <c r="M63" s="221">
        <v>44</v>
      </c>
      <c r="N63" s="177">
        <v>11096.76</v>
      </c>
      <c r="O63" s="177">
        <v>11518.436880000001</v>
      </c>
      <c r="P63" s="177">
        <v>1</v>
      </c>
      <c r="Q63" s="177">
        <v>11096.76</v>
      </c>
      <c r="R63" s="177">
        <v>11518.436880000001</v>
      </c>
      <c r="S63" s="177">
        <v>90947.71334880003</v>
      </c>
      <c r="T63" s="177">
        <v>6154128.6</v>
      </c>
      <c r="U63" s="177">
        <v>6834.04</v>
      </c>
    </row>
    <row r="64" spans="1:21" s="76" customFormat="1" ht="12.75">
      <c r="A64" s="65" t="s">
        <v>59</v>
      </c>
      <c r="B64" s="75">
        <v>14000000</v>
      </c>
      <c r="C64" s="179">
        <v>35</v>
      </c>
      <c r="D64" s="176">
        <v>2.9166666666666665</v>
      </c>
      <c r="E64" s="177">
        <v>25892.45</v>
      </c>
      <c r="F64" s="177">
        <v>26876.363100000002</v>
      </c>
      <c r="G64" s="177">
        <v>1</v>
      </c>
      <c r="H64" s="177">
        <v>25892.45</v>
      </c>
      <c r="I64" s="177">
        <v>26876.363100000002</v>
      </c>
      <c r="J64" s="177">
        <v>14067.044429374999</v>
      </c>
      <c r="K64" s="177">
        <v>951870.01</v>
      </c>
      <c r="L64" s="194">
        <v>73</v>
      </c>
      <c r="M64" s="194">
        <v>73</v>
      </c>
      <c r="N64" s="177">
        <v>11096.76</v>
      </c>
      <c r="O64" s="177">
        <v>11518.436880000001</v>
      </c>
      <c r="P64" s="177">
        <v>1</v>
      </c>
      <c r="Q64" s="177">
        <v>11096.76</v>
      </c>
      <c r="R64" s="177">
        <v>11518.436880000001</v>
      </c>
      <c r="S64" s="177">
        <v>150890.5244196</v>
      </c>
      <c r="T64" s="177">
        <v>10210258.82</v>
      </c>
      <c r="U64" s="177">
        <v>11162.13</v>
      </c>
    </row>
    <row r="65" spans="1:21" s="76" customFormat="1" ht="12.75">
      <c r="A65" s="65" t="s">
        <v>60</v>
      </c>
      <c r="B65" s="75">
        <v>15000000</v>
      </c>
      <c r="C65" s="179">
        <v>28</v>
      </c>
      <c r="D65" s="176">
        <v>2.3333333333333335</v>
      </c>
      <c r="E65" s="177">
        <v>25892.45</v>
      </c>
      <c r="F65" s="177">
        <v>26876.363100000002</v>
      </c>
      <c r="G65" s="177">
        <v>1</v>
      </c>
      <c r="H65" s="177">
        <v>25892.45</v>
      </c>
      <c r="I65" s="177">
        <v>26876.363100000002</v>
      </c>
      <c r="J65" s="177">
        <v>11253.635543500002</v>
      </c>
      <c r="K65" s="177">
        <v>761496.01</v>
      </c>
      <c r="L65" s="194">
        <v>69</v>
      </c>
      <c r="M65" s="194">
        <v>69</v>
      </c>
      <c r="N65" s="177">
        <v>11096.76</v>
      </c>
      <c r="O65" s="177">
        <v>11518.436880000001</v>
      </c>
      <c r="P65" s="177">
        <v>1</v>
      </c>
      <c r="Q65" s="177">
        <v>11096.76</v>
      </c>
      <c r="R65" s="177">
        <v>11518.436880000001</v>
      </c>
      <c r="S65" s="177">
        <v>142622.55047880003</v>
      </c>
      <c r="T65" s="177">
        <v>9650792.58</v>
      </c>
      <c r="U65" s="177">
        <v>10412.29</v>
      </c>
    </row>
    <row r="66" spans="1:21" s="76" customFormat="1" ht="12.75">
      <c r="A66" s="65" t="s">
        <v>61</v>
      </c>
      <c r="B66" s="75">
        <v>17000000</v>
      </c>
      <c r="C66" s="179">
        <v>26</v>
      </c>
      <c r="D66" s="176">
        <v>2.1666666666666665</v>
      </c>
      <c r="E66" s="177">
        <v>25892.45</v>
      </c>
      <c r="F66" s="177">
        <v>26876.363100000002</v>
      </c>
      <c r="G66" s="177">
        <v>1</v>
      </c>
      <c r="H66" s="177">
        <v>25892.45</v>
      </c>
      <c r="I66" s="177">
        <v>26876.363100000002</v>
      </c>
      <c r="J66" s="177">
        <v>10449.80443325</v>
      </c>
      <c r="K66" s="177">
        <v>707103.43</v>
      </c>
      <c r="L66" s="194">
        <v>64</v>
      </c>
      <c r="M66" s="194">
        <v>64</v>
      </c>
      <c r="N66" s="177">
        <v>11096.76</v>
      </c>
      <c r="O66" s="177">
        <v>11518.436880000001</v>
      </c>
      <c r="P66" s="177">
        <v>1</v>
      </c>
      <c r="Q66" s="177">
        <v>11096.76</v>
      </c>
      <c r="R66" s="177">
        <v>11518.436880000001</v>
      </c>
      <c r="S66" s="177">
        <v>132287.58305280004</v>
      </c>
      <c r="T66" s="177">
        <v>8951459.79</v>
      </c>
      <c r="U66" s="177">
        <v>9658.56</v>
      </c>
    </row>
    <row r="67" spans="1:21" s="76" customFormat="1" ht="12.75">
      <c r="A67" s="65" t="s">
        <v>62</v>
      </c>
      <c r="B67" s="75">
        <v>18000000</v>
      </c>
      <c r="C67" s="222">
        <v>53</v>
      </c>
      <c r="D67" s="176">
        <v>4.416666666666667</v>
      </c>
      <c r="E67" s="177">
        <v>25892.45</v>
      </c>
      <c r="F67" s="177">
        <v>26876.363100000002</v>
      </c>
      <c r="G67" s="177">
        <v>1</v>
      </c>
      <c r="H67" s="177">
        <v>25892.45</v>
      </c>
      <c r="I67" s="177">
        <v>26876.363100000002</v>
      </c>
      <c r="J67" s="177">
        <v>21301.524421625003</v>
      </c>
      <c r="K67" s="177">
        <v>1441403.15</v>
      </c>
      <c r="L67" s="221">
        <v>140</v>
      </c>
      <c r="M67" s="221">
        <v>145</v>
      </c>
      <c r="N67" s="177">
        <v>11096.76</v>
      </c>
      <c r="O67" s="177">
        <v>11518.436880000001</v>
      </c>
      <c r="P67" s="177">
        <v>1</v>
      </c>
      <c r="Q67" s="177">
        <v>11096.76</v>
      </c>
      <c r="R67" s="177">
        <v>11518.436880000001</v>
      </c>
      <c r="S67" s="177">
        <v>299714.055354</v>
      </c>
      <c r="T67" s="177">
        <v>20280651.08</v>
      </c>
      <c r="U67" s="177">
        <v>21722.05</v>
      </c>
    </row>
    <row r="68" spans="1:21" s="76" customFormat="1" ht="12.75">
      <c r="A68" s="65" t="s">
        <v>63</v>
      </c>
      <c r="B68" s="75">
        <v>19000000</v>
      </c>
      <c r="C68" s="222">
        <v>34</v>
      </c>
      <c r="D68" s="176">
        <v>2.8333333333333335</v>
      </c>
      <c r="E68" s="177">
        <v>25892.45</v>
      </c>
      <c r="F68" s="177">
        <v>26876.363100000002</v>
      </c>
      <c r="G68" s="177">
        <v>1.2</v>
      </c>
      <c r="H68" s="177">
        <v>31070.94</v>
      </c>
      <c r="I68" s="177">
        <v>32251.635720000002</v>
      </c>
      <c r="J68" s="177">
        <v>16398.1546491</v>
      </c>
      <c r="K68" s="177">
        <v>1109608.46</v>
      </c>
      <c r="L68" s="221">
        <v>49</v>
      </c>
      <c r="M68" s="221">
        <v>64</v>
      </c>
      <c r="N68" s="177">
        <v>11096.76</v>
      </c>
      <c r="O68" s="177">
        <v>11518.436880000001</v>
      </c>
      <c r="P68" s="177">
        <v>1.2</v>
      </c>
      <c r="Q68" s="177">
        <v>13316.112</v>
      </c>
      <c r="R68" s="177">
        <v>13822.124256000001</v>
      </c>
      <c r="S68" s="177">
        <v>158745.09966336002</v>
      </c>
      <c r="T68" s="177">
        <v>10741751.74</v>
      </c>
      <c r="U68" s="177">
        <v>11851.36</v>
      </c>
    </row>
    <row r="69" spans="1:21" s="76" customFormat="1" ht="12.75">
      <c r="A69" s="65" t="s">
        <v>64</v>
      </c>
      <c r="B69" s="75">
        <v>20000000</v>
      </c>
      <c r="C69" s="179">
        <v>60</v>
      </c>
      <c r="D69" s="176">
        <v>5</v>
      </c>
      <c r="E69" s="177">
        <v>25892.45</v>
      </c>
      <c r="F69" s="177">
        <v>26876.363100000002</v>
      </c>
      <c r="G69" s="177">
        <v>1</v>
      </c>
      <c r="H69" s="177">
        <v>25892.45</v>
      </c>
      <c r="I69" s="177">
        <v>26876.363100000002</v>
      </c>
      <c r="J69" s="177">
        <v>24114.933307500003</v>
      </c>
      <c r="K69" s="177">
        <v>1631777.15</v>
      </c>
      <c r="L69" s="194">
        <v>73</v>
      </c>
      <c r="M69" s="194">
        <v>89</v>
      </c>
      <c r="N69" s="177">
        <v>11096.76</v>
      </c>
      <c r="O69" s="177">
        <v>11518.436880000001</v>
      </c>
      <c r="P69" s="177">
        <v>1</v>
      </c>
      <c r="Q69" s="177">
        <v>11096.76</v>
      </c>
      <c r="R69" s="177">
        <v>11518.436880000001</v>
      </c>
      <c r="S69" s="177">
        <v>183962.42018280004</v>
      </c>
      <c r="T69" s="177">
        <v>12448123.77</v>
      </c>
      <c r="U69" s="177">
        <v>14079.9</v>
      </c>
    </row>
    <row r="70" spans="1:21" s="76" customFormat="1" ht="12.75">
      <c r="A70" s="65" t="s">
        <v>65</v>
      </c>
      <c r="B70" s="75">
        <v>24000000</v>
      </c>
      <c r="C70" s="179">
        <v>12</v>
      </c>
      <c r="D70" s="176">
        <v>1</v>
      </c>
      <c r="E70" s="177">
        <v>25892.45</v>
      </c>
      <c r="F70" s="177">
        <v>26876.363100000002</v>
      </c>
      <c r="G70" s="177">
        <v>1</v>
      </c>
      <c r="H70" s="177">
        <v>25892.45</v>
      </c>
      <c r="I70" s="177">
        <v>26876.363100000002</v>
      </c>
      <c r="J70" s="177">
        <v>4822.9866615</v>
      </c>
      <c r="K70" s="177">
        <v>326355.43</v>
      </c>
      <c r="L70" s="194">
        <v>31</v>
      </c>
      <c r="M70" s="194">
        <v>60</v>
      </c>
      <c r="N70" s="177">
        <v>11096.76</v>
      </c>
      <c r="O70" s="177">
        <v>11518.436880000001</v>
      </c>
      <c r="P70" s="177">
        <v>1</v>
      </c>
      <c r="Q70" s="177">
        <v>11096.76</v>
      </c>
      <c r="R70" s="177">
        <v>11518.436880000001</v>
      </c>
      <c r="S70" s="177">
        <v>124019.609112</v>
      </c>
      <c r="T70" s="177">
        <v>8391993.55</v>
      </c>
      <c r="U70" s="177">
        <v>8718.35</v>
      </c>
    </row>
    <row r="71" spans="1:21" s="76" customFormat="1" ht="12.75">
      <c r="A71" s="65" t="s">
        <v>103</v>
      </c>
      <c r="B71" s="75">
        <v>25000000</v>
      </c>
      <c r="C71" s="222">
        <v>87</v>
      </c>
      <c r="D71" s="176">
        <v>7.25</v>
      </c>
      <c r="E71" s="177">
        <v>25892.45</v>
      </c>
      <c r="F71" s="177">
        <v>26876.363100000002</v>
      </c>
      <c r="G71" s="177">
        <v>1.23</v>
      </c>
      <c r="H71" s="177">
        <v>31847.7135</v>
      </c>
      <c r="I71" s="177">
        <v>33057.926613</v>
      </c>
      <c r="J71" s="177">
        <v>43008.98355392626</v>
      </c>
      <c r="K71" s="177">
        <v>2910274.55</v>
      </c>
      <c r="L71" s="221">
        <v>265</v>
      </c>
      <c r="M71" s="221">
        <v>265</v>
      </c>
      <c r="N71" s="177">
        <v>11096.76</v>
      </c>
      <c r="O71" s="177">
        <v>11518.436880000001</v>
      </c>
      <c r="P71" s="177">
        <v>1.23</v>
      </c>
      <c r="Q71" s="177">
        <v>13649.0148</v>
      </c>
      <c r="R71" s="177">
        <v>14167.677362400002</v>
      </c>
      <c r="S71" s="177">
        <v>673736.5265009401</v>
      </c>
      <c r="T71" s="177">
        <v>45589504.96</v>
      </c>
      <c r="U71" s="177">
        <v>48499.78</v>
      </c>
    </row>
    <row r="72" spans="1:21" s="76" customFormat="1" ht="13.5" customHeight="1">
      <c r="A72" s="65" t="s">
        <v>66</v>
      </c>
      <c r="B72" s="75">
        <v>27000000</v>
      </c>
      <c r="C72" s="194">
        <v>14</v>
      </c>
      <c r="D72" s="176">
        <v>1.1666666666666667</v>
      </c>
      <c r="E72" s="177">
        <v>25892.45</v>
      </c>
      <c r="F72" s="177">
        <v>26876.363100000002</v>
      </c>
      <c r="G72" s="177">
        <v>1</v>
      </c>
      <c r="H72" s="177">
        <v>25892.45</v>
      </c>
      <c r="I72" s="177">
        <v>26876.363100000002</v>
      </c>
      <c r="J72" s="177">
        <v>5626.817771750001</v>
      </c>
      <c r="K72" s="177">
        <v>380748</v>
      </c>
      <c r="L72" s="179">
        <v>43</v>
      </c>
      <c r="M72" s="179">
        <v>45</v>
      </c>
      <c r="N72" s="177">
        <v>11096.76</v>
      </c>
      <c r="O72" s="177">
        <v>11518.436880000001</v>
      </c>
      <c r="P72" s="177">
        <v>1</v>
      </c>
      <c r="Q72" s="177">
        <v>11096.76</v>
      </c>
      <c r="R72" s="177">
        <v>11518.436880000001</v>
      </c>
      <c r="S72" s="177">
        <v>93014.70683400001</v>
      </c>
      <c r="T72" s="177">
        <v>6293995.16</v>
      </c>
      <c r="U72" s="177">
        <v>6674.74</v>
      </c>
    </row>
    <row r="73" spans="1:21" s="76" customFormat="1" ht="13.5" customHeight="1">
      <c r="A73" s="65" t="s">
        <v>67</v>
      </c>
      <c r="B73" s="75">
        <v>29000000</v>
      </c>
      <c r="C73" s="179">
        <v>17</v>
      </c>
      <c r="D73" s="176">
        <v>1.4166666666666667</v>
      </c>
      <c r="E73" s="177">
        <v>25892.45</v>
      </c>
      <c r="F73" s="177">
        <v>26876.363100000002</v>
      </c>
      <c r="G73" s="177">
        <v>1</v>
      </c>
      <c r="H73" s="177">
        <v>25892.45</v>
      </c>
      <c r="I73" s="177">
        <v>26876.363100000002</v>
      </c>
      <c r="J73" s="177">
        <v>6832.564437125</v>
      </c>
      <c r="K73" s="177">
        <v>462336.86</v>
      </c>
      <c r="L73" s="222">
        <v>32</v>
      </c>
      <c r="M73" s="222">
        <v>32</v>
      </c>
      <c r="N73" s="177">
        <v>11096.76</v>
      </c>
      <c r="O73" s="177">
        <v>11518.436880000001</v>
      </c>
      <c r="P73" s="177">
        <v>1</v>
      </c>
      <c r="Q73" s="177">
        <v>11096.76</v>
      </c>
      <c r="R73" s="177">
        <v>11518.436880000001</v>
      </c>
      <c r="S73" s="177">
        <v>66143.79152640002</v>
      </c>
      <c r="T73" s="177">
        <v>4475729.89</v>
      </c>
      <c r="U73" s="177">
        <v>4938.07</v>
      </c>
    </row>
    <row r="74" spans="1:21" s="76" customFormat="1" ht="13.5" customHeight="1">
      <c r="A74" s="65" t="s">
        <v>68</v>
      </c>
      <c r="B74" s="75">
        <v>32000000</v>
      </c>
      <c r="C74" s="194">
        <v>28</v>
      </c>
      <c r="D74" s="176">
        <v>2.3333333333333335</v>
      </c>
      <c r="E74" s="177">
        <v>25892.45</v>
      </c>
      <c r="F74" s="177">
        <v>26876.363100000002</v>
      </c>
      <c r="G74" s="177">
        <v>1.3</v>
      </c>
      <c r="H74" s="177">
        <v>33660.185000000005</v>
      </c>
      <c r="I74" s="177">
        <v>34939.27203000001</v>
      </c>
      <c r="J74" s="177">
        <v>14629.726206550004</v>
      </c>
      <c r="K74" s="177">
        <v>989944.81</v>
      </c>
      <c r="L74" s="179">
        <v>201</v>
      </c>
      <c r="M74" s="179">
        <v>201</v>
      </c>
      <c r="N74" s="177">
        <v>11096.76</v>
      </c>
      <c r="O74" s="177">
        <v>11518.436880000001</v>
      </c>
      <c r="P74" s="177">
        <v>1.3</v>
      </c>
      <c r="Q74" s="177">
        <v>14425.788</v>
      </c>
      <c r="R74" s="177">
        <v>14973.967944000002</v>
      </c>
      <c r="S74" s="177">
        <v>540105.3976827601</v>
      </c>
      <c r="T74" s="177">
        <v>36547131.91</v>
      </c>
      <c r="U74" s="177">
        <v>37537.08</v>
      </c>
    </row>
    <row r="75" spans="1:21" s="76" customFormat="1" ht="13.5" customHeight="1">
      <c r="A75" s="65" t="s">
        <v>69</v>
      </c>
      <c r="B75" s="75">
        <v>33000000</v>
      </c>
      <c r="C75" s="194">
        <v>11</v>
      </c>
      <c r="D75" s="176">
        <v>0.9166666666666666</v>
      </c>
      <c r="E75" s="177">
        <v>25892.45</v>
      </c>
      <c r="F75" s="177">
        <v>26876.363100000002</v>
      </c>
      <c r="G75" s="177">
        <v>1.1</v>
      </c>
      <c r="H75" s="177">
        <v>28481.695000000003</v>
      </c>
      <c r="I75" s="177">
        <v>29563.999410000004</v>
      </c>
      <c r="J75" s="177">
        <v>4863.1782170125</v>
      </c>
      <c r="K75" s="177">
        <v>329075.06</v>
      </c>
      <c r="L75" s="222">
        <v>43</v>
      </c>
      <c r="M75" s="222">
        <v>43</v>
      </c>
      <c r="N75" s="177">
        <v>11096.76</v>
      </c>
      <c r="O75" s="177">
        <v>11518.436880000001</v>
      </c>
      <c r="P75" s="177">
        <v>1.1</v>
      </c>
      <c r="Q75" s="177">
        <v>12206.436000000002</v>
      </c>
      <c r="R75" s="177">
        <v>12670.280568000002</v>
      </c>
      <c r="S75" s="177">
        <v>97768.79184996</v>
      </c>
      <c r="T75" s="177">
        <v>6615688.25</v>
      </c>
      <c r="U75" s="177">
        <v>6944.76</v>
      </c>
    </row>
    <row r="76" spans="1:21" s="76" customFormat="1" ht="13.5" customHeight="1">
      <c r="A76" s="65" t="s">
        <v>70</v>
      </c>
      <c r="B76" s="75">
        <v>34000000</v>
      </c>
      <c r="C76" s="221">
        <v>19</v>
      </c>
      <c r="D76" s="176">
        <v>1.5833333333333333</v>
      </c>
      <c r="E76" s="177">
        <v>25892.45</v>
      </c>
      <c r="F76" s="177">
        <v>26876.363100000002</v>
      </c>
      <c r="G76" s="177">
        <v>1</v>
      </c>
      <c r="H76" s="177">
        <v>25892.45</v>
      </c>
      <c r="I76" s="177">
        <v>26876.363100000002</v>
      </c>
      <c r="J76" s="177">
        <v>7636.395547374999</v>
      </c>
      <c r="K76" s="177">
        <v>516729.43</v>
      </c>
      <c r="L76" s="222">
        <v>32</v>
      </c>
      <c r="M76" s="222">
        <v>33</v>
      </c>
      <c r="N76" s="177">
        <v>11096.76</v>
      </c>
      <c r="O76" s="177">
        <v>11518.436880000001</v>
      </c>
      <c r="P76" s="177">
        <v>1</v>
      </c>
      <c r="Q76" s="177">
        <v>11096.76</v>
      </c>
      <c r="R76" s="177">
        <v>11518.436880000001</v>
      </c>
      <c r="S76" s="177">
        <v>68210.7850116</v>
      </c>
      <c r="T76" s="177">
        <v>4615596.45</v>
      </c>
      <c r="U76" s="177">
        <v>5132.33</v>
      </c>
    </row>
    <row r="77" spans="1:21" s="76" customFormat="1" ht="13.5" customHeight="1">
      <c r="A77" s="65" t="s">
        <v>71</v>
      </c>
      <c r="B77" s="75">
        <v>37000000</v>
      </c>
      <c r="C77" s="179">
        <v>15</v>
      </c>
      <c r="D77" s="176">
        <v>1.25</v>
      </c>
      <c r="E77" s="177">
        <v>25892.45</v>
      </c>
      <c r="F77" s="177">
        <v>26876.363100000002</v>
      </c>
      <c r="G77" s="177">
        <v>1.15</v>
      </c>
      <c r="H77" s="177">
        <v>29776.317499999997</v>
      </c>
      <c r="I77" s="177">
        <v>30907.817565</v>
      </c>
      <c r="J77" s="177">
        <v>6933.04332590625</v>
      </c>
      <c r="K77" s="177">
        <v>469135.93</v>
      </c>
      <c r="L77" s="179">
        <v>67</v>
      </c>
      <c r="M77" s="179">
        <v>67</v>
      </c>
      <c r="N77" s="177">
        <v>11096.76</v>
      </c>
      <c r="O77" s="177">
        <v>11518.436880000001</v>
      </c>
      <c r="P77" s="177">
        <v>1.15</v>
      </c>
      <c r="Q77" s="177">
        <v>12761.274</v>
      </c>
      <c r="R77" s="177">
        <v>13246.202412</v>
      </c>
      <c r="S77" s="177">
        <v>159261.84803466004</v>
      </c>
      <c r="T77" s="177">
        <v>10776718.38</v>
      </c>
      <c r="U77" s="177">
        <v>11245.85</v>
      </c>
    </row>
    <row r="78" spans="1:21" s="76" customFormat="1" ht="13.5" customHeight="1">
      <c r="A78" s="65" t="s">
        <v>72</v>
      </c>
      <c r="B78" s="75">
        <v>38000000</v>
      </c>
      <c r="C78" s="221">
        <v>40</v>
      </c>
      <c r="D78" s="176">
        <v>3.3333333333333335</v>
      </c>
      <c r="E78" s="177">
        <v>25892.45</v>
      </c>
      <c r="F78" s="177">
        <v>26876.363100000002</v>
      </c>
      <c r="G78" s="177">
        <v>1</v>
      </c>
      <c r="H78" s="177">
        <v>25892.45</v>
      </c>
      <c r="I78" s="177">
        <v>26876.363100000002</v>
      </c>
      <c r="J78" s="177">
        <v>16076.622205000003</v>
      </c>
      <c r="K78" s="177">
        <v>1087851.44</v>
      </c>
      <c r="L78" s="222">
        <v>82</v>
      </c>
      <c r="M78" s="222">
        <v>90</v>
      </c>
      <c r="N78" s="177">
        <v>11096.76</v>
      </c>
      <c r="O78" s="177">
        <v>11518.436880000001</v>
      </c>
      <c r="P78" s="177">
        <v>1</v>
      </c>
      <c r="Q78" s="177">
        <v>11096.76</v>
      </c>
      <c r="R78" s="177">
        <v>11518.436880000001</v>
      </c>
      <c r="S78" s="177">
        <v>186029.41366800002</v>
      </c>
      <c r="T78" s="177">
        <v>12587990.32</v>
      </c>
      <c r="U78" s="177">
        <v>13675.84</v>
      </c>
    </row>
    <row r="79" spans="1:21" s="76" customFormat="1" ht="13.5" customHeight="1">
      <c r="A79" s="65" t="s">
        <v>73</v>
      </c>
      <c r="B79" s="75">
        <v>41000000</v>
      </c>
      <c r="C79" s="194">
        <v>11</v>
      </c>
      <c r="D79" s="176">
        <v>0.9166666666666666</v>
      </c>
      <c r="E79" s="177">
        <v>25892.45</v>
      </c>
      <c r="F79" s="177">
        <v>26876.363100000002</v>
      </c>
      <c r="G79" s="177">
        <v>1</v>
      </c>
      <c r="H79" s="177">
        <v>25892.45</v>
      </c>
      <c r="I79" s="177">
        <v>26876.363100000002</v>
      </c>
      <c r="J79" s="177">
        <v>4421.071106375</v>
      </c>
      <c r="K79" s="177">
        <v>299159.14</v>
      </c>
      <c r="L79" s="179">
        <v>36</v>
      </c>
      <c r="M79" s="179">
        <v>47</v>
      </c>
      <c r="N79" s="177">
        <v>11096.76</v>
      </c>
      <c r="O79" s="177">
        <v>11518.436880000001</v>
      </c>
      <c r="P79" s="177">
        <v>1</v>
      </c>
      <c r="Q79" s="177">
        <v>11096.76</v>
      </c>
      <c r="R79" s="177">
        <v>11518.436880000001</v>
      </c>
      <c r="S79" s="177">
        <v>97148.6938044</v>
      </c>
      <c r="T79" s="177">
        <v>6573728.28</v>
      </c>
      <c r="U79" s="177">
        <v>6872.89</v>
      </c>
    </row>
    <row r="80" spans="1:21" s="76" customFormat="1" ht="13.5" customHeight="1">
      <c r="A80" s="65" t="s">
        <v>74</v>
      </c>
      <c r="B80" s="75">
        <v>42000000</v>
      </c>
      <c r="C80" s="221">
        <v>45</v>
      </c>
      <c r="D80" s="176">
        <v>3.75</v>
      </c>
      <c r="E80" s="177">
        <v>25892.45</v>
      </c>
      <c r="F80" s="177">
        <v>26876.363100000002</v>
      </c>
      <c r="G80" s="177">
        <v>1</v>
      </c>
      <c r="H80" s="177">
        <v>25892.45</v>
      </c>
      <c r="I80" s="177">
        <v>26876.363100000002</v>
      </c>
      <c r="J80" s="177">
        <v>18086.199980625002</v>
      </c>
      <c r="K80" s="177">
        <v>1223832.87</v>
      </c>
      <c r="L80" s="222">
        <v>112</v>
      </c>
      <c r="M80" s="222">
        <v>120</v>
      </c>
      <c r="N80" s="177">
        <v>11096.76</v>
      </c>
      <c r="O80" s="177">
        <v>11518.436880000001</v>
      </c>
      <c r="P80" s="177">
        <v>1</v>
      </c>
      <c r="Q80" s="177">
        <v>11096.76</v>
      </c>
      <c r="R80" s="177">
        <v>11518.436880000001</v>
      </c>
      <c r="S80" s="177">
        <v>248039.218224</v>
      </c>
      <c r="T80" s="177">
        <v>16783987.1</v>
      </c>
      <c r="U80" s="177">
        <v>18007.82</v>
      </c>
    </row>
    <row r="81" spans="1:21" s="76" customFormat="1" ht="13.5" customHeight="1">
      <c r="A81" s="67" t="s">
        <v>75</v>
      </c>
      <c r="B81" s="75">
        <v>44000000</v>
      </c>
      <c r="C81" s="194">
        <v>22</v>
      </c>
      <c r="D81" s="176">
        <v>1.8333333333333333</v>
      </c>
      <c r="E81" s="177">
        <v>25892.45</v>
      </c>
      <c r="F81" s="177">
        <v>26876.363100000002</v>
      </c>
      <c r="G81" s="177">
        <v>1.7</v>
      </c>
      <c r="H81" s="177">
        <v>44017.165</v>
      </c>
      <c r="I81" s="177">
        <v>45689.81727</v>
      </c>
      <c r="J81" s="177">
        <v>15031.641761675</v>
      </c>
      <c r="K81" s="177">
        <v>1017141.09</v>
      </c>
      <c r="L81" s="179">
        <v>5</v>
      </c>
      <c r="M81" s="179">
        <v>5</v>
      </c>
      <c r="N81" s="177">
        <v>11096.76</v>
      </c>
      <c r="O81" s="177">
        <v>11518.436880000001</v>
      </c>
      <c r="P81" s="177">
        <v>1.7</v>
      </c>
      <c r="Q81" s="177">
        <v>18864.492</v>
      </c>
      <c r="R81" s="177">
        <v>19581.342696</v>
      </c>
      <c r="S81" s="177">
        <v>17569.4446242</v>
      </c>
      <c r="T81" s="177">
        <v>1188865.75</v>
      </c>
      <c r="U81" s="177">
        <v>2206.01</v>
      </c>
    </row>
    <row r="82" spans="1:21" s="76" customFormat="1" ht="12.75">
      <c r="A82" s="65" t="s">
        <v>107</v>
      </c>
      <c r="B82" s="75">
        <v>46000000</v>
      </c>
      <c r="C82" s="221">
        <v>64</v>
      </c>
      <c r="D82" s="176">
        <v>5.333333333333333</v>
      </c>
      <c r="E82" s="177">
        <v>25892.45</v>
      </c>
      <c r="F82" s="177">
        <v>26876.363100000002</v>
      </c>
      <c r="G82" s="177">
        <v>1</v>
      </c>
      <c r="H82" s="177">
        <v>25892.45</v>
      </c>
      <c r="I82" s="177">
        <v>26876.363100000002</v>
      </c>
      <c r="J82" s="177">
        <v>25722.595527999998</v>
      </c>
      <c r="K82" s="177">
        <v>1740562.3</v>
      </c>
      <c r="L82" s="222">
        <v>175</v>
      </c>
      <c r="M82" s="222">
        <v>180</v>
      </c>
      <c r="N82" s="177">
        <v>11096.76</v>
      </c>
      <c r="O82" s="177">
        <v>11518.436880000001</v>
      </c>
      <c r="P82" s="177">
        <v>1</v>
      </c>
      <c r="Q82" s="177">
        <v>11096.76</v>
      </c>
      <c r="R82" s="177">
        <v>11518.436880000001</v>
      </c>
      <c r="S82" s="177">
        <v>372058.82733600005</v>
      </c>
      <c r="T82" s="177">
        <v>25175980.65</v>
      </c>
      <c r="U82" s="177">
        <v>26916.54</v>
      </c>
    </row>
    <row r="83" spans="1:21" s="76" customFormat="1" ht="12.75">
      <c r="A83" s="65" t="s">
        <v>76</v>
      </c>
      <c r="B83" s="75">
        <v>47000000</v>
      </c>
      <c r="C83" s="222">
        <v>15</v>
      </c>
      <c r="D83" s="176">
        <v>1.25</v>
      </c>
      <c r="E83" s="177">
        <v>25892.45</v>
      </c>
      <c r="F83" s="177">
        <v>26876.363100000002</v>
      </c>
      <c r="G83" s="177">
        <v>1.4</v>
      </c>
      <c r="H83" s="177">
        <v>36249.43</v>
      </c>
      <c r="I83" s="177">
        <v>37626.90834</v>
      </c>
      <c r="J83" s="177">
        <v>8440.226657625</v>
      </c>
      <c r="K83" s="177">
        <v>571122</v>
      </c>
      <c r="L83" s="179">
        <v>21</v>
      </c>
      <c r="M83" s="179">
        <v>33</v>
      </c>
      <c r="N83" s="177">
        <v>11096.76</v>
      </c>
      <c r="O83" s="177">
        <v>11518.436880000001</v>
      </c>
      <c r="P83" s="177">
        <v>1.4</v>
      </c>
      <c r="Q83" s="177">
        <v>15535.464</v>
      </c>
      <c r="R83" s="177">
        <v>16125.811632</v>
      </c>
      <c r="S83" s="177">
        <v>95495.09901624001</v>
      </c>
      <c r="T83" s="177">
        <v>6461835.03</v>
      </c>
      <c r="U83" s="177">
        <v>7032.96</v>
      </c>
    </row>
    <row r="84" spans="1:21" s="76" customFormat="1" ht="12.75">
      <c r="A84" s="65" t="s">
        <v>77</v>
      </c>
      <c r="B84" s="75">
        <v>22000000</v>
      </c>
      <c r="C84" s="194">
        <v>5</v>
      </c>
      <c r="D84" s="176">
        <v>0.4166666666666667</v>
      </c>
      <c r="E84" s="177">
        <v>25892.45</v>
      </c>
      <c r="F84" s="177">
        <v>26876.363100000002</v>
      </c>
      <c r="G84" s="177">
        <v>1</v>
      </c>
      <c r="H84" s="177">
        <v>25892.45</v>
      </c>
      <c r="I84" s="177">
        <v>26876.363100000002</v>
      </c>
      <c r="J84" s="177">
        <v>2009.5777756250004</v>
      </c>
      <c r="K84" s="177">
        <v>135981.43</v>
      </c>
      <c r="L84" s="194">
        <v>92</v>
      </c>
      <c r="M84" s="194">
        <v>92</v>
      </c>
      <c r="N84" s="177">
        <v>11096.76</v>
      </c>
      <c r="O84" s="177">
        <v>11518.436880000001</v>
      </c>
      <c r="P84" s="177">
        <v>1</v>
      </c>
      <c r="Q84" s="177">
        <v>11096.76</v>
      </c>
      <c r="R84" s="177">
        <v>11518.436880000001</v>
      </c>
      <c r="S84" s="177">
        <v>190163.40063840002</v>
      </c>
      <c r="T84" s="177">
        <v>12867723.44</v>
      </c>
      <c r="U84" s="177">
        <v>13003.7</v>
      </c>
    </row>
    <row r="85" spans="1:21" s="76" customFormat="1" ht="12.75">
      <c r="A85" s="65" t="s">
        <v>78</v>
      </c>
      <c r="B85" s="75">
        <v>49000000</v>
      </c>
      <c r="C85" s="194">
        <v>31</v>
      </c>
      <c r="D85" s="176">
        <v>2.5833333333333335</v>
      </c>
      <c r="E85" s="177">
        <v>25892.45</v>
      </c>
      <c r="F85" s="177">
        <v>26876.363100000002</v>
      </c>
      <c r="G85" s="177">
        <v>1</v>
      </c>
      <c r="H85" s="177">
        <v>25892.45</v>
      </c>
      <c r="I85" s="177">
        <v>26876.363100000002</v>
      </c>
      <c r="J85" s="177">
        <v>12459.382208875002</v>
      </c>
      <c r="K85" s="177">
        <v>843084.86</v>
      </c>
      <c r="L85" s="221">
        <v>25</v>
      </c>
      <c r="M85" s="221">
        <v>30</v>
      </c>
      <c r="N85" s="177">
        <v>11096.76</v>
      </c>
      <c r="O85" s="177">
        <v>11518.436880000001</v>
      </c>
      <c r="P85" s="177">
        <v>1</v>
      </c>
      <c r="Q85" s="177">
        <v>11096.76</v>
      </c>
      <c r="R85" s="177">
        <v>11518.436880000001</v>
      </c>
      <c r="S85" s="177">
        <v>62009.804556</v>
      </c>
      <c r="T85" s="177">
        <v>4195996.77</v>
      </c>
      <c r="U85" s="177">
        <v>5039.08</v>
      </c>
    </row>
    <row r="86" spans="1:21" s="76" customFormat="1" ht="12.75">
      <c r="A86" s="65" t="s">
        <v>108</v>
      </c>
      <c r="B86" s="75">
        <v>50000000</v>
      </c>
      <c r="C86" s="194">
        <v>10</v>
      </c>
      <c r="D86" s="176">
        <v>0.8333333333333334</v>
      </c>
      <c r="E86" s="177">
        <v>25892.45</v>
      </c>
      <c r="F86" s="177">
        <v>26876.363100000002</v>
      </c>
      <c r="G86" s="177">
        <v>1.2</v>
      </c>
      <c r="H86" s="177">
        <v>31070.94</v>
      </c>
      <c r="I86" s="177">
        <v>32251.635720000002</v>
      </c>
      <c r="J86" s="177">
        <v>4822.9866615</v>
      </c>
      <c r="K86" s="177">
        <v>326355.43</v>
      </c>
      <c r="L86" s="221">
        <v>118</v>
      </c>
      <c r="M86" s="221">
        <v>118</v>
      </c>
      <c r="N86" s="177">
        <v>11096.76</v>
      </c>
      <c r="O86" s="177">
        <v>11518.436880000001</v>
      </c>
      <c r="P86" s="177">
        <v>1.2</v>
      </c>
      <c r="Q86" s="177">
        <v>13316.112</v>
      </c>
      <c r="R86" s="177">
        <v>13822.124256000001</v>
      </c>
      <c r="S86" s="177">
        <v>292686.27750432</v>
      </c>
      <c r="T86" s="177">
        <v>19805104.78</v>
      </c>
      <c r="U86" s="177">
        <v>20131.46</v>
      </c>
    </row>
    <row r="87" spans="1:21" s="76" customFormat="1" ht="12.75">
      <c r="A87" s="65" t="s">
        <v>79</v>
      </c>
      <c r="B87" s="75">
        <v>52000000</v>
      </c>
      <c r="C87" s="194">
        <v>23</v>
      </c>
      <c r="D87" s="176">
        <v>1.9166666666666667</v>
      </c>
      <c r="E87" s="177">
        <v>25892.45</v>
      </c>
      <c r="F87" s="177">
        <v>26876.363100000002</v>
      </c>
      <c r="G87" s="177">
        <v>1.15</v>
      </c>
      <c r="H87" s="177">
        <v>29776.317499999997</v>
      </c>
      <c r="I87" s="177">
        <v>30907.817565</v>
      </c>
      <c r="J87" s="177">
        <v>10630.666433056253</v>
      </c>
      <c r="K87" s="177">
        <v>719341.76</v>
      </c>
      <c r="L87" s="221">
        <v>99</v>
      </c>
      <c r="M87" s="221">
        <v>99</v>
      </c>
      <c r="N87" s="177">
        <v>11096.76</v>
      </c>
      <c r="O87" s="177">
        <v>11518.436880000001</v>
      </c>
      <c r="P87" s="177">
        <v>1.15</v>
      </c>
      <c r="Q87" s="177">
        <v>12761.274</v>
      </c>
      <c r="R87" s="177">
        <v>13246.202412</v>
      </c>
      <c r="S87" s="177">
        <v>235327.20829002003</v>
      </c>
      <c r="T87" s="177">
        <v>15923807.76</v>
      </c>
      <c r="U87" s="177">
        <v>16643.15</v>
      </c>
    </row>
    <row r="88" spans="1:21" s="76" customFormat="1" ht="12.75">
      <c r="A88" s="65" t="s">
        <v>80</v>
      </c>
      <c r="B88" s="75">
        <v>53000000</v>
      </c>
      <c r="C88" s="194">
        <v>10</v>
      </c>
      <c r="D88" s="176">
        <v>0.8333333333333334</v>
      </c>
      <c r="E88" s="177">
        <v>25892.45</v>
      </c>
      <c r="F88" s="177">
        <v>26876.363100000002</v>
      </c>
      <c r="G88" s="177">
        <v>1.15</v>
      </c>
      <c r="H88" s="177">
        <v>29776.317499999997</v>
      </c>
      <c r="I88" s="177">
        <v>30907.817565</v>
      </c>
      <c r="J88" s="177">
        <v>4622.0288839375</v>
      </c>
      <c r="K88" s="177">
        <v>312757.29</v>
      </c>
      <c r="L88" s="194">
        <v>90</v>
      </c>
      <c r="M88" s="194">
        <v>90</v>
      </c>
      <c r="N88" s="177">
        <v>11096.76</v>
      </c>
      <c r="O88" s="177">
        <v>11518.436880000001</v>
      </c>
      <c r="P88" s="177">
        <v>1.15</v>
      </c>
      <c r="Q88" s="177">
        <v>12761.274</v>
      </c>
      <c r="R88" s="177">
        <v>13246.202412</v>
      </c>
      <c r="S88" s="177">
        <v>213933.82571820004</v>
      </c>
      <c r="T88" s="177">
        <v>14476188.87</v>
      </c>
      <c r="U88" s="177">
        <v>14788.95</v>
      </c>
    </row>
    <row r="89" spans="1:21" s="76" customFormat="1" ht="12.75">
      <c r="A89" s="65" t="s">
        <v>81</v>
      </c>
      <c r="B89" s="75">
        <v>54000000</v>
      </c>
      <c r="C89" s="221">
        <v>22</v>
      </c>
      <c r="D89" s="176">
        <v>1.8333333333333333</v>
      </c>
      <c r="E89" s="177">
        <v>25892.45</v>
      </c>
      <c r="F89" s="177">
        <v>26876.363100000002</v>
      </c>
      <c r="G89" s="177">
        <v>1</v>
      </c>
      <c r="H89" s="177">
        <v>25892.45</v>
      </c>
      <c r="I89" s="177">
        <v>26876.363100000002</v>
      </c>
      <c r="J89" s="177">
        <v>8842.14221275</v>
      </c>
      <c r="K89" s="177">
        <v>598318.29</v>
      </c>
      <c r="L89" s="194">
        <v>38</v>
      </c>
      <c r="M89" s="194">
        <v>48</v>
      </c>
      <c r="N89" s="177">
        <v>11096.76</v>
      </c>
      <c r="O89" s="177">
        <v>11518.436880000001</v>
      </c>
      <c r="P89" s="177">
        <v>1</v>
      </c>
      <c r="Q89" s="177">
        <v>11096.76</v>
      </c>
      <c r="R89" s="177">
        <v>11518.436880000001</v>
      </c>
      <c r="S89" s="177">
        <v>99215.6872896</v>
      </c>
      <c r="T89" s="177">
        <v>6713594.84</v>
      </c>
      <c r="U89" s="177">
        <v>7311.91</v>
      </c>
    </row>
    <row r="90" spans="1:21" s="76" customFormat="1" ht="12.75">
      <c r="A90" s="65" t="s">
        <v>82</v>
      </c>
      <c r="B90" s="75">
        <v>56000000</v>
      </c>
      <c r="C90" s="194">
        <v>2</v>
      </c>
      <c r="D90" s="176">
        <v>0.16666666666666666</v>
      </c>
      <c r="E90" s="177">
        <v>25892.45</v>
      </c>
      <c r="F90" s="177">
        <v>26876.363100000002</v>
      </c>
      <c r="G90" s="177">
        <v>1</v>
      </c>
      <c r="H90" s="177">
        <v>25892.45</v>
      </c>
      <c r="I90" s="177">
        <v>26876.363100000002</v>
      </c>
      <c r="J90" s="177">
        <v>803.8311102499999</v>
      </c>
      <c r="K90" s="177">
        <v>54392.57</v>
      </c>
      <c r="L90" s="194">
        <v>68</v>
      </c>
      <c r="M90" s="194">
        <v>68</v>
      </c>
      <c r="N90" s="177">
        <v>11096.76</v>
      </c>
      <c r="O90" s="177">
        <v>11518.436880000001</v>
      </c>
      <c r="P90" s="177">
        <v>1</v>
      </c>
      <c r="Q90" s="177">
        <v>11096.76</v>
      </c>
      <c r="R90" s="177">
        <v>11518.436880000001</v>
      </c>
      <c r="S90" s="177">
        <v>140555.5569936</v>
      </c>
      <c r="T90" s="177">
        <v>9510926.02</v>
      </c>
      <c r="U90" s="177">
        <v>9565.32</v>
      </c>
    </row>
    <row r="91" spans="1:51" s="76" customFormat="1" ht="12.75">
      <c r="A91" s="65" t="s">
        <v>83</v>
      </c>
      <c r="B91" s="75">
        <v>58000000</v>
      </c>
      <c r="C91" s="194">
        <v>30</v>
      </c>
      <c r="D91" s="176">
        <v>2.5</v>
      </c>
      <c r="E91" s="177">
        <v>25892.45</v>
      </c>
      <c r="F91" s="177">
        <v>26876.363100000002</v>
      </c>
      <c r="G91" s="177">
        <v>1</v>
      </c>
      <c r="H91" s="177">
        <v>25892.45</v>
      </c>
      <c r="I91" s="177">
        <v>26876.363100000002</v>
      </c>
      <c r="J91" s="177">
        <v>12057.466653750002</v>
      </c>
      <c r="K91" s="177">
        <v>815888.58</v>
      </c>
      <c r="L91" s="221">
        <v>19</v>
      </c>
      <c r="M91" s="221">
        <v>20</v>
      </c>
      <c r="N91" s="177">
        <v>11096.76</v>
      </c>
      <c r="O91" s="177">
        <v>11518.436880000001</v>
      </c>
      <c r="P91" s="177">
        <v>1</v>
      </c>
      <c r="Q91" s="177">
        <v>11096.76</v>
      </c>
      <c r="R91" s="177">
        <v>11518.436880000001</v>
      </c>
      <c r="S91" s="177">
        <v>41339.869704000004</v>
      </c>
      <c r="T91" s="177">
        <v>2797331.18</v>
      </c>
      <c r="U91" s="177">
        <v>3613.22</v>
      </c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</row>
    <row r="92" spans="1:21" s="80" customFormat="1" ht="12.75">
      <c r="A92" s="65" t="s">
        <v>84</v>
      </c>
      <c r="B92" s="75">
        <v>60000000</v>
      </c>
      <c r="C92" s="221">
        <v>78</v>
      </c>
      <c r="D92" s="176">
        <v>6.5</v>
      </c>
      <c r="E92" s="177">
        <v>25892.45</v>
      </c>
      <c r="F92" s="177">
        <v>26876.363100000002</v>
      </c>
      <c r="G92" s="177">
        <v>1.01</v>
      </c>
      <c r="H92" s="177">
        <v>26151.3745</v>
      </c>
      <c r="I92" s="177">
        <v>27145.126731000004</v>
      </c>
      <c r="J92" s="177">
        <v>31662.907432747503</v>
      </c>
      <c r="K92" s="177">
        <v>2142523.4</v>
      </c>
      <c r="L92" s="179">
        <v>165</v>
      </c>
      <c r="M92" s="179">
        <v>170</v>
      </c>
      <c r="N92" s="177">
        <v>11096.76</v>
      </c>
      <c r="O92" s="177">
        <v>11518.436880000001</v>
      </c>
      <c r="P92" s="177">
        <v>1.01</v>
      </c>
      <c r="Q92" s="177">
        <v>11207.7276</v>
      </c>
      <c r="R92" s="177">
        <v>11633.621248800002</v>
      </c>
      <c r="S92" s="177">
        <v>354902.7814088401</v>
      </c>
      <c r="T92" s="177">
        <v>24015088.21</v>
      </c>
      <c r="U92" s="177">
        <v>26157.61</v>
      </c>
    </row>
    <row r="93" spans="1:21" s="80" customFormat="1" ht="12.75">
      <c r="A93" s="65" t="s">
        <v>85</v>
      </c>
      <c r="B93" s="75">
        <v>61000000</v>
      </c>
      <c r="C93" s="221">
        <v>30</v>
      </c>
      <c r="D93" s="176">
        <v>2.5</v>
      </c>
      <c r="E93" s="177">
        <v>25892.45</v>
      </c>
      <c r="F93" s="177">
        <v>26876.363100000002</v>
      </c>
      <c r="G93" s="177">
        <v>1</v>
      </c>
      <c r="H93" s="177">
        <v>25892.45</v>
      </c>
      <c r="I93" s="177">
        <v>26876.363100000002</v>
      </c>
      <c r="J93" s="177">
        <v>12057.466653750002</v>
      </c>
      <c r="K93" s="177">
        <v>815888.58</v>
      </c>
      <c r="L93" s="222">
        <v>48</v>
      </c>
      <c r="M93" s="222">
        <v>54</v>
      </c>
      <c r="N93" s="177">
        <v>11096.76</v>
      </c>
      <c r="O93" s="177">
        <v>11518.436880000001</v>
      </c>
      <c r="P93" s="177">
        <v>1</v>
      </c>
      <c r="Q93" s="177">
        <v>11096.76</v>
      </c>
      <c r="R93" s="177">
        <v>11518.436880000001</v>
      </c>
      <c r="S93" s="177">
        <v>111617.6482008</v>
      </c>
      <c r="T93" s="177">
        <v>7552794.19</v>
      </c>
      <c r="U93" s="177">
        <v>8368.68</v>
      </c>
    </row>
    <row r="94" spans="1:21" s="80" customFormat="1" ht="12.75">
      <c r="A94" s="65" t="s">
        <v>86</v>
      </c>
      <c r="B94" s="75">
        <v>36000000</v>
      </c>
      <c r="C94" s="194">
        <v>12</v>
      </c>
      <c r="D94" s="176">
        <v>1</v>
      </c>
      <c r="E94" s="177">
        <v>25892.45</v>
      </c>
      <c r="F94" s="177">
        <v>26876.363100000002</v>
      </c>
      <c r="G94" s="177">
        <v>1</v>
      </c>
      <c r="H94" s="177">
        <v>25892.45</v>
      </c>
      <c r="I94" s="177">
        <v>26876.363100000002</v>
      </c>
      <c r="J94" s="177">
        <v>4822.9866615</v>
      </c>
      <c r="K94" s="177">
        <v>326355.43</v>
      </c>
      <c r="L94" s="222">
        <v>96</v>
      </c>
      <c r="M94" s="222">
        <v>96</v>
      </c>
      <c r="N94" s="177">
        <v>11096.76</v>
      </c>
      <c r="O94" s="177">
        <v>11518.436880000001</v>
      </c>
      <c r="P94" s="177">
        <v>1</v>
      </c>
      <c r="Q94" s="177">
        <v>11096.76</v>
      </c>
      <c r="R94" s="177">
        <v>11518.436880000001</v>
      </c>
      <c r="S94" s="177">
        <v>198431.3745792</v>
      </c>
      <c r="T94" s="177">
        <v>13427189.68</v>
      </c>
      <c r="U94" s="177">
        <v>13753.55</v>
      </c>
    </row>
    <row r="95" spans="1:21" s="80" customFormat="1" ht="12.75">
      <c r="A95" s="65" t="s">
        <v>87</v>
      </c>
      <c r="B95" s="75">
        <v>63000000</v>
      </c>
      <c r="C95" s="222">
        <v>20</v>
      </c>
      <c r="D95" s="176">
        <v>1.6666666666666667</v>
      </c>
      <c r="E95" s="177">
        <v>25892.45</v>
      </c>
      <c r="F95" s="177">
        <v>26876.363100000002</v>
      </c>
      <c r="G95" s="177">
        <v>1</v>
      </c>
      <c r="H95" s="177">
        <v>25892.45</v>
      </c>
      <c r="I95" s="177">
        <v>26876.363100000002</v>
      </c>
      <c r="J95" s="177">
        <v>8038.311102500002</v>
      </c>
      <c r="K95" s="177">
        <v>543925.72</v>
      </c>
      <c r="L95" s="222">
        <v>123</v>
      </c>
      <c r="M95" s="222">
        <v>123</v>
      </c>
      <c r="N95" s="177">
        <v>11096.76</v>
      </c>
      <c r="O95" s="177">
        <v>11518.436880000001</v>
      </c>
      <c r="P95" s="177">
        <v>1</v>
      </c>
      <c r="Q95" s="177">
        <v>11096.76</v>
      </c>
      <c r="R95" s="177">
        <v>11518.436880000001</v>
      </c>
      <c r="S95" s="177">
        <v>254240.19867960003</v>
      </c>
      <c r="T95" s="177">
        <v>17203586.78</v>
      </c>
      <c r="U95" s="177">
        <v>17747.51</v>
      </c>
    </row>
    <row r="96" spans="1:21" s="80" customFormat="1" ht="12.75">
      <c r="A96" s="65" t="s">
        <v>88</v>
      </c>
      <c r="B96" s="75">
        <v>64000000</v>
      </c>
      <c r="C96" s="179">
        <v>4</v>
      </c>
      <c r="D96" s="176">
        <v>0.3333333333333333</v>
      </c>
      <c r="E96" s="177">
        <v>25892.45</v>
      </c>
      <c r="F96" s="177">
        <v>26876.363100000002</v>
      </c>
      <c r="G96" s="177">
        <v>1.42</v>
      </c>
      <c r="H96" s="177">
        <v>36767.279</v>
      </c>
      <c r="I96" s="177">
        <v>38164.435602</v>
      </c>
      <c r="J96" s="177">
        <v>2282.8803531099998</v>
      </c>
      <c r="K96" s="177">
        <v>154474.9</v>
      </c>
      <c r="L96" s="179">
        <v>29</v>
      </c>
      <c r="M96" s="179">
        <v>29</v>
      </c>
      <c r="N96" s="177">
        <v>11096.76</v>
      </c>
      <c r="O96" s="177">
        <v>11518.436880000001</v>
      </c>
      <c r="P96" s="177">
        <v>1.42</v>
      </c>
      <c r="Q96" s="177">
        <v>15757.3992</v>
      </c>
      <c r="R96" s="177">
        <v>16356.1803696</v>
      </c>
      <c r="S96" s="177">
        <v>85118.79172053601</v>
      </c>
      <c r="T96" s="177">
        <v>5759704.91</v>
      </c>
      <c r="U96" s="177">
        <v>5914.18</v>
      </c>
    </row>
    <row r="97" spans="1:21" s="80" customFormat="1" ht="12.75">
      <c r="A97" s="65" t="s">
        <v>109</v>
      </c>
      <c r="B97" s="75">
        <v>65000000</v>
      </c>
      <c r="C97" s="179">
        <v>5</v>
      </c>
      <c r="D97" s="176">
        <v>0.4166666666666667</v>
      </c>
      <c r="E97" s="177">
        <v>25892.45</v>
      </c>
      <c r="F97" s="177">
        <v>26876.363100000002</v>
      </c>
      <c r="G97" s="177">
        <v>1.16</v>
      </c>
      <c r="H97" s="177">
        <v>30035.242</v>
      </c>
      <c r="I97" s="177">
        <v>31176.581196</v>
      </c>
      <c r="J97" s="177">
        <v>2331.110219725</v>
      </c>
      <c r="K97" s="177">
        <v>157738.46</v>
      </c>
      <c r="L97" s="179">
        <v>172</v>
      </c>
      <c r="M97" s="179">
        <v>172</v>
      </c>
      <c r="N97" s="177">
        <v>11096.76</v>
      </c>
      <c r="O97" s="177">
        <v>11518.436880000001</v>
      </c>
      <c r="P97" s="177">
        <v>1.16</v>
      </c>
      <c r="Q97" s="177">
        <v>12872.2416</v>
      </c>
      <c r="R97" s="177">
        <v>13361.3867808</v>
      </c>
      <c r="S97" s="177">
        <v>412406.540167104</v>
      </c>
      <c r="T97" s="177">
        <v>27906175.88</v>
      </c>
      <c r="U97" s="177">
        <v>28063.91</v>
      </c>
    </row>
    <row r="98" spans="1:21" s="80" customFormat="1" ht="12.75">
      <c r="A98" s="65" t="s">
        <v>89</v>
      </c>
      <c r="B98" s="75">
        <v>66000000</v>
      </c>
      <c r="C98" s="221">
        <v>20</v>
      </c>
      <c r="D98" s="176">
        <v>1.6666666666666667</v>
      </c>
      <c r="E98" s="177">
        <v>25892.45</v>
      </c>
      <c r="F98" s="177">
        <v>26876.363100000002</v>
      </c>
      <c r="G98" s="177">
        <v>1</v>
      </c>
      <c r="H98" s="177">
        <v>25892.45</v>
      </c>
      <c r="I98" s="177">
        <v>26876.363100000002</v>
      </c>
      <c r="J98" s="177">
        <v>8038.311102500002</v>
      </c>
      <c r="K98" s="177">
        <v>543925.72</v>
      </c>
      <c r="L98" s="222">
        <v>35</v>
      </c>
      <c r="M98" s="222">
        <v>35</v>
      </c>
      <c r="N98" s="177">
        <v>11096.76</v>
      </c>
      <c r="O98" s="177">
        <v>11518.436880000001</v>
      </c>
      <c r="P98" s="177">
        <v>1</v>
      </c>
      <c r="Q98" s="177">
        <v>11096.76</v>
      </c>
      <c r="R98" s="177">
        <v>11518.436880000001</v>
      </c>
      <c r="S98" s="177">
        <v>72344.771982</v>
      </c>
      <c r="T98" s="177">
        <v>4895329.57</v>
      </c>
      <c r="U98" s="177">
        <v>5439.26</v>
      </c>
    </row>
    <row r="99" spans="1:21" s="80" customFormat="1" ht="12.75">
      <c r="A99" s="65" t="s">
        <v>90</v>
      </c>
      <c r="B99" s="75">
        <v>68000000</v>
      </c>
      <c r="C99" s="221">
        <v>35</v>
      </c>
      <c r="D99" s="176">
        <v>2.9166666666666665</v>
      </c>
      <c r="E99" s="177">
        <v>25892.45</v>
      </c>
      <c r="F99" s="177">
        <v>26876.363100000002</v>
      </c>
      <c r="G99" s="177">
        <v>1</v>
      </c>
      <c r="H99" s="177">
        <v>25892.45</v>
      </c>
      <c r="I99" s="177">
        <v>26876.363100000002</v>
      </c>
      <c r="J99" s="177">
        <v>14067.044429374999</v>
      </c>
      <c r="K99" s="177">
        <v>951870.01</v>
      </c>
      <c r="L99" s="222">
        <v>58</v>
      </c>
      <c r="M99" s="222">
        <v>58</v>
      </c>
      <c r="N99" s="177">
        <v>11096.76</v>
      </c>
      <c r="O99" s="177">
        <v>11518.436880000001</v>
      </c>
      <c r="P99" s="177">
        <v>1</v>
      </c>
      <c r="Q99" s="177">
        <v>11096.76</v>
      </c>
      <c r="R99" s="177">
        <v>11518.436880000001</v>
      </c>
      <c r="S99" s="177">
        <v>119885.62214160002</v>
      </c>
      <c r="T99" s="177">
        <v>8112260.43</v>
      </c>
      <c r="U99" s="177">
        <v>9064.13</v>
      </c>
    </row>
    <row r="100" spans="1:21" s="80" customFormat="1" ht="12.75">
      <c r="A100" s="65" t="s">
        <v>91</v>
      </c>
      <c r="B100" s="75">
        <v>28000000</v>
      </c>
      <c r="C100" s="179">
        <v>17</v>
      </c>
      <c r="D100" s="176">
        <v>1.4166666666666667</v>
      </c>
      <c r="E100" s="177">
        <v>25892.45</v>
      </c>
      <c r="F100" s="177">
        <v>26876.363100000002</v>
      </c>
      <c r="G100" s="177">
        <v>1</v>
      </c>
      <c r="H100" s="177">
        <v>25892.45</v>
      </c>
      <c r="I100" s="177">
        <v>26876.363100000002</v>
      </c>
      <c r="J100" s="177">
        <v>6832.564437125</v>
      </c>
      <c r="K100" s="177">
        <v>462336.86</v>
      </c>
      <c r="L100" s="222">
        <v>40</v>
      </c>
      <c r="M100" s="222">
        <v>60</v>
      </c>
      <c r="N100" s="177">
        <v>11096.76</v>
      </c>
      <c r="O100" s="177">
        <v>11518.436880000001</v>
      </c>
      <c r="P100" s="177">
        <v>1</v>
      </c>
      <c r="Q100" s="177">
        <v>11096.76</v>
      </c>
      <c r="R100" s="177">
        <v>11518.436880000001</v>
      </c>
      <c r="S100" s="177">
        <v>124019.609112</v>
      </c>
      <c r="T100" s="177">
        <v>8391993.55</v>
      </c>
      <c r="U100" s="177">
        <v>8854.33</v>
      </c>
    </row>
    <row r="101" spans="1:21" s="80" customFormat="1" ht="12.75">
      <c r="A101" s="65" t="s">
        <v>110</v>
      </c>
      <c r="B101" s="75">
        <v>69000000</v>
      </c>
      <c r="C101" s="222">
        <v>23</v>
      </c>
      <c r="D101" s="176">
        <v>1.9166666666666667</v>
      </c>
      <c r="E101" s="177">
        <v>25892.45</v>
      </c>
      <c r="F101" s="177">
        <v>26876.363100000002</v>
      </c>
      <c r="G101" s="177">
        <v>1.4</v>
      </c>
      <c r="H101" s="177">
        <v>36249.43</v>
      </c>
      <c r="I101" s="177">
        <v>37626.90834</v>
      </c>
      <c r="J101" s="177">
        <v>12941.680875025002</v>
      </c>
      <c r="K101" s="177">
        <v>875720.41</v>
      </c>
      <c r="L101" s="179">
        <v>40</v>
      </c>
      <c r="M101" s="179">
        <v>40</v>
      </c>
      <c r="N101" s="177">
        <v>11096.76</v>
      </c>
      <c r="O101" s="177">
        <v>11518.436880000001</v>
      </c>
      <c r="P101" s="177">
        <v>1.4</v>
      </c>
      <c r="Q101" s="177">
        <v>15535.464</v>
      </c>
      <c r="R101" s="177">
        <v>16125.811632</v>
      </c>
      <c r="S101" s="177">
        <v>115751.6351712</v>
      </c>
      <c r="T101" s="177">
        <v>7832527.31</v>
      </c>
      <c r="U101" s="177">
        <v>8708.25</v>
      </c>
    </row>
    <row r="102" spans="1:21" s="80" customFormat="1" ht="12.75">
      <c r="A102" s="65" t="s">
        <v>92</v>
      </c>
      <c r="B102" s="75">
        <v>70000000</v>
      </c>
      <c r="C102" s="179">
        <v>29</v>
      </c>
      <c r="D102" s="176">
        <v>2.4166666666666665</v>
      </c>
      <c r="E102" s="177">
        <v>25892.45</v>
      </c>
      <c r="F102" s="177">
        <v>26876.363100000002</v>
      </c>
      <c r="G102" s="177">
        <v>1</v>
      </c>
      <c r="H102" s="177">
        <v>25892.45</v>
      </c>
      <c r="I102" s="177">
        <v>26876.363100000002</v>
      </c>
      <c r="J102" s="177">
        <v>11655.551098625</v>
      </c>
      <c r="K102" s="177">
        <v>788692.29</v>
      </c>
      <c r="L102" s="222">
        <v>45</v>
      </c>
      <c r="M102" s="222">
        <v>45</v>
      </c>
      <c r="N102" s="177">
        <v>11096.76</v>
      </c>
      <c r="O102" s="177">
        <v>11518.436880000001</v>
      </c>
      <c r="P102" s="177">
        <v>1</v>
      </c>
      <c r="Q102" s="177">
        <v>11096.76</v>
      </c>
      <c r="R102" s="177">
        <v>11518.436880000001</v>
      </c>
      <c r="S102" s="177">
        <v>93014.70683400001</v>
      </c>
      <c r="T102" s="177">
        <v>6293995.16</v>
      </c>
      <c r="U102" s="177">
        <v>7082.69</v>
      </c>
    </row>
    <row r="103" spans="1:21" s="80" customFormat="1" ht="12.75">
      <c r="A103" s="65" t="s">
        <v>111</v>
      </c>
      <c r="B103" s="75">
        <v>71000000</v>
      </c>
      <c r="C103" s="194">
        <v>28</v>
      </c>
      <c r="D103" s="176">
        <v>2.3333333333333335</v>
      </c>
      <c r="E103" s="177">
        <v>25892.45</v>
      </c>
      <c r="F103" s="177">
        <v>26876.363100000002</v>
      </c>
      <c r="G103" s="177">
        <v>1.16</v>
      </c>
      <c r="H103" s="177">
        <v>30035.242</v>
      </c>
      <c r="I103" s="177">
        <v>31176.581196</v>
      </c>
      <c r="J103" s="177">
        <v>13054.217230459999</v>
      </c>
      <c r="K103" s="177">
        <v>883335.37</v>
      </c>
      <c r="L103" s="221">
        <v>87</v>
      </c>
      <c r="M103" s="221">
        <v>87</v>
      </c>
      <c r="N103" s="177">
        <v>11096.76</v>
      </c>
      <c r="O103" s="177">
        <v>11518.436880000001</v>
      </c>
      <c r="P103" s="177">
        <v>1.16</v>
      </c>
      <c r="Q103" s="177">
        <v>12872.2416</v>
      </c>
      <c r="R103" s="177">
        <v>13361.3867808</v>
      </c>
      <c r="S103" s="177">
        <v>208600.98252638403</v>
      </c>
      <c r="T103" s="177">
        <v>14115333.15</v>
      </c>
      <c r="U103" s="177">
        <v>14998.67</v>
      </c>
    </row>
    <row r="104" spans="1:21" s="80" customFormat="1" ht="12.75">
      <c r="A104" s="65" t="s">
        <v>93</v>
      </c>
      <c r="B104" s="75">
        <v>73000000</v>
      </c>
      <c r="C104" s="194">
        <v>4</v>
      </c>
      <c r="D104" s="176">
        <v>0.3333333333333333</v>
      </c>
      <c r="E104" s="177">
        <v>25892.45</v>
      </c>
      <c r="F104" s="177">
        <v>26876.363100000002</v>
      </c>
      <c r="G104" s="177">
        <v>1</v>
      </c>
      <c r="H104" s="177">
        <v>25892.45</v>
      </c>
      <c r="I104" s="177">
        <v>26876.363100000002</v>
      </c>
      <c r="J104" s="177">
        <v>1607.6622204999999</v>
      </c>
      <c r="K104" s="177">
        <v>108785.14</v>
      </c>
      <c r="L104" s="194">
        <v>53</v>
      </c>
      <c r="M104" s="194">
        <v>53</v>
      </c>
      <c r="N104" s="177">
        <v>11096.76</v>
      </c>
      <c r="O104" s="177">
        <v>11518.436880000001</v>
      </c>
      <c r="P104" s="177">
        <v>1</v>
      </c>
      <c r="Q104" s="177">
        <v>11096.76</v>
      </c>
      <c r="R104" s="177">
        <v>11518.436880000001</v>
      </c>
      <c r="S104" s="177">
        <v>109550.65471560002</v>
      </c>
      <c r="T104" s="177">
        <v>7412927.64</v>
      </c>
      <c r="U104" s="177">
        <v>7521.71</v>
      </c>
    </row>
    <row r="105" spans="1:21" s="80" customFormat="1" ht="12.75">
      <c r="A105" s="65" t="s">
        <v>113</v>
      </c>
      <c r="B105" s="75">
        <v>75000000</v>
      </c>
      <c r="C105" s="194">
        <v>29</v>
      </c>
      <c r="D105" s="176">
        <v>2.4166666666666665</v>
      </c>
      <c r="E105" s="177">
        <v>25892.45</v>
      </c>
      <c r="F105" s="177">
        <v>26876.363100000002</v>
      </c>
      <c r="G105" s="177">
        <v>1.15</v>
      </c>
      <c r="H105" s="177">
        <v>29776.317499999997</v>
      </c>
      <c r="I105" s="177">
        <v>30907.817565</v>
      </c>
      <c r="J105" s="177">
        <v>13403.883763418751</v>
      </c>
      <c r="K105" s="177">
        <v>906996.13</v>
      </c>
      <c r="L105" s="221">
        <v>212</v>
      </c>
      <c r="M105" s="221">
        <v>212</v>
      </c>
      <c r="N105" s="177">
        <v>11096.76</v>
      </c>
      <c r="O105" s="177">
        <v>11518.436880000001</v>
      </c>
      <c r="P105" s="177">
        <v>1.15</v>
      </c>
      <c r="Q105" s="177">
        <v>12761.274</v>
      </c>
      <c r="R105" s="177">
        <v>13246.202412</v>
      </c>
      <c r="S105" s="177">
        <v>503933.01169176004</v>
      </c>
      <c r="T105" s="177">
        <v>34099467.12</v>
      </c>
      <c r="U105" s="177">
        <v>35006.46</v>
      </c>
    </row>
    <row r="106" spans="1:21" s="20" customFormat="1" ht="12.75">
      <c r="A106" s="65" t="s">
        <v>94</v>
      </c>
      <c r="B106" s="75">
        <v>78000000</v>
      </c>
      <c r="C106" s="179">
        <v>25</v>
      </c>
      <c r="D106" s="176">
        <v>2.0833333333333335</v>
      </c>
      <c r="E106" s="177">
        <v>25892.45</v>
      </c>
      <c r="F106" s="177">
        <v>26876.363100000002</v>
      </c>
      <c r="G106" s="177">
        <v>1</v>
      </c>
      <c r="H106" s="177">
        <v>25892.45</v>
      </c>
      <c r="I106" s="177">
        <v>26876.363100000002</v>
      </c>
      <c r="J106" s="177">
        <v>10047.888878125</v>
      </c>
      <c r="K106" s="177">
        <v>679907.15</v>
      </c>
      <c r="L106" s="222">
        <v>32</v>
      </c>
      <c r="M106" s="222">
        <v>46</v>
      </c>
      <c r="N106" s="177">
        <v>11096.76</v>
      </c>
      <c r="O106" s="177">
        <v>11518.436880000001</v>
      </c>
      <c r="P106" s="177">
        <v>1</v>
      </c>
      <c r="Q106" s="177">
        <v>11096.76</v>
      </c>
      <c r="R106" s="177">
        <v>11518.436880000001</v>
      </c>
      <c r="S106" s="177">
        <v>95081.70031920001</v>
      </c>
      <c r="T106" s="177">
        <v>6433861.72</v>
      </c>
      <c r="U106" s="177">
        <v>7113.77</v>
      </c>
    </row>
    <row r="107" spans="1:21" s="76" customFormat="1" ht="12.75">
      <c r="A107" s="65" t="s">
        <v>142</v>
      </c>
      <c r="B107" s="75">
        <v>45000000</v>
      </c>
      <c r="C107" s="179">
        <v>86</v>
      </c>
      <c r="D107" s="176">
        <v>7.166666666666667</v>
      </c>
      <c r="E107" s="177">
        <v>25892.45</v>
      </c>
      <c r="F107" s="177">
        <v>26876.363100000002</v>
      </c>
      <c r="G107" s="177">
        <v>1</v>
      </c>
      <c r="H107" s="177">
        <v>25892.45</v>
      </c>
      <c r="I107" s="177">
        <v>26876.363100000002</v>
      </c>
      <c r="J107" s="177">
        <v>34564.73774075</v>
      </c>
      <c r="K107" s="177">
        <v>2338880.59</v>
      </c>
      <c r="L107" s="194">
        <v>159</v>
      </c>
      <c r="M107" s="194">
        <v>165</v>
      </c>
      <c r="N107" s="177">
        <v>11096.76</v>
      </c>
      <c r="O107" s="177">
        <v>11518.436880000001</v>
      </c>
      <c r="P107" s="177">
        <v>1</v>
      </c>
      <c r="Q107" s="177">
        <v>11096.76</v>
      </c>
      <c r="R107" s="177">
        <v>11518.436880000001</v>
      </c>
      <c r="S107" s="177">
        <v>341053.925058</v>
      </c>
      <c r="T107" s="177">
        <v>23077982.26</v>
      </c>
      <c r="U107" s="177">
        <v>25416.86</v>
      </c>
    </row>
    <row r="108" spans="1:21" s="76" customFormat="1" ht="12.75">
      <c r="A108" s="65" t="s">
        <v>144</v>
      </c>
      <c r="B108" s="75">
        <v>40000000</v>
      </c>
      <c r="C108" s="222">
        <v>22</v>
      </c>
      <c r="D108" s="176">
        <v>1.8333333333333333</v>
      </c>
      <c r="E108" s="177">
        <v>25892.45</v>
      </c>
      <c r="F108" s="177">
        <v>26876.363100000002</v>
      </c>
      <c r="G108" s="177">
        <v>1</v>
      </c>
      <c r="H108" s="177">
        <v>25892.45</v>
      </c>
      <c r="I108" s="177">
        <v>26876.363100000002</v>
      </c>
      <c r="J108" s="177">
        <v>8842.14221275</v>
      </c>
      <c r="K108" s="177">
        <v>598318.29</v>
      </c>
      <c r="L108" s="221">
        <v>52</v>
      </c>
      <c r="M108" s="221">
        <v>55</v>
      </c>
      <c r="N108" s="177">
        <v>11096.76</v>
      </c>
      <c r="O108" s="177">
        <v>11518.436880000001</v>
      </c>
      <c r="P108" s="177">
        <v>1</v>
      </c>
      <c r="Q108" s="177">
        <v>11096.76</v>
      </c>
      <c r="R108" s="177">
        <v>11518.436880000001</v>
      </c>
      <c r="S108" s="177">
        <v>113684.64168600002</v>
      </c>
      <c r="T108" s="177">
        <v>7692660.75</v>
      </c>
      <c r="U108" s="177">
        <v>8290.98</v>
      </c>
    </row>
    <row r="109" spans="1:21" s="76" customFormat="1" ht="12.75">
      <c r="A109" s="69" t="s">
        <v>153</v>
      </c>
      <c r="B109" s="75">
        <v>35000000</v>
      </c>
      <c r="C109" s="182">
        <v>20</v>
      </c>
      <c r="D109" s="176">
        <v>1.6666666666666667</v>
      </c>
      <c r="E109" s="177">
        <v>25892.45</v>
      </c>
      <c r="F109" s="177">
        <v>26876.363100000002</v>
      </c>
      <c r="G109" s="177">
        <v>1</v>
      </c>
      <c r="H109" s="177">
        <v>25892.45</v>
      </c>
      <c r="I109" s="177">
        <v>26876.363100000002</v>
      </c>
      <c r="J109" s="177">
        <v>8038.311102500002</v>
      </c>
      <c r="K109" s="177">
        <v>543925.72</v>
      </c>
      <c r="L109" s="221">
        <v>11</v>
      </c>
      <c r="M109" s="221">
        <v>15</v>
      </c>
      <c r="N109" s="177">
        <v>11096.76</v>
      </c>
      <c r="O109" s="177">
        <v>11518.436880000001</v>
      </c>
      <c r="P109" s="177">
        <v>1</v>
      </c>
      <c r="Q109" s="177">
        <v>11096.76</v>
      </c>
      <c r="R109" s="177">
        <v>11518.436880000001</v>
      </c>
      <c r="S109" s="177">
        <v>31004.902278</v>
      </c>
      <c r="T109" s="177">
        <v>2097998.39</v>
      </c>
      <c r="U109" s="177">
        <v>2641.92</v>
      </c>
    </row>
    <row r="110" spans="1:21" s="76" customFormat="1" ht="12.75">
      <c r="A110" s="65" t="s">
        <v>95</v>
      </c>
      <c r="B110" s="75">
        <v>99000000</v>
      </c>
      <c r="C110" s="179">
        <v>11</v>
      </c>
      <c r="D110" s="176">
        <v>0.9166666666666666</v>
      </c>
      <c r="E110" s="177">
        <v>25892.45</v>
      </c>
      <c r="F110" s="177">
        <v>26876.363100000002</v>
      </c>
      <c r="G110" s="177">
        <v>1.27</v>
      </c>
      <c r="H110" s="177">
        <v>32883.4115</v>
      </c>
      <c r="I110" s="177">
        <v>34132.981137</v>
      </c>
      <c r="J110" s="177">
        <v>5614.760305096251</v>
      </c>
      <c r="K110" s="177">
        <v>379932.11</v>
      </c>
      <c r="L110" s="221">
        <v>24</v>
      </c>
      <c r="M110" s="221">
        <v>24</v>
      </c>
      <c r="N110" s="177">
        <v>11096.76</v>
      </c>
      <c r="O110" s="177">
        <v>11518.436880000001</v>
      </c>
      <c r="P110" s="177">
        <v>1.27</v>
      </c>
      <c r="Q110" s="177">
        <v>14092.8852</v>
      </c>
      <c r="R110" s="177">
        <v>14628.414837600001</v>
      </c>
      <c r="S110" s="177">
        <v>63001.961428896015</v>
      </c>
      <c r="T110" s="177">
        <v>4263132.72</v>
      </c>
      <c r="U110" s="177">
        <v>4643.06</v>
      </c>
    </row>
    <row r="111" spans="1:21" s="76" customFormat="1" ht="12.75">
      <c r="A111" s="65" t="s">
        <v>129</v>
      </c>
      <c r="B111" s="75">
        <v>11800000</v>
      </c>
      <c r="C111" s="221">
        <v>4</v>
      </c>
      <c r="D111" s="176">
        <v>0.3333333333333333</v>
      </c>
      <c r="E111" s="177">
        <v>25892.45</v>
      </c>
      <c r="F111" s="177">
        <v>26876.363100000002</v>
      </c>
      <c r="G111" s="177">
        <v>1.5</v>
      </c>
      <c r="H111" s="177">
        <v>38838.675</v>
      </c>
      <c r="I111" s="177">
        <v>40314.54465</v>
      </c>
      <c r="J111" s="177">
        <v>2411.49333075</v>
      </c>
      <c r="K111" s="177">
        <v>163177.72</v>
      </c>
      <c r="L111" s="221">
        <v>5</v>
      </c>
      <c r="M111" s="221">
        <v>7</v>
      </c>
      <c r="N111" s="177">
        <v>11096.76</v>
      </c>
      <c r="O111" s="177">
        <v>11518.436880000001</v>
      </c>
      <c r="P111" s="177">
        <v>1.5</v>
      </c>
      <c r="Q111" s="177">
        <v>16645.14</v>
      </c>
      <c r="R111" s="177">
        <v>17277.65532</v>
      </c>
      <c r="S111" s="177">
        <v>21703.4315946</v>
      </c>
      <c r="T111" s="177">
        <v>1468598.87</v>
      </c>
      <c r="U111" s="177">
        <v>1631.78</v>
      </c>
    </row>
    <row r="112" spans="1:21" s="80" customFormat="1" ht="25.5">
      <c r="A112" s="65" t="s">
        <v>130</v>
      </c>
      <c r="B112" s="75">
        <v>71800000</v>
      </c>
      <c r="C112" s="194">
        <v>29</v>
      </c>
      <c r="D112" s="176">
        <v>2.4166666666666665</v>
      </c>
      <c r="E112" s="177">
        <v>25892.45</v>
      </c>
      <c r="F112" s="177">
        <v>26876.363100000002</v>
      </c>
      <c r="G112" s="177">
        <v>1.5</v>
      </c>
      <c r="H112" s="177">
        <v>38838.675</v>
      </c>
      <c r="I112" s="177">
        <v>40314.54465</v>
      </c>
      <c r="J112" s="177">
        <v>17483.3266479375</v>
      </c>
      <c r="K112" s="177">
        <v>1183038.44</v>
      </c>
      <c r="L112" s="221">
        <v>108</v>
      </c>
      <c r="M112" s="221">
        <v>108</v>
      </c>
      <c r="N112" s="177">
        <v>11096.76</v>
      </c>
      <c r="O112" s="177">
        <v>11518.436880000001</v>
      </c>
      <c r="P112" s="177">
        <v>1.5</v>
      </c>
      <c r="Q112" s="177">
        <v>16645.14</v>
      </c>
      <c r="R112" s="177">
        <v>17277.65532</v>
      </c>
      <c r="S112" s="177">
        <v>334852.94460240006</v>
      </c>
      <c r="T112" s="177">
        <v>22658382.58</v>
      </c>
      <c r="U112" s="177">
        <v>23841.42</v>
      </c>
    </row>
    <row r="113" spans="1:21" s="80" customFormat="1" ht="12.75">
      <c r="A113" s="65" t="s">
        <v>115</v>
      </c>
      <c r="B113" s="75">
        <v>77000000</v>
      </c>
      <c r="C113" s="179">
        <v>4</v>
      </c>
      <c r="D113" s="176">
        <v>0.3333333333333333</v>
      </c>
      <c r="E113" s="177">
        <v>25892.45</v>
      </c>
      <c r="F113" s="177">
        <v>26876.363100000002</v>
      </c>
      <c r="G113" s="177">
        <v>2</v>
      </c>
      <c r="H113" s="177">
        <v>51784.9</v>
      </c>
      <c r="I113" s="177">
        <v>53752.726200000005</v>
      </c>
      <c r="J113" s="177">
        <v>3215.3244409999998</v>
      </c>
      <c r="K113" s="177">
        <v>217570.29</v>
      </c>
      <c r="L113" s="179">
        <v>3</v>
      </c>
      <c r="M113" s="179">
        <v>3</v>
      </c>
      <c r="N113" s="177">
        <v>11096.76</v>
      </c>
      <c r="O113" s="177">
        <v>11518.436880000001</v>
      </c>
      <c r="P113" s="177">
        <v>2</v>
      </c>
      <c r="Q113" s="177">
        <v>22193.52</v>
      </c>
      <c r="R113" s="177">
        <v>23036.873760000002</v>
      </c>
      <c r="S113" s="177">
        <v>12401.9609112</v>
      </c>
      <c r="T113" s="177">
        <v>839199.35</v>
      </c>
      <c r="U113" s="177">
        <v>1056.77</v>
      </c>
    </row>
    <row r="114" spans="1:21" s="1" customFormat="1" ht="25.5">
      <c r="A114" s="65" t="s">
        <v>116</v>
      </c>
      <c r="B114" s="75">
        <v>71900000</v>
      </c>
      <c r="C114" s="222">
        <v>18</v>
      </c>
      <c r="D114" s="176">
        <v>1.5</v>
      </c>
      <c r="E114" s="177">
        <v>25892.45</v>
      </c>
      <c r="F114" s="177">
        <v>26876.363100000002</v>
      </c>
      <c r="G114" s="177">
        <v>1.5</v>
      </c>
      <c r="H114" s="177">
        <v>38838.675</v>
      </c>
      <c r="I114" s="177">
        <v>40314.54465</v>
      </c>
      <c r="J114" s="177">
        <v>10851.719988375</v>
      </c>
      <c r="K114" s="177">
        <v>734299.72</v>
      </c>
      <c r="L114" s="179">
        <v>30</v>
      </c>
      <c r="M114" s="179">
        <v>30</v>
      </c>
      <c r="N114" s="177">
        <v>11096.76</v>
      </c>
      <c r="O114" s="177">
        <v>11518.436880000001</v>
      </c>
      <c r="P114" s="177">
        <v>1.5</v>
      </c>
      <c r="Q114" s="177">
        <v>16645.14</v>
      </c>
      <c r="R114" s="177">
        <v>17277.65532</v>
      </c>
      <c r="S114" s="177">
        <v>93014.70683400001</v>
      </c>
      <c r="T114" s="177">
        <v>6293995.16</v>
      </c>
      <c r="U114" s="177">
        <v>7028.29</v>
      </c>
    </row>
    <row r="115" spans="1:21" s="76" customFormat="1" ht="12.75">
      <c r="A115" s="65" t="s">
        <v>154</v>
      </c>
      <c r="B115" s="31"/>
      <c r="C115" s="182">
        <v>1</v>
      </c>
      <c r="D115" s="176">
        <v>0.08333333333333333</v>
      </c>
      <c r="E115" s="177">
        <v>25892.45</v>
      </c>
      <c r="F115" s="177">
        <v>26876.363100000002</v>
      </c>
      <c r="G115" s="177">
        <v>1.4</v>
      </c>
      <c r="H115" s="177">
        <v>36249.43</v>
      </c>
      <c r="I115" s="177">
        <v>37626.90834</v>
      </c>
      <c r="J115" s="177">
        <v>562.6817771750001</v>
      </c>
      <c r="K115" s="177">
        <v>38074.8</v>
      </c>
      <c r="L115" s="224">
        <v>1</v>
      </c>
      <c r="M115" s="224">
        <v>1</v>
      </c>
      <c r="N115" s="177">
        <v>11096.76</v>
      </c>
      <c r="O115" s="177">
        <v>11518.436880000001</v>
      </c>
      <c r="P115" s="177">
        <v>1.4</v>
      </c>
      <c r="Q115" s="177">
        <v>15535.464</v>
      </c>
      <c r="R115" s="177">
        <v>16125.811632</v>
      </c>
      <c r="S115" s="177">
        <v>2893.79087928</v>
      </c>
      <c r="T115" s="177">
        <v>195813.18</v>
      </c>
      <c r="U115" s="177">
        <v>233.89</v>
      </c>
    </row>
    <row r="116" spans="1:21" s="76" customFormat="1" ht="15">
      <c r="A116" s="65" t="s">
        <v>155</v>
      </c>
      <c r="B116" s="33"/>
      <c r="C116" s="223"/>
      <c r="D116" s="183"/>
      <c r="E116" s="177"/>
      <c r="F116" s="177"/>
      <c r="G116" s="184"/>
      <c r="H116" s="184"/>
      <c r="I116" s="184"/>
      <c r="J116" s="184"/>
      <c r="K116" s="199"/>
      <c r="L116" s="226"/>
      <c r="M116" s="223"/>
      <c r="N116" s="183"/>
      <c r="O116" s="199"/>
      <c r="P116" s="202"/>
      <c r="Q116" s="202"/>
      <c r="R116" s="185"/>
      <c r="S116" s="185"/>
      <c r="T116" s="202"/>
      <c r="U116" s="180">
        <v>59022.45</v>
      </c>
    </row>
  </sheetData>
  <sheetProtection/>
  <mergeCells count="33">
    <mergeCell ref="B9:I9"/>
    <mergeCell ref="B15:M16"/>
    <mergeCell ref="B19:M21"/>
    <mergeCell ref="U26:U27"/>
    <mergeCell ref="S20:T20"/>
    <mergeCell ref="A23:C23"/>
    <mergeCell ref="D23:N23"/>
    <mergeCell ref="A26:A27"/>
    <mergeCell ref="B26:B27"/>
    <mergeCell ref="C26:C27"/>
    <mergeCell ref="D26:D27"/>
    <mergeCell ref="E26:I26"/>
    <mergeCell ref="J26:J27"/>
    <mergeCell ref="K26:K27"/>
    <mergeCell ref="L26:L27"/>
    <mergeCell ref="M26:M27"/>
    <mergeCell ref="N26:R26"/>
    <mergeCell ref="S26:S27"/>
    <mergeCell ref="T26:T27"/>
    <mergeCell ref="S15:T15"/>
    <mergeCell ref="S17:T17"/>
    <mergeCell ref="S18:T18"/>
    <mergeCell ref="S19:T19"/>
    <mergeCell ref="S10:T10"/>
    <mergeCell ref="S11:T11"/>
    <mergeCell ref="S12:T12"/>
    <mergeCell ref="S13:T13"/>
    <mergeCell ref="S14:T14"/>
    <mergeCell ref="R1:U1"/>
    <mergeCell ref="S5:T5"/>
    <mergeCell ref="S6:T6"/>
    <mergeCell ref="S7:T7"/>
    <mergeCell ref="S9:T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116"/>
  <sheetViews>
    <sheetView zoomScalePageLayoutView="0" workbookViewId="0" topLeftCell="A73">
      <selection activeCell="U30" sqref="U30:U115"/>
    </sheetView>
  </sheetViews>
  <sheetFormatPr defaultColWidth="9.00390625" defaultRowHeight="12.75"/>
  <cols>
    <col min="1" max="1" width="27.875" style="0" customWidth="1"/>
    <col min="2" max="2" width="12.125" style="0" customWidth="1"/>
    <col min="3" max="3" width="7.625" style="157" customWidth="1"/>
    <col min="4" max="4" width="7.00390625" style="155" customWidth="1"/>
    <col min="5" max="6" width="10.375" style="155" customWidth="1"/>
    <col min="7" max="7" width="7.375" style="155" customWidth="1"/>
    <col min="8" max="9" width="9.375" style="155" customWidth="1"/>
    <col min="10" max="10" width="11.125" style="155" customWidth="1"/>
    <col min="11" max="11" width="15.375" style="157" customWidth="1"/>
    <col min="12" max="12" width="6.75390625" style="155" customWidth="1"/>
    <col min="13" max="13" width="6.75390625" style="157" customWidth="1"/>
    <col min="14" max="14" width="10.25390625" style="155" customWidth="1"/>
    <col min="15" max="15" width="9.75390625" style="157" customWidth="1"/>
    <col min="16" max="16" width="6.375" style="157" customWidth="1"/>
    <col min="17" max="17" width="10.25390625" style="157" customWidth="1"/>
    <col min="18" max="18" width="12.00390625" style="155" customWidth="1"/>
    <col min="19" max="19" width="13.125" style="155" customWidth="1"/>
    <col min="20" max="20" width="17.25390625" style="157" customWidth="1"/>
    <col min="21" max="21" width="15.375" style="157" customWidth="1"/>
  </cols>
  <sheetData>
    <row r="1" spans="8:21" ht="12.75" customHeight="1">
      <c r="H1" s="215"/>
      <c r="I1" s="215"/>
      <c r="J1" s="215"/>
      <c r="K1" s="195"/>
      <c r="L1" s="215"/>
      <c r="M1" s="195"/>
      <c r="N1" s="215"/>
      <c r="R1" s="261" t="s">
        <v>42</v>
      </c>
      <c r="S1" s="262"/>
      <c r="T1" s="262"/>
      <c r="U1" s="262"/>
    </row>
    <row r="2" spans="8:15" ht="12.75">
      <c r="H2" s="215"/>
      <c r="I2" s="215"/>
      <c r="J2" s="215"/>
      <c r="K2" s="195"/>
      <c r="L2" s="215"/>
      <c r="M2" s="195"/>
      <c r="N2" s="215"/>
      <c r="O2" s="195"/>
    </row>
    <row r="3" spans="3:21" s="3" customFormat="1" ht="12.75" customHeight="1">
      <c r="C3" s="187" t="s">
        <v>23</v>
      </c>
      <c r="D3" s="158"/>
      <c r="E3" s="158"/>
      <c r="F3" s="159"/>
      <c r="G3" s="159"/>
      <c r="H3" s="215"/>
      <c r="I3" s="215"/>
      <c r="J3" s="215"/>
      <c r="K3" s="195"/>
      <c r="L3" s="215"/>
      <c r="M3" s="195"/>
      <c r="N3" s="215"/>
      <c r="O3" s="161"/>
      <c r="P3" s="161"/>
      <c r="Q3" s="161"/>
      <c r="R3" s="160"/>
      <c r="S3" s="160"/>
      <c r="T3" s="161"/>
      <c r="U3" s="161"/>
    </row>
    <row r="4" spans="2:21" s="3" customFormat="1" ht="18" customHeight="1">
      <c r="B4" s="18" t="s">
        <v>210</v>
      </c>
      <c r="C4" s="188"/>
      <c r="D4" s="162"/>
      <c r="E4" s="162"/>
      <c r="F4" s="162"/>
      <c r="G4" s="162"/>
      <c r="H4" s="162"/>
      <c r="I4" s="162"/>
      <c r="J4" s="162"/>
      <c r="K4" s="161"/>
      <c r="L4" s="160"/>
      <c r="M4" s="161"/>
      <c r="N4" s="160"/>
      <c r="O4" s="161"/>
      <c r="P4" s="161"/>
      <c r="Q4" s="188"/>
      <c r="R4" s="160"/>
      <c r="S4" s="160"/>
      <c r="T4" s="161"/>
      <c r="U4" s="161"/>
    </row>
    <row r="5" spans="2:21" s="3" customFormat="1" ht="14.25">
      <c r="B5" s="4" t="s">
        <v>173</v>
      </c>
      <c r="C5" s="188"/>
      <c r="D5" s="162"/>
      <c r="E5" s="162"/>
      <c r="F5" s="162"/>
      <c r="G5" s="162"/>
      <c r="H5" s="162"/>
      <c r="I5" s="162"/>
      <c r="J5" s="162"/>
      <c r="K5" s="161"/>
      <c r="L5" s="160"/>
      <c r="M5" s="161"/>
      <c r="N5" s="160"/>
      <c r="O5" s="161"/>
      <c r="P5" s="161"/>
      <c r="Q5" s="188"/>
      <c r="R5" s="163"/>
      <c r="S5" s="254"/>
      <c r="T5" s="254"/>
      <c r="U5" s="161"/>
    </row>
    <row r="6" spans="1:20" ht="12.75">
      <c r="A6" s="8"/>
      <c r="B6" s="8"/>
      <c r="C6" s="189"/>
      <c r="D6" s="164"/>
      <c r="E6" s="164"/>
      <c r="F6" s="160"/>
      <c r="G6" s="160"/>
      <c r="H6" s="160"/>
      <c r="I6" s="160"/>
      <c r="J6" s="160"/>
      <c r="Q6" s="161"/>
      <c r="R6" s="160"/>
      <c r="S6" s="255" t="s">
        <v>2</v>
      </c>
      <c r="T6" s="257"/>
    </row>
    <row r="7" spans="1:20" ht="12.75">
      <c r="A7" s="8"/>
      <c r="B7" s="8"/>
      <c r="C7" s="189" t="s">
        <v>17</v>
      </c>
      <c r="D7" s="164"/>
      <c r="E7" s="164"/>
      <c r="F7" s="160"/>
      <c r="G7" s="160"/>
      <c r="H7" s="160"/>
      <c r="I7" s="160"/>
      <c r="J7" s="160"/>
      <c r="Q7" s="161"/>
      <c r="R7" s="164" t="s">
        <v>21</v>
      </c>
      <c r="S7" s="258" t="s">
        <v>211</v>
      </c>
      <c r="T7" s="260"/>
    </row>
    <row r="8" spans="1:21" s="9" customFormat="1" ht="12.75">
      <c r="A8" s="3" t="s">
        <v>3</v>
      </c>
      <c r="B8" s="3"/>
      <c r="C8" s="161"/>
      <c r="D8" s="160"/>
      <c r="E8" s="160"/>
      <c r="F8" s="160"/>
      <c r="G8" s="160"/>
      <c r="H8" s="160"/>
      <c r="I8" s="160"/>
      <c r="J8" s="160"/>
      <c r="K8" s="166"/>
      <c r="L8" s="165"/>
      <c r="M8" s="166"/>
      <c r="N8" s="165"/>
      <c r="O8" s="166"/>
      <c r="P8" s="166"/>
      <c r="Q8" s="161"/>
      <c r="R8" s="160" t="s">
        <v>5</v>
      </c>
      <c r="S8" s="212"/>
      <c r="T8" s="200"/>
      <c r="U8" s="166"/>
    </row>
    <row r="9" spans="1:21" s="9" customFormat="1" ht="12.75">
      <c r="A9" s="3" t="s">
        <v>4</v>
      </c>
      <c r="B9" s="220" t="s">
        <v>43</v>
      </c>
      <c r="C9" s="220"/>
      <c r="D9" s="220"/>
      <c r="E9" s="220"/>
      <c r="F9" s="220"/>
      <c r="G9" s="220"/>
      <c r="H9" s="220"/>
      <c r="I9" s="220"/>
      <c r="J9" s="220"/>
      <c r="K9" s="220"/>
      <c r="L9" s="165"/>
      <c r="M9" s="166"/>
      <c r="N9" s="165"/>
      <c r="O9" s="166"/>
      <c r="P9" s="166"/>
      <c r="Q9" s="208"/>
      <c r="R9" s="167"/>
      <c r="S9" s="233" t="s">
        <v>163</v>
      </c>
      <c r="T9" s="235"/>
      <c r="U9" s="166"/>
    </row>
    <row r="10" spans="1:21" s="9" customFormat="1" ht="12.75">
      <c r="A10" s="3" t="s">
        <v>8</v>
      </c>
      <c r="B10" s="220" t="s">
        <v>157</v>
      </c>
      <c r="C10" s="220"/>
      <c r="D10" s="220"/>
      <c r="E10" s="220"/>
      <c r="F10" s="220"/>
      <c r="G10" s="220"/>
      <c r="H10" s="220"/>
      <c r="I10" s="220"/>
      <c r="J10" s="220"/>
      <c r="K10" s="220"/>
      <c r="L10" s="165"/>
      <c r="M10" s="166"/>
      <c r="N10" s="165"/>
      <c r="O10" s="166"/>
      <c r="P10" s="166"/>
      <c r="Q10" s="208"/>
      <c r="R10" s="160" t="s">
        <v>6</v>
      </c>
      <c r="S10" s="233" t="s">
        <v>164</v>
      </c>
      <c r="T10" s="235">
        <v>10</v>
      </c>
      <c r="U10" s="166"/>
    </row>
    <row r="11" spans="1:21" s="9" customFormat="1" ht="12.75">
      <c r="A11" s="3" t="s">
        <v>9</v>
      </c>
      <c r="B11" s="220" t="s">
        <v>158</v>
      </c>
      <c r="C11" s="220"/>
      <c r="D11" s="220"/>
      <c r="E11" s="220"/>
      <c r="F11" s="220"/>
      <c r="G11" s="220"/>
      <c r="H11" s="220"/>
      <c r="I11" s="220"/>
      <c r="J11" s="220"/>
      <c r="K11" s="220"/>
      <c r="L11" s="165"/>
      <c r="M11" s="166"/>
      <c r="N11" s="165"/>
      <c r="O11" s="166"/>
      <c r="P11" s="166"/>
      <c r="Q11" s="208"/>
      <c r="R11" s="160" t="s">
        <v>6</v>
      </c>
      <c r="S11" s="233" t="s">
        <v>165</v>
      </c>
      <c r="T11" s="235">
        <v>3</v>
      </c>
      <c r="U11" s="166"/>
    </row>
    <row r="12" spans="1:21" s="9" customFormat="1" ht="12.75">
      <c r="A12" s="3" t="s">
        <v>13</v>
      </c>
      <c r="B12" s="220" t="s">
        <v>159</v>
      </c>
      <c r="C12" s="220"/>
      <c r="D12" s="220"/>
      <c r="E12" s="220"/>
      <c r="F12" s="220"/>
      <c r="G12" s="220"/>
      <c r="H12" s="220"/>
      <c r="I12" s="220"/>
      <c r="J12" s="220"/>
      <c r="K12" s="220"/>
      <c r="L12" s="165"/>
      <c r="M12" s="166"/>
      <c r="N12" s="165"/>
      <c r="O12" s="166"/>
      <c r="P12" s="166"/>
      <c r="Q12" s="208"/>
      <c r="R12" s="160" t="s">
        <v>7</v>
      </c>
      <c r="S12" s="233" t="s">
        <v>166</v>
      </c>
      <c r="T12" s="235">
        <v>3</v>
      </c>
      <c r="U12" s="166"/>
    </row>
    <row r="13" spans="1:21" s="9" customFormat="1" ht="12.75">
      <c r="A13" s="3" t="s">
        <v>14</v>
      </c>
      <c r="B13" s="220" t="s">
        <v>160</v>
      </c>
      <c r="C13" s="220"/>
      <c r="D13" s="220"/>
      <c r="E13" s="220"/>
      <c r="F13" s="220"/>
      <c r="G13" s="220"/>
      <c r="H13" s="220"/>
      <c r="I13" s="220"/>
      <c r="J13" s="220"/>
      <c r="K13" s="220"/>
      <c r="L13" s="165"/>
      <c r="M13" s="166"/>
      <c r="N13" s="165"/>
      <c r="O13" s="166"/>
      <c r="P13" s="166"/>
      <c r="Q13" s="208"/>
      <c r="R13" s="160" t="s">
        <v>7</v>
      </c>
      <c r="S13" s="233" t="s">
        <v>166</v>
      </c>
      <c r="T13" s="235"/>
      <c r="U13" s="166"/>
    </row>
    <row r="14" spans="1:21" s="9" customFormat="1" ht="12.75">
      <c r="A14" s="3" t="s">
        <v>15</v>
      </c>
      <c r="B14" s="217" t="s">
        <v>161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166"/>
      <c r="N14" s="165"/>
      <c r="O14" s="166"/>
      <c r="P14" s="166"/>
      <c r="Q14" s="208"/>
      <c r="R14" s="160" t="s">
        <v>7</v>
      </c>
      <c r="S14" s="233" t="s">
        <v>167</v>
      </c>
      <c r="T14" s="235"/>
      <c r="U14" s="166"/>
    </row>
    <row r="15" spans="1:21" s="9" customFormat="1" ht="12.75" customHeight="1">
      <c r="A15" s="3" t="s">
        <v>19</v>
      </c>
      <c r="B15" s="231" t="s">
        <v>97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165"/>
      <c r="O15" s="166"/>
      <c r="P15" s="166"/>
      <c r="Q15" s="209"/>
      <c r="R15" s="160" t="s">
        <v>7</v>
      </c>
      <c r="S15" s="233" t="s">
        <v>168</v>
      </c>
      <c r="T15" s="235"/>
      <c r="U15" s="166"/>
    </row>
    <row r="16" spans="1:21" s="9" customFormat="1" ht="12.75">
      <c r="A16" s="3" t="s">
        <v>20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165"/>
      <c r="O16" s="166"/>
      <c r="P16" s="166"/>
      <c r="Q16" s="209"/>
      <c r="R16" s="160"/>
      <c r="S16" s="212"/>
      <c r="T16" s="200"/>
      <c r="U16" s="166"/>
    </row>
    <row r="17" spans="1:21" s="9" customFormat="1" ht="12.75">
      <c r="A17" s="3" t="s">
        <v>10</v>
      </c>
      <c r="B17" s="220" t="s">
        <v>162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166"/>
      <c r="N17" s="165"/>
      <c r="O17" s="166"/>
      <c r="P17" s="166"/>
      <c r="Q17" s="208"/>
      <c r="R17" s="160" t="s">
        <v>7</v>
      </c>
      <c r="S17" s="233" t="s">
        <v>169</v>
      </c>
      <c r="T17" s="235"/>
      <c r="U17" s="166"/>
    </row>
    <row r="18" spans="1:21" s="9" customFormat="1" ht="12.75">
      <c r="A18" s="3" t="s">
        <v>11</v>
      </c>
      <c r="B18" s="7"/>
      <c r="C18" s="190"/>
      <c r="D18" s="168"/>
      <c r="E18" s="168"/>
      <c r="F18" s="168"/>
      <c r="G18" s="168"/>
      <c r="H18" s="168"/>
      <c r="I18" s="21"/>
      <c r="J18" s="21"/>
      <c r="K18" s="166"/>
      <c r="L18" s="165"/>
      <c r="M18" s="166"/>
      <c r="N18" s="165"/>
      <c r="O18" s="166"/>
      <c r="P18" s="166"/>
      <c r="Q18" s="208"/>
      <c r="R18" s="21" t="s">
        <v>1</v>
      </c>
      <c r="S18" s="236">
        <v>384</v>
      </c>
      <c r="T18" s="238"/>
      <c r="U18" s="166"/>
    </row>
    <row r="19" spans="1:21" s="9" customFormat="1" ht="25.5" customHeight="1">
      <c r="A19" s="3" t="s">
        <v>18</v>
      </c>
      <c r="B19" s="231" t="s">
        <v>140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165"/>
      <c r="O19" s="166"/>
      <c r="P19" s="166"/>
      <c r="Q19" s="208"/>
      <c r="R19" s="21" t="s">
        <v>0</v>
      </c>
      <c r="S19" s="239">
        <v>39848</v>
      </c>
      <c r="T19" s="235"/>
      <c r="U19" s="166"/>
    </row>
    <row r="20" spans="1:21" s="9" customFormat="1" ht="25.5" customHeight="1" thickBot="1">
      <c r="A20" s="3" t="s">
        <v>16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165"/>
      <c r="O20" s="166"/>
      <c r="P20" s="166"/>
      <c r="Q20" s="161"/>
      <c r="R20" s="21" t="s">
        <v>12</v>
      </c>
      <c r="S20" s="241">
        <v>97</v>
      </c>
      <c r="T20" s="243"/>
      <c r="U20" s="166"/>
    </row>
    <row r="21" spans="1:21" s="9" customFormat="1" ht="12.75">
      <c r="A21" s="3" t="s">
        <v>22</v>
      </c>
      <c r="B21" s="3"/>
      <c r="C21" s="161"/>
      <c r="D21" s="160"/>
      <c r="E21" s="160"/>
      <c r="F21" s="160"/>
      <c r="G21" s="160"/>
      <c r="H21" s="160"/>
      <c r="I21" s="160"/>
      <c r="J21" s="160"/>
      <c r="K21" s="166"/>
      <c r="L21" s="165"/>
      <c r="M21" s="166"/>
      <c r="N21" s="165"/>
      <c r="O21" s="166"/>
      <c r="P21" s="166"/>
      <c r="Q21" s="161"/>
      <c r="R21" s="21"/>
      <c r="S21" s="13"/>
      <c r="T21" s="161"/>
      <c r="U21" s="166"/>
    </row>
    <row r="22" spans="1:21" s="9" customFormat="1" ht="18.75" customHeight="1" thickBot="1">
      <c r="A22" s="3"/>
      <c r="B22" s="3"/>
      <c r="C22" s="161"/>
      <c r="D22" s="160"/>
      <c r="E22" s="160"/>
      <c r="F22" s="160"/>
      <c r="G22" s="160"/>
      <c r="H22" s="160"/>
      <c r="I22" s="160"/>
      <c r="J22" s="160"/>
      <c r="K22" s="166"/>
      <c r="L22" s="165"/>
      <c r="M22" s="166"/>
      <c r="N22" s="165"/>
      <c r="O22" s="166"/>
      <c r="P22" s="166"/>
      <c r="Q22" s="161"/>
      <c r="R22" s="21"/>
      <c r="S22" s="13"/>
      <c r="T22" s="161"/>
      <c r="U22" s="166"/>
    </row>
    <row r="23" spans="1:14" ht="48" customHeight="1" thickBot="1" thickTop="1">
      <c r="A23" s="247" t="s">
        <v>96</v>
      </c>
      <c r="B23" s="247"/>
      <c r="C23" s="248"/>
      <c r="D23" s="244" t="s">
        <v>134</v>
      </c>
      <c r="E23" s="245"/>
      <c r="F23" s="245"/>
      <c r="G23" s="245"/>
      <c r="H23" s="245"/>
      <c r="I23" s="245"/>
      <c r="J23" s="245"/>
      <c r="K23" s="245"/>
      <c r="L23" s="245"/>
      <c r="M23" s="245"/>
      <c r="N23" s="246"/>
    </row>
    <row r="24" spans="1:14" ht="15.75" thickTop="1">
      <c r="A24" s="8"/>
      <c r="B24" s="214"/>
      <c r="C24" s="192"/>
      <c r="D24" s="28"/>
      <c r="E24" s="28"/>
      <c r="F24" s="28"/>
      <c r="G24" s="28"/>
      <c r="H24" s="28"/>
      <c r="I24" s="28"/>
      <c r="J24" s="28"/>
      <c r="K24" s="196"/>
      <c r="L24" s="28"/>
      <c r="M24" s="196"/>
      <c r="N24" s="28"/>
    </row>
    <row r="25" spans="1:21" s="14" customFormat="1" ht="12.75">
      <c r="A25" s="14" t="s">
        <v>183</v>
      </c>
      <c r="C25" s="173"/>
      <c r="D25" s="169"/>
      <c r="E25" s="169"/>
      <c r="F25" s="169"/>
      <c r="G25" s="170"/>
      <c r="H25" s="171"/>
      <c r="I25" s="171"/>
      <c r="J25" s="171"/>
      <c r="K25" s="198"/>
      <c r="L25" s="172"/>
      <c r="M25" s="197"/>
      <c r="N25" s="169"/>
      <c r="O25" s="173"/>
      <c r="P25" s="173"/>
      <c r="Q25" s="173"/>
      <c r="R25" s="169"/>
      <c r="S25" s="169"/>
      <c r="T25" s="173"/>
      <c r="U25" s="173"/>
    </row>
    <row r="26" spans="1:21" s="10" customFormat="1" ht="12.75" customHeight="1">
      <c r="A26" s="249" t="s">
        <v>188</v>
      </c>
      <c r="B26" s="249" t="s">
        <v>24</v>
      </c>
      <c r="C26" s="263" t="s">
        <v>136</v>
      </c>
      <c r="D26" s="232" t="s">
        <v>132</v>
      </c>
      <c r="E26" s="232" t="s">
        <v>133</v>
      </c>
      <c r="F26" s="232"/>
      <c r="G26" s="232"/>
      <c r="H26" s="232"/>
      <c r="I26" s="232"/>
      <c r="J26" s="232" t="s">
        <v>137</v>
      </c>
      <c r="K26" s="263" t="s">
        <v>98</v>
      </c>
      <c r="L26" s="232" t="s">
        <v>138</v>
      </c>
      <c r="M26" s="263" t="s">
        <v>99</v>
      </c>
      <c r="N26" s="232" t="s">
        <v>100</v>
      </c>
      <c r="O26" s="232"/>
      <c r="P26" s="232"/>
      <c r="Q26" s="232"/>
      <c r="R26" s="232"/>
      <c r="S26" s="232" t="s">
        <v>170</v>
      </c>
      <c r="T26" s="263" t="s">
        <v>101</v>
      </c>
      <c r="U26" s="263" t="s">
        <v>185</v>
      </c>
    </row>
    <row r="27" spans="1:21" s="10" customFormat="1" ht="140.25">
      <c r="A27" s="249"/>
      <c r="B27" s="249"/>
      <c r="C27" s="263"/>
      <c r="D27" s="232"/>
      <c r="E27" s="210" t="s">
        <v>180</v>
      </c>
      <c r="F27" s="210" t="s">
        <v>217</v>
      </c>
      <c r="G27" s="210" t="s">
        <v>135</v>
      </c>
      <c r="H27" s="210" t="s">
        <v>224</v>
      </c>
      <c r="I27" s="210" t="s">
        <v>218</v>
      </c>
      <c r="J27" s="232"/>
      <c r="K27" s="263"/>
      <c r="L27" s="232"/>
      <c r="M27" s="263"/>
      <c r="N27" s="210" t="s">
        <v>181</v>
      </c>
      <c r="O27" s="211" t="s">
        <v>219</v>
      </c>
      <c r="P27" s="211" t="s">
        <v>139</v>
      </c>
      <c r="Q27" s="211" t="s">
        <v>221</v>
      </c>
      <c r="R27" s="210" t="s">
        <v>222</v>
      </c>
      <c r="S27" s="232"/>
      <c r="T27" s="263"/>
      <c r="U27" s="263"/>
    </row>
    <row r="28" spans="1:21" s="2" customFormat="1" ht="12" customHeight="1">
      <c r="A28" s="29">
        <v>1</v>
      </c>
      <c r="B28" s="29">
        <v>2</v>
      </c>
      <c r="C28" s="193">
        <v>3</v>
      </c>
      <c r="D28" s="29">
        <v>4</v>
      </c>
      <c r="E28" s="22">
        <v>5</v>
      </c>
      <c r="F28" s="22">
        <v>6</v>
      </c>
      <c r="G28" s="29">
        <v>7</v>
      </c>
      <c r="H28" s="29">
        <v>8</v>
      </c>
      <c r="I28" s="29">
        <v>9</v>
      </c>
      <c r="J28" s="29">
        <v>10</v>
      </c>
      <c r="K28" s="193">
        <v>11</v>
      </c>
      <c r="L28" s="29">
        <v>12</v>
      </c>
      <c r="M28" s="193">
        <v>13</v>
      </c>
      <c r="N28" s="29">
        <v>14</v>
      </c>
      <c r="O28" s="201">
        <v>15</v>
      </c>
      <c r="P28" s="201">
        <v>16</v>
      </c>
      <c r="Q28" s="201">
        <v>17</v>
      </c>
      <c r="R28" s="22">
        <v>18</v>
      </c>
      <c r="S28" s="22">
        <v>19</v>
      </c>
      <c r="T28" s="201">
        <v>20</v>
      </c>
      <c r="U28" s="201">
        <v>21</v>
      </c>
    </row>
    <row r="29" spans="1:21" s="2" customFormat="1" ht="12.75">
      <c r="A29" s="32" t="s">
        <v>156</v>
      </c>
      <c r="B29" s="29"/>
      <c r="C29" s="181">
        <v>2347</v>
      </c>
      <c r="D29" s="174"/>
      <c r="E29" s="175"/>
      <c r="F29" s="175"/>
      <c r="G29" s="175"/>
      <c r="H29" s="175"/>
      <c r="I29" s="175"/>
      <c r="J29" s="175">
        <v>1107363.8376750879</v>
      </c>
      <c r="K29" s="180">
        <v>74931619.73</v>
      </c>
      <c r="L29" s="174">
        <v>7307</v>
      </c>
      <c r="M29" s="181">
        <v>7310</v>
      </c>
      <c r="N29" s="174"/>
      <c r="O29" s="180"/>
      <c r="P29" s="180"/>
      <c r="Q29" s="180"/>
      <c r="R29" s="175"/>
      <c r="S29" s="175">
        <v>17827267.513342682</v>
      </c>
      <c r="T29" s="180">
        <v>1206311768.44</v>
      </c>
      <c r="U29" s="216">
        <v>1345299.2</v>
      </c>
    </row>
    <row r="30" spans="1:54" s="76" customFormat="1" ht="12.75">
      <c r="A30" s="65" t="s">
        <v>117</v>
      </c>
      <c r="B30" s="75">
        <v>79000000</v>
      </c>
      <c r="C30" s="194">
        <v>14</v>
      </c>
      <c r="D30" s="176">
        <v>1.1666666666666667</v>
      </c>
      <c r="E30" s="177">
        <v>26876.36</v>
      </c>
      <c r="F30" s="177">
        <v>27951.4144</v>
      </c>
      <c r="G30" s="177">
        <v>1</v>
      </c>
      <c r="H30" s="177">
        <v>26876.36</v>
      </c>
      <c r="I30" s="177">
        <v>27951.4144</v>
      </c>
      <c r="J30" s="177">
        <v>5850.983572000002</v>
      </c>
      <c r="K30" s="177">
        <v>395916.56</v>
      </c>
      <c r="L30" s="221">
        <v>15</v>
      </c>
      <c r="M30" s="221">
        <v>15</v>
      </c>
      <c r="N30" s="177">
        <v>11518.44</v>
      </c>
      <c r="O30" s="177">
        <v>11979.1776</v>
      </c>
      <c r="P30" s="177">
        <v>1</v>
      </c>
      <c r="Q30" s="177">
        <v>11518.44</v>
      </c>
      <c r="R30" s="177">
        <v>11979.1776</v>
      </c>
      <c r="S30" s="177">
        <v>32240.113560000005</v>
      </c>
      <c r="T30" s="177">
        <v>2181581.02</v>
      </c>
      <c r="U30" s="177">
        <v>2577.5</v>
      </c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</row>
    <row r="31" spans="1:54" s="78" customFormat="1" ht="12.75">
      <c r="A31" s="65" t="s">
        <v>118</v>
      </c>
      <c r="B31" s="75">
        <v>84000000</v>
      </c>
      <c r="C31" s="194">
        <v>7</v>
      </c>
      <c r="D31" s="176">
        <v>0.5833333333333334</v>
      </c>
      <c r="E31" s="177">
        <v>26876.36</v>
      </c>
      <c r="F31" s="177">
        <v>27951.4144</v>
      </c>
      <c r="G31" s="177">
        <v>1.4</v>
      </c>
      <c r="H31" s="177">
        <v>37626.903999999995</v>
      </c>
      <c r="I31" s="177">
        <v>39131.98016</v>
      </c>
      <c r="J31" s="177">
        <v>4095.6885004000005</v>
      </c>
      <c r="K31" s="177">
        <v>277141.59</v>
      </c>
      <c r="L31" s="221">
        <v>38</v>
      </c>
      <c r="M31" s="221">
        <v>38</v>
      </c>
      <c r="N31" s="177">
        <v>11518.44</v>
      </c>
      <c r="O31" s="177">
        <v>11979.1776</v>
      </c>
      <c r="P31" s="177" t="s">
        <v>131</v>
      </c>
      <c r="Q31" s="177">
        <v>16125.815999999999</v>
      </c>
      <c r="R31" s="177">
        <v>16770.84864</v>
      </c>
      <c r="S31" s="177">
        <v>114344.93609280001</v>
      </c>
      <c r="T31" s="177">
        <v>7737340.68</v>
      </c>
      <c r="U31" s="177">
        <v>8014.48</v>
      </c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</row>
    <row r="32" spans="1:54" s="80" customFormat="1" ht="12.75">
      <c r="A32" s="65" t="s">
        <v>119</v>
      </c>
      <c r="B32" s="75">
        <v>80000000</v>
      </c>
      <c r="C32" s="222">
        <v>89</v>
      </c>
      <c r="D32" s="176">
        <v>7.416666666666667</v>
      </c>
      <c r="E32" s="177">
        <v>26876.36</v>
      </c>
      <c r="F32" s="177">
        <v>27951.4144</v>
      </c>
      <c r="G32" s="177">
        <v>1.15</v>
      </c>
      <c r="H32" s="177">
        <v>30907.814</v>
      </c>
      <c r="I32" s="177">
        <v>32144.12656</v>
      </c>
      <c r="J32" s="177">
        <v>42774.869185300005</v>
      </c>
      <c r="K32" s="177">
        <v>2894432.81</v>
      </c>
      <c r="L32" s="222">
        <v>226</v>
      </c>
      <c r="M32" s="222">
        <v>226</v>
      </c>
      <c r="N32" s="177">
        <v>11518.44</v>
      </c>
      <c r="O32" s="177">
        <v>11979.1776</v>
      </c>
      <c r="P32" s="177">
        <v>1.15</v>
      </c>
      <c r="Q32" s="177">
        <v>13246.206</v>
      </c>
      <c r="R32" s="177">
        <v>13776.05424</v>
      </c>
      <c r="S32" s="177">
        <v>558613.7009496001</v>
      </c>
      <c r="T32" s="177">
        <v>37799527.1</v>
      </c>
      <c r="U32" s="177">
        <v>40693.96</v>
      </c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</row>
    <row r="33" spans="1:54" s="80" customFormat="1" ht="12.75">
      <c r="A33" s="65" t="s">
        <v>120</v>
      </c>
      <c r="B33" s="75">
        <v>81000000</v>
      </c>
      <c r="C33" s="222">
        <v>38</v>
      </c>
      <c r="D33" s="176">
        <v>3.1666666666666665</v>
      </c>
      <c r="E33" s="177">
        <v>26876.36</v>
      </c>
      <c r="F33" s="177">
        <v>27951.4144</v>
      </c>
      <c r="G33" s="177">
        <v>1.21</v>
      </c>
      <c r="H33" s="177">
        <v>32520.3956</v>
      </c>
      <c r="I33" s="177">
        <v>33821.211424</v>
      </c>
      <c r="J33" s="177">
        <v>19216.301760039998</v>
      </c>
      <c r="K33" s="177">
        <v>1300303.09</v>
      </c>
      <c r="L33" s="179">
        <v>117</v>
      </c>
      <c r="M33" s="179">
        <v>117</v>
      </c>
      <c r="N33" s="177">
        <v>11518.44</v>
      </c>
      <c r="O33" s="177">
        <v>11979.1776</v>
      </c>
      <c r="P33" s="177">
        <v>1.21</v>
      </c>
      <c r="Q33" s="177">
        <v>13937.3124</v>
      </c>
      <c r="R33" s="177">
        <v>14494.804896000001</v>
      </c>
      <c r="S33" s="177">
        <v>304282.19177927996</v>
      </c>
      <c r="T33" s="177">
        <v>20589761.64</v>
      </c>
      <c r="U33" s="177">
        <v>21890.06</v>
      </c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</row>
    <row r="34" spans="1:54" s="80" customFormat="1" ht="12.75">
      <c r="A34" s="65" t="s">
        <v>121</v>
      </c>
      <c r="B34" s="75">
        <v>82000000</v>
      </c>
      <c r="C34" s="194">
        <v>17</v>
      </c>
      <c r="D34" s="176">
        <v>1.4166666666666667</v>
      </c>
      <c r="E34" s="177">
        <v>26876.36</v>
      </c>
      <c r="F34" s="177">
        <v>27951.4144</v>
      </c>
      <c r="G34" s="177">
        <v>1</v>
      </c>
      <c r="H34" s="177">
        <v>26876.36</v>
      </c>
      <c r="I34" s="177">
        <v>27951.4144</v>
      </c>
      <c r="J34" s="177">
        <v>7104.765766</v>
      </c>
      <c r="K34" s="177">
        <v>480755.82</v>
      </c>
      <c r="L34" s="222">
        <v>71</v>
      </c>
      <c r="M34" s="222">
        <v>71</v>
      </c>
      <c r="N34" s="177">
        <v>11518.44</v>
      </c>
      <c r="O34" s="177">
        <v>11979.1776</v>
      </c>
      <c r="P34" s="177">
        <v>1</v>
      </c>
      <c r="Q34" s="177">
        <v>11518.44</v>
      </c>
      <c r="R34" s="177">
        <v>11979.1776</v>
      </c>
      <c r="S34" s="177">
        <v>152603.204184</v>
      </c>
      <c r="T34" s="177">
        <v>10326150.15</v>
      </c>
      <c r="U34" s="177">
        <v>10806.91</v>
      </c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</row>
    <row r="35" spans="1:21" s="80" customFormat="1" ht="12.75">
      <c r="A35" s="65" t="s">
        <v>122</v>
      </c>
      <c r="B35" s="75">
        <v>26000000</v>
      </c>
      <c r="C35" s="194">
        <v>8</v>
      </c>
      <c r="D35" s="176">
        <v>0.6666666666666666</v>
      </c>
      <c r="E35" s="177">
        <v>26876.36</v>
      </c>
      <c r="F35" s="177">
        <v>27951.4144</v>
      </c>
      <c r="G35" s="177">
        <v>1</v>
      </c>
      <c r="H35" s="177">
        <v>26876.36</v>
      </c>
      <c r="I35" s="177">
        <v>27951.4144</v>
      </c>
      <c r="J35" s="177">
        <v>3343.4191840000003</v>
      </c>
      <c r="K35" s="177">
        <v>226238.03</v>
      </c>
      <c r="L35" s="222">
        <v>7</v>
      </c>
      <c r="M35" s="222">
        <v>7</v>
      </c>
      <c r="N35" s="177">
        <v>11518.44</v>
      </c>
      <c r="O35" s="177">
        <v>11979.1776</v>
      </c>
      <c r="P35" s="177">
        <v>1</v>
      </c>
      <c r="Q35" s="177">
        <v>11518.44</v>
      </c>
      <c r="R35" s="177">
        <v>11979.1776</v>
      </c>
      <c r="S35" s="177">
        <v>15045.386328</v>
      </c>
      <c r="T35" s="177">
        <v>1018071.14</v>
      </c>
      <c r="U35" s="177">
        <v>1244.31</v>
      </c>
    </row>
    <row r="36" spans="1:21" s="76" customFormat="1" ht="13.5" customHeight="1">
      <c r="A36" s="65" t="s">
        <v>104</v>
      </c>
      <c r="B36" s="75">
        <v>83000000</v>
      </c>
      <c r="C36" s="194">
        <v>9</v>
      </c>
      <c r="D36" s="176">
        <v>0.75</v>
      </c>
      <c r="E36" s="177">
        <v>26876.36</v>
      </c>
      <c r="F36" s="177">
        <v>27951.4144</v>
      </c>
      <c r="G36" s="177">
        <v>1</v>
      </c>
      <c r="H36" s="177">
        <v>26876.36</v>
      </c>
      <c r="I36" s="177">
        <v>27951.4144</v>
      </c>
      <c r="J36" s="177">
        <v>3761.3465819999997</v>
      </c>
      <c r="K36" s="177">
        <v>254517.79</v>
      </c>
      <c r="L36" s="222">
        <v>15</v>
      </c>
      <c r="M36" s="222">
        <v>15</v>
      </c>
      <c r="N36" s="177">
        <v>11518.44</v>
      </c>
      <c r="O36" s="177">
        <v>11979.1776</v>
      </c>
      <c r="P36" s="177">
        <v>1</v>
      </c>
      <c r="Q36" s="177">
        <v>11518.44</v>
      </c>
      <c r="R36" s="177">
        <v>11979.1776</v>
      </c>
      <c r="S36" s="177">
        <v>32240.113560000005</v>
      </c>
      <c r="T36" s="177">
        <v>2181581.02</v>
      </c>
      <c r="U36" s="177">
        <v>2436.1</v>
      </c>
    </row>
    <row r="37" spans="1:21" s="80" customFormat="1" ht="12.75">
      <c r="A37" s="65" t="s">
        <v>123</v>
      </c>
      <c r="B37" s="75">
        <v>85000000</v>
      </c>
      <c r="C37" s="194">
        <v>5</v>
      </c>
      <c r="D37" s="176">
        <v>0.4166666666666667</v>
      </c>
      <c r="E37" s="177">
        <v>26876.36</v>
      </c>
      <c r="F37" s="177">
        <v>27951.4144</v>
      </c>
      <c r="G37" s="177">
        <v>1.2</v>
      </c>
      <c r="H37" s="177">
        <v>32251.631999999998</v>
      </c>
      <c r="I37" s="177">
        <v>33541.69728</v>
      </c>
      <c r="J37" s="177">
        <v>2507.5643880000002</v>
      </c>
      <c r="K37" s="177">
        <v>169678.52</v>
      </c>
      <c r="L37" s="179">
        <v>50</v>
      </c>
      <c r="M37" s="179">
        <v>50</v>
      </c>
      <c r="N37" s="177">
        <v>11518.44</v>
      </c>
      <c r="O37" s="177">
        <v>11979.1776</v>
      </c>
      <c r="P37" s="177">
        <v>1.2</v>
      </c>
      <c r="Q37" s="177">
        <v>13822.128</v>
      </c>
      <c r="R37" s="177">
        <v>14375.013120000001</v>
      </c>
      <c r="S37" s="177">
        <v>128960.45424000002</v>
      </c>
      <c r="T37" s="177">
        <v>8726324.07</v>
      </c>
      <c r="U37" s="177">
        <v>8896</v>
      </c>
    </row>
    <row r="38" spans="1:21" s="76" customFormat="1" ht="27.75" customHeight="1">
      <c r="A38" s="65" t="s">
        <v>44</v>
      </c>
      <c r="B38" s="75">
        <v>91000000</v>
      </c>
      <c r="C38" s="194">
        <v>9</v>
      </c>
      <c r="D38" s="176">
        <v>0.75</v>
      </c>
      <c r="E38" s="177">
        <v>26876.36</v>
      </c>
      <c r="F38" s="177">
        <v>27951.4144</v>
      </c>
      <c r="G38" s="177">
        <v>1</v>
      </c>
      <c r="H38" s="177">
        <v>26876.36</v>
      </c>
      <c r="I38" s="177">
        <v>27951.4144</v>
      </c>
      <c r="J38" s="177">
        <v>3761.3465819999997</v>
      </c>
      <c r="K38" s="177">
        <v>254517.79</v>
      </c>
      <c r="L38" s="222">
        <v>25</v>
      </c>
      <c r="M38" s="222">
        <v>25</v>
      </c>
      <c r="N38" s="177">
        <v>11518.44</v>
      </c>
      <c r="O38" s="177">
        <v>11979.1776</v>
      </c>
      <c r="P38" s="177">
        <v>1</v>
      </c>
      <c r="Q38" s="177">
        <v>11518.44</v>
      </c>
      <c r="R38" s="177">
        <v>11979.1776</v>
      </c>
      <c r="S38" s="177">
        <v>53733.5226</v>
      </c>
      <c r="T38" s="177">
        <v>3635968.36</v>
      </c>
      <c r="U38" s="177">
        <v>3890.49</v>
      </c>
    </row>
    <row r="39" spans="1:21" s="80" customFormat="1" ht="12.75">
      <c r="A39" s="65" t="s">
        <v>45</v>
      </c>
      <c r="B39" s="75">
        <v>86000000</v>
      </c>
      <c r="C39" s="194">
        <v>17</v>
      </c>
      <c r="D39" s="176">
        <v>1.4166666666666667</v>
      </c>
      <c r="E39" s="177">
        <v>26876.36</v>
      </c>
      <c r="F39" s="177">
        <v>27951.4144</v>
      </c>
      <c r="G39" s="177">
        <v>1.208</v>
      </c>
      <c r="H39" s="177">
        <v>32466.64288</v>
      </c>
      <c r="I39" s="177">
        <v>33765.308595200004</v>
      </c>
      <c r="J39" s="177">
        <v>8582.557045328002</v>
      </c>
      <c r="K39" s="177">
        <v>580753.03</v>
      </c>
      <c r="L39" s="179">
        <v>40</v>
      </c>
      <c r="M39" s="179">
        <v>40</v>
      </c>
      <c r="N39" s="177">
        <v>11518.44</v>
      </c>
      <c r="O39" s="177">
        <v>11979.1776</v>
      </c>
      <c r="P39" s="177">
        <v>1.208</v>
      </c>
      <c r="Q39" s="177">
        <v>13914.275520000001</v>
      </c>
      <c r="R39" s="177">
        <v>14470.846540800001</v>
      </c>
      <c r="S39" s="177">
        <v>103856.15248128002</v>
      </c>
      <c r="T39" s="177">
        <v>7027599.65</v>
      </c>
      <c r="U39" s="177">
        <v>7608.35</v>
      </c>
    </row>
    <row r="40" spans="1:21" s="80" customFormat="1" ht="12.75">
      <c r="A40" s="65" t="s">
        <v>46</v>
      </c>
      <c r="B40" s="75">
        <v>87000000</v>
      </c>
      <c r="C40" s="194">
        <v>36</v>
      </c>
      <c r="D40" s="176">
        <v>3</v>
      </c>
      <c r="E40" s="177">
        <v>26876.36</v>
      </c>
      <c r="F40" s="177">
        <v>27951.4144</v>
      </c>
      <c r="G40" s="177">
        <v>1.3</v>
      </c>
      <c r="H40" s="177">
        <v>34939.268000000004</v>
      </c>
      <c r="I40" s="177">
        <v>36336.83872</v>
      </c>
      <c r="J40" s="177">
        <v>19559.002226399996</v>
      </c>
      <c r="K40" s="177">
        <v>1323492.48</v>
      </c>
      <c r="L40" s="179">
        <v>40</v>
      </c>
      <c r="M40" s="179">
        <v>40</v>
      </c>
      <c r="N40" s="177">
        <v>11518.44</v>
      </c>
      <c r="O40" s="177">
        <v>11979.1776</v>
      </c>
      <c r="P40" s="177">
        <v>1.3</v>
      </c>
      <c r="Q40" s="177">
        <v>14973.972000000002</v>
      </c>
      <c r="R40" s="177">
        <v>15572.930880000002</v>
      </c>
      <c r="S40" s="177">
        <v>111765.72700800002</v>
      </c>
      <c r="T40" s="177">
        <v>7562814.19</v>
      </c>
      <c r="U40" s="177">
        <v>8886.31</v>
      </c>
    </row>
    <row r="41" spans="1:21" s="80" customFormat="1" ht="12.75">
      <c r="A41" s="69" t="s">
        <v>47</v>
      </c>
      <c r="B41" s="75">
        <v>67000000</v>
      </c>
      <c r="C41" s="224">
        <v>28</v>
      </c>
      <c r="D41" s="176">
        <v>2.3333333333333335</v>
      </c>
      <c r="E41" s="177">
        <v>26876.36</v>
      </c>
      <c r="F41" s="177">
        <v>27951.4144</v>
      </c>
      <c r="G41" s="177">
        <v>1</v>
      </c>
      <c r="H41" s="177">
        <v>26876.36</v>
      </c>
      <c r="I41" s="177">
        <v>27951.4144</v>
      </c>
      <c r="J41" s="177">
        <v>11701.967144000004</v>
      </c>
      <c r="K41" s="177">
        <v>791833.11</v>
      </c>
      <c r="L41" s="182">
        <v>84</v>
      </c>
      <c r="M41" s="182">
        <v>84</v>
      </c>
      <c r="N41" s="177">
        <v>11518.44</v>
      </c>
      <c r="O41" s="177">
        <v>11979.1776</v>
      </c>
      <c r="P41" s="177">
        <v>1</v>
      </c>
      <c r="Q41" s="177">
        <v>11518.44</v>
      </c>
      <c r="R41" s="177">
        <v>11979.1776</v>
      </c>
      <c r="S41" s="177">
        <v>180544.63593600004</v>
      </c>
      <c r="T41" s="177">
        <v>12216853.7</v>
      </c>
      <c r="U41" s="177">
        <v>13008.69</v>
      </c>
    </row>
    <row r="42" spans="1:21" s="80" customFormat="1" ht="12.75">
      <c r="A42" s="65" t="s">
        <v>48</v>
      </c>
      <c r="B42" s="75">
        <v>88000000</v>
      </c>
      <c r="C42" s="194">
        <v>11</v>
      </c>
      <c r="D42" s="176">
        <v>0.9166666666666666</v>
      </c>
      <c r="E42" s="177">
        <v>26876.36</v>
      </c>
      <c r="F42" s="177">
        <v>27951.4144</v>
      </c>
      <c r="G42" s="177">
        <v>1</v>
      </c>
      <c r="H42" s="177">
        <v>26876.36</v>
      </c>
      <c r="I42" s="177">
        <v>27951.4144</v>
      </c>
      <c r="J42" s="177">
        <v>4597.201378</v>
      </c>
      <c r="K42" s="177">
        <v>311077.29</v>
      </c>
      <c r="L42" s="222">
        <v>85</v>
      </c>
      <c r="M42" s="222">
        <v>85</v>
      </c>
      <c r="N42" s="177">
        <v>11518.44</v>
      </c>
      <c r="O42" s="177">
        <v>11979.1776</v>
      </c>
      <c r="P42" s="177">
        <v>1</v>
      </c>
      <c r="Q42" s="177">
        <v>11518.44</v>
      </c>
      <c r="R42" s="177">
        <v>11979.1776</v>
      </c>
      <c r="S42" s="177">
        <v>182693.97684</v>
      </c>
      <c r="T42" s="177">
        <v>12362292.43</v>
      </c>
      <c r="U42" s="177">
        <v>12673.37</v>
      </c>
    </row>
    <row r="43" spans="1:21" s="80" customFormat="1" ht="12.75">
      <c r="A43" s="65" t="s">
        <v>49</v>
      </c>
      <c r="B43" s="75">
        <v>89000000</v>
      </c>
      <c r="C43" s="194">
        <v>8</v>
      </c>
      <c r="D43" s="176">
        <v>0.6666666666666666</v>
      </c>
      <c r="E43" s="177">
        <v>26876.36</v>
      </c>
      <c r="F43" s="177">
        <v>27951.4144</v>
      </c>
      <c r="G43" s="177">
        <v>1</v>
      </c>
      <c r="H43" s="177">
        <v>26876.36</v>
      </c>
      <c r="I43" s="177">
        <v>27951.4144</v>
      </c>
      <c r="J43" s="177">
        <v>3343.4191840000003</v>
      </c>
      <c r="K43" s="177">
        <v>226238.03</v>
      </c>
      <c r="L43" s="222">
        <v>47</v>
      </c>
      <c r="M43" s="222">
        <v>47</v>
      </c>
      <c r="N43" s="177">
        <v>11518.44</v>
      </c>
      <c r="O43" s="177">
        <v>11979.1776</v>
      </c>
      <c r="P43" s="177">
        <v>1</v>
      </c>
      <c r="Q43" s="177">
        <v>11518.44</v>
      </c>
      <c r="R43" s="177">
        <v>11979.1776</v>
      </c>
      <c r="S43" s="177">
        <v>101019.02248800002</v>
      </c>
      <c r="T43" s="177">
        <v>6835620.52</v>
      </c>
      <c r="U43" s="177">
        <v>7061.86</v>
      </c>
    </row>
    <row r="44" spans="1:21" s="80" customFormat="1" ht="12.75">
      <c r="A44" s="65" t="s">
        <v>124</v>
      </c>
      <c r="B44" s="75">
        <v>98000000</v>
      </c>
      <c r="C44" s="221">
        <v>50</v>
      </c>
      <c r="D44" s="176">
        <v>4.166666666666667</v>
      </c>
      <c r="E44" s="177">
        <v>26876.36</v>
      </c>
      <c r="F44" s="177">
        <v>27951.4144</v>
      </c>
      <c r="G44" s="177">
        <v>1.46</v>
      </c>
      <c r="H44" s="177">
        <v>39239.4856</v>
      </c>
      <c r="I44" s="177">
        <v>40809.065024</v>
      </c>
      <c r="J44" s="177">
        <v>30508.700054</v>
      </c>
      <c r="K44" s="177">
        <v>2064422.04</v>
      </c>
      <c r="L44" s="179">
        <v>240</v>
      </c>
      <c r="M44" s="179">
        <v>240</v>
      </c>
      <c r="N44" s="177">
        <v>11518.44</v>
      </c>
      <c r="O44" s="177">
        <v>11979.1776</v>
      </c>
      <c r="P44" s="177">
        <v>1.46</v>
      </c>
      <c r="Q44" s="177">
        <v>16816.9224</v>
      </c>
      <c r="R44" s="177">
        <v>17489.599296</v>
      </c>
      <c r="S44" s="177">
        <v>753129.0527616001</v>
      </c>
      <c r="T44" s="177">
        <v>50961732.57</v>
      </c>
      <c r="U44" s="177">
        <v>53026.15</v>
      </c>
    </row>
    <row r="45" spans="1:21" s="80" customFormat="1" ht="25.5">
      <c r="A45" s="65" t="s">
        <v>151</v>
      </c>
      <c r="B45" s="75">
        <v>90000000</v>
      </c>
      <c r="C45" s="194">
        <v>7</v>
      </c>
      <c r="D45" s="176">
        <v>0.5833333333333334</v>
      </c>
      <c r="E45" s="177">
        <v>26876.36</v>
      </c>
      <c r="F45" s="177">
        <v>27951.4144</v>
      </c>
      <c r="G45" s="177">
        <v>1</v>
      </c>
      <c r="H45" s="177">
        <v>26876.36</v>
      </c>
      <c r="I45" s="177">
        <v>27951.4144</v>
      </c>
      <c r="J45" s="177">
        <v>2925.491786000001</v>
      </c>
      <c r="K45" s="177">
        <v>197958.28</v>
      </c>
      <c r="L45" s="222">
        <v>17</v>
      </c>
      <c r="M45" s="222">
        <v>17</v>
      </c>
      <c r="N45" s="177">
        <v>11518.44</v>
      </c>
      <c r="O45" s="177">
        <v>11979.1776</v>
      </c>
      <c r="P45" s="177">
        <v>1</v>
      </c>
      <c r="Q45" s="177">
        <v>11518.44</v>
      </c>
      <c r="R45" s="177">
        <v>11979.1776</v>
      </c>
      <c r="S45" s="177">
        <v>36538.79536800001</v>
      </c>
      <c r="T45" s="177">
        <v>2472458.49</v>
      </c>
      <c r="U45" s="177">
        <v>2670.42</v>
      </c>
    </row>
    <row r="46" spans="1:21" s="80" customFormat="1" ht="25.5">
      <c r="A46" s="65" t="s">
        <v>125</v>
      </c>
      <c r="B46" s="75">
        <v>92000000</v>
      </c>
      <c r="C46" s="194">
        <v>6</v>
      </c>
      <c r="D46" s="176">
        <v>0.5</v>
      </c>
      <c r="E46" s="177">
        <v>26876.36</v>
      </c>
      <c r="F46" s="177">
        <v>27951.4144</v>
      </c>
      <c r="G46" s="177">
        <v>1</v>
      </c>
      <c r="H46" s="177">
        <v>26876.36</v>
      </c>
      <c r="I46" s="177">
        <v>27951.4144</v>
      </c>
      <c r="J46" s="177">
        <v>2507.5643880000002</v>
      </c>
      <c r="K46" s="177">
        <v>169678.52</v>
      </c>
      <c r="L46" s="222">
        <v>121</v>
      </c>
      <c r="M46" s="222">
        <v>121</v>
      </c>
      <c r="N46" s="177">
        <v>11518.44</v>
      </c>
      <c r="O46" s="177">
        <v>11979.1776</v>
      </c>
      <c r="P46" s="177">
        <v>1</v>
      </c>
      <c r="Q46" s="177">
        <v>11518.44</v>
      </c>
      <c r="R46" s="177">
        <v>11979.1776</v>
      </c>
      <c r="S46" s="177">
        <v>260070.24938400002</v>
      </c>
      <c r="T46" s="177">
        <v>17598086.87</v>
      </c>
      <c r="U46" s="177">
        <v>17767.77</v>
      </c>
    </row>
    <row r="47" spans="1:21" s="80" customFormat="1" ht="12.75">
      <c r="A47" s="65" t="s">
        <v>126</v>
      </c>
      <c r="B47" s="75">
        <v>93000000</v>
      </c>
      <c r="C47" s="194">
        <v>72</v>
      </c>
      <c r="D47" s="176">
        <v>6</v>
      </c>
      <c r="E47" s="177">
        <v>26876.36</v>
      </c>
      <c r="F47" s="177">
        <v>27951.4144</v>
      </c>
      <c r="G47" s="177">
        <v>1.4</v>
      </c>
      <c r="H47" s="177">
        <v>37626.903999999995</v>
      </c>
      <c r="I47" s="177">
        <v>39131.98016</v>
      </c>
      <c r="J47" s="177">
        <v>42127.081718400004</v>
      </c>
      <c r="K47" s="177">
        <v>2850599.2</v>
      </c>
      <c r="L47" s="179">
        <v>260</v>
      </c>
      <c r="M47" s="179">
        <v>260</v>
      </c>
      <c r="N47" s="177">
        <v>11518.44</v>
      </c>
      <c r="O47" s="177">
        <v>11979.1776</v>
      </c>
      <c r="P47" s="177">
        <v>1.4</v>
      </c>
      <c r="Q47" s="177">
        <v>16125.815999999999</v>
      </c>
      <c r="R47" s="177">
        <v>16770.84864</v>
      </c>
      <c r="S47" s="177">
        <v>782360.0890559999</v>
      </c>
      <c r="T47" s="177">
        <v>52939699.36</v>
      </c>
      <c r="U47" s="177">
        <v>55790.3</v>
      </c>
    </row>
    <row r="48" spans="1:21" s="80" customFormat="1" ht="12.75">
      <c r="A48" s="65" t="s">
        <v>112</v>
      </c>
      <c r="B48" s="75">
        <v>94000000</v>
      </c>
      <c r="C48" s="194">
        <v>24</v>
      </c>
      <c r="D48" s="176">
        <v>2</v>
      </c>
      <c r="E48" s="177">
        <v>26876.36</v>
      </c>
      <c r="F48" s="177">
        <v>27951.4144</v>
      </c>
      <c r="G48" s="177">
        <v>1.15</v>
      </c>
      <c r="H48" s="177">
        <v>30907.814</v>
      </c>
      <c r="I48" s="177">
        <v>32144.12656</v>
      </c>
      <c r="J48" s="177">
        <v>11534.7961848</v>
      </c>
      <c r="K48" s="177">
        <v>780521.21</v>
      </c>
      <c r="L48" s="194">
        <v>95</v>
      </c>
      <c r="M48" s="194">
        <v>95</v>
      </c>
      <c r="N48" s="177">
        <v>11518.44</v>
      </c>
      <c r="O48" s="177">
        <v>11979.1776</v>
      </c>
      <c r="P48" s="177">
        <v>1.15</v>
      </c>
      <c r="Q48" s="177">
        <v>13246.206</v>
      </c>
      <c r="R48" s="177">
        <v>13776.05424</v>
      </c>
      <c r="S48" s="177">
        <v>234815.493762</v>
      </c>
      <c r="T48" s="177">
        <v>15889181.74</v>
      </c>
      <c r="U48" s="177">
        <v>16669.7</v>
      </c>
    </row>
    <row r="49" spans="1:21" s="80" customFormat="1" ht="12.75">
      <c r="A49" s="65" t="s">
        <v>127</v>
      </c>
      <c r="B49" s="75">
        <v>95000000</v>
      </c>
      <c r="C49" s="194">
        <v>36</v>
      </c>
      <c r="D49" s="176">
        <v>3</v>
      </c>
      <c r="E49" s="177">
        <v>26876.36</v>
      </c>
      <c r="F49" s="177">
        <v>27951.4144</v>
      </c>
      <c r="G49" s="177">
        <v>1.3</v>
      </c>
      <c r="H49" s="177">
        <v>34939.268000000004</v>
      </c>
      <c r="I49" s="177">
        <v>36336.83872</v>
      </c>
      <c r="J49" s="177">
        <v>19559.002226399996</v>
      </c>
      <c r="K49" s="177">
        <v>1323492.48</v>
      </c>
      <c r="L49" s="179">
        <v>57</v>
      </c>
      <c r="M49" s="179">
        <v>57</v>
      </c>
      <c r="N49" s="177">
        <v>11518.44</v>
      </c>
      <c r="O49" s="177">
        <v>11979.1776</v>
      </c>
      <c r="P49" s="177">
        <v>1.3</v>
      </c>
      <c r="Q49" s="177">
        <v>14973.972000000002</v>
      </c>
      <c r="R49" s="177">
        <v>15572.930880000002</v>
      </c>
      <c r="S49" s="177">
        <v>159266.16098640003</v>
      </c>
      <c r="T49" s="177">
        <v>10777010.23</v>
      </c>
      <c r="U49" s="177">
        <v>12100.5</v>
      </c>
    </row>
    <row r="50" spans="1:21" s="80" customFormat="1" ht="16.5" customHeight="1">
      <c r="A50" s="65" t="s">
        <v>114</v>
      </c>
      <c r="B50" s="75">
        <v>96000000</v>
      </c>
      <c r="C50" s="194">
        <v>50</v>
      </c>
      <c r="D50" s="176">
        <v>4.166666666666667</v>
      </c>
      <c r="E50" s="177">
        <v>26876.36</v>
      </c>
      <c r="F50" s="177">
        <v>27951.4144</v>
      </c>
      <c r="G50" s="177">
        <v>1</v>
      </c>
      <c r="H50" s="177">
        <v>26876.36</v>
      </c>
      <c r="I50" s="177">
        <v>27951.4144</v>
      </c>
      <c r="J50" s="177">
        <v>20896.3699</v>
      </c>
      <c r="K50" s="177">
        <v>1413987.7</v>
      </c>
      <c r="L50" s="194">
        <v>53</v>
      </c>
      <c r="M50" s="194">
        <v>53</v>
      </c>
      <c r="N50" s="177">
        <v>11518.44</v>
      </c>
      <c r="O50" s="177">
        <v>11979.1776</v>
      </c>
      <c r="P50" s="177">
        <v>1</v>
      </c>
      <c r="Q50" s="177">
        <v>11518.44</v>
      </c>
      <c r="R50" s="177">
        <v>11979.1776</v>
      </c>
      <c r="S50" s="177">
        <v>113915.06791200003</v>
      </c>
      <c r="T50" s="177">
        <v>7708252.93</v>
      </c>
      <c r="U50" s="177">
        <v>9122.24</v>
      </c>
    </row>
    <row r="51" spans="1:21" s="80" customFormat="1" ht="16.5" customHeight="1">
      <c r="A51" s="65" t="s">
        <v>50</v>
      </c>
      <c r="B51" s="75">
        <v>97000000</v>
      </c>
      <c r="C51" s="222">
        <v>4</v>
      </c>
      <c r="D51" s="176">
        <v>0.3333333333333333</v>
      </c>
      <c r="E51" s="177">
        <v>26876.36</v>
      </c>
      <c r="F51" s="177">
        <v>27951.4144</v>
      </c>
      <c r="G51" s="177">
        <v>1</v>
      </c>
      <c r="H51" s="177">
        <v>26876.36</v>
      </c>
      <c r="I51" s="177">
        <v>27951.4144</v>
      </c>
      <c r="J51" s="177">
        <v>1671.7095920000002</v>
      </c>
      <c r="K51" s="177">
        <v>113119.02</v>
      </c>
      <c r="L51" s="222">
        <v>55</v>
      </c>
      <c r="M51" s="222">
        <v>55</v>
      </c>
      <c r="N51" s="177">
        <v>11518.44</v>
      </c>
      <c r="O51" s="177">
        <v>11979.1776</v>
      </c>
      <c r="P51" s="177">
        <v>1</v>
      </c>
      <c r="Q51" s="177">
        <v>11518.44</v>
      </c>
      <c r="R51" s="177">
        <v>11979.1776</v>
      </c>
      <c r="S51" s="177">
        <v>118213.74972000002</v>
      </c>
      <c r="T51" s="177">
        <v>7999130.4</v>
      </c>
      <c r="U51" s="177">
        <v>8112.25</v>
      </c>
    </row>
    <row r="52" spans="1:21" s="76" customFormat="1" ht="12.75">
      <c r="A52" s="65" t="s">
        <v>51</v>
      </c>
      <c r="B52" s="75">
        <v>1000000</v>
      </c>
      <c r="C52" s="222">
        <v>65</v>
      </c>
      <c r="D52" s="176">
        <v>5.416666666666667</v>
      </c>
      <c r="E52" s="177">
        <v>26876.36</v>
      </c>
      <c r="F52" s="177">
        <v>27951.4144</v>
      </c>
      <c r="G52" s="177">
        <v>1.18</v>
      </c>
      <c r="H52" s="177">
        <v>31714.104799999997</v>
      </c>
      <c r="I52" s="177">
        <v>32982.668992</v>
      </c>
      <c r="J52" s="177">
        <v>32055.031426600002</v>
      </c>
      <c r="K52" s="177">
        <v>2169057.13</v>
      </c>
      <c r="L52" s="221">
        <v>150</v>
      </c>
      <c r="M52" s="221">
        <v>150</v>
      </c>
      <c r="N52" s="177">
        <v>11518.44</v>
      </c>
      <c r="O52" s="177">
        <v>11979.1776</v>
      </c>
      <c r="P52" s="177">
        <v>1.18</v>
      </c>
      <c r="Q52" s="177">
        <v>13591.7592</v>
      </c>
      <c r="R52" s="177">
        <v>14135.429568</v>
      </c>
      <c r="S52" s="177">
        <v>380433.3400079999</v>
      </c>
      <c r="T52" s="177">
        <v>25742656.01</v>
      </c>
      <c r="U52" s="177">
        <v>27911.71</v>
      </c>
    </row>
    <row r="53" spans="1:21" s="76" customFormat="1" ht="12.75">
      <c r="A53" s="65" t="s">
        <v>128</v>
      </c>
      <c r="B53" s="75">
        <v>76000000</v>
      </c>
      <c r="C53" s="222">
        <v>51</v>
      </c>
      <c r="D53" s="176">
        <v>4.25</v>
      </c>
      <c r="E53" s="177">
        <v>26876.36</v>
      </c>
      <c r="F53" s="177">
        <v>27951.4144</v>
      </c>
      <c r="G53" s="177">
        <v>1.24</v>
      </c>
      <c r="H53" s="177">
        <v>33326.6864</v>
      </c>
      <c r="I53" s="177">
        <v>34659.753856</v>
      </c>
      <c r="J53" s="177">
        <v>26429.728649520002</v>
      </c>
      <c r="K53" s="177">
        <v>1788411.64</v>
      </c>
      <c r="L53" s="221">
        <v>140</v>
      </c>
      <c r="M53" s="221">
        <v>140</v>
      </c>
      <c r="N53" s="177">
        <v>11518.44</v>
      </c>
      <c r="O53" s="177">
        <v>11979.1776</v>
      </c>
      <c r="P53" s="177">
        <v>1.24</v>
      </c>
      <c r="Q53" s="177">
        <v>14282.865600000001</v>
      </c>
      <c r="R53" s="177">
        <v>14854.180224000002</v>
      </c>
      <c r="S53" s="177">
        <v>373125.5809344001</v>
      </c>
      <c r="T53" s="177">
        <v>25248164.31</v>
      </c>
      <c r="U53" s="177">
        <v>27036.58</v>
      </c>
    </row>
    <row r="54" spans="1:21" s="76" customFormat="1" ht="13.5" customHeight="1">
      <c r="A54" s="65" t="s">
        <v>52</v>
      </c>
      <c r="B54" s="75">
        <v>30000000</v>
      </c>
      <c r="C54" s="221">
        <v>8</v>
      </c>
      <c r="D54" s="176">
        <v>0.6666666666666666</v>
      </c>
      <c r="E54" s="177">
        <v>26876.36</v>
      </c>
      <c r="F54" s="177">
        <v>27951.4144</v>
      </c>
      <c r="G54" s="177">
        <v>1.6</v>
      </c>
      <c r="H54" s="177">
        <v>43002.17600000001</v>
      </c>
      <c r="I54" s="177">
        <v>44722.263040000005</v>
      </c>
      <c r="J54" s="177">
        <v>5349.470694400001</v>
      </c>
      <c r="K54" s="177">
        <v>361980.85</v>
      </c>
      <c r="L54" s="179">
        <v>18</v>
      </c>
      <c r="M54" s="179">
        <v>18</v>
      </c>
      <c r="N54" s="177">
        <v>11518.44</v>
      </c>
      <c r="O54" s="177">
        <v>11979.1776</v>
      </c>
      <c r="P54" s="177">
        <v>1.6</v>
      </c>
      <c r="Q54" s="177">
        <v>18429.504</v>
      </c>
      <c r="R54" s="177">
        <v>19166.68416</v>
      </c>
      <c r="S54" s="177">
        <v>61901.0180352</v>
      </c>
      <c r="T54" s="177">
        <v>4188635.55</v>
      </c>
      <c r="U54" s="177">
        <v>4550.62</v>
      </c>
    </row>
    <row r="55" spans="1:21" s="76" customFormat="1" ht="13.5" customHeight="1">
      <c r="A55" s="65" t="s">
        <v>105</v>
      </c>
      <c r="B55" s="75">
        <v>3000000</v>
      </c>
      <c r="C55" s="194">
        <v>77</v>
      </c>
      <c r="D55" s="176">
        <v>6.416666666666667</v>
      </c>
      <c r="E55" s="177">
        <v>26876.36</v>
      </c>
      <c r="F55" s="177">
        <v>27951.4144</v>
      </c>
      <c r="G55" s="177">
        <v>1</v>
      </c>
      <c r="H55" s="177">
        <v>26876.36</v>
      </c>
      <c r="I55" s="177">
        <v>27951.4144</v>
      </c>
      <c r="J55" s="177">
        <v>32180.409646000007</v>
      </c>
      <c r="K55" s="177">
        <v>2177541.05</v>
      </c>
      <c r="L55" s="179">
        <v>290</v>
      </c>
      <c r="M55" s="179">
        <v>290</v>
      </c>
      <c r="N55" s="177">
        <v>11518.44</v>
      </c>
      <c r="O55" s="177">
        <v>11979.1776</v>
      </c>
      <c r="P55" s="177">
        <v>1</v>
      </c>
      <c r="Q55" s="177">
        <v>11518.44</v>
      </c>
      <c r="R55" s="177">
        <v>11979.1776</v>
      </c>
      <c r="S55" s="177">
        <v>623308.86216</v>
      </c>
      <c r="T55" s="177">
        <v>42177233.01</v>
      </c>
      <c r="U55" s="177">
        <v>44354.77</v>
      </c>
    </row>
    <row r="56" spans="1:21" s="76" customFormat="1" ht="13.5" customHeight="1">
      <c r="A56" s="65" t="s">
        <v>106</v>
      </c>
      <c r="B56" s="75">
        <v>4000000</v>
      </c>
      <c r="C56" s="194">
        <v>40</v>
      </c>
      <c r="D56" s="176">
        <v>3.3333333333333335</v>
      </c>
      <c r="E56" s="177">
        <v>26876.36</v>
      </c>
      <c r="F56" s="177">
        <v>27951.4144</v>
      </c>
      <c r="G56" s="177">
        <v>1.25</v>
      </c>
      <c r="H56" s="177">
        <v>33595.45</v>
      </c>
      <c r="I56" s="177">
        <v>34939.268000000004</v>
      </c>
      <c r="J56" s="177">
        <v>20896.3699</v>
      </c>
      <c r="K56" s="177">
        <v>1413987.7</v>
      </c>
      <c r="L56" s="179">
        <v>170</v>
      </c>
      <c r="M56" s="179">
        <v>170</v>
      </c>
      <c r="N56" s="177">
        <v>11518.44</v>
      </c>
      <c r="O56" s="177">
        <v>11979.1776</v>
      </c>
      <c r="P56" s="177">
        <v>1.25</v>
      </c>
      <c r="Q56" s="177">
        <v>14398.050000000001</v>
      </c>
      <c r="R56" s="177">
        <v>14973.972000000002</v>
      </c>
      <c r="S56" s="177">
        <v>456734.94210000004</v>
      </c>
      <c r="T56" s="177">
        <v>30905731.08</v>
      </c>
      <c r="U56" s="177">
        <v>32319.72</v>
      </c>
    </row>
    <row r="57" spans="1:21" s="76" customFormat="1" ht="12.75">
      <c r="A57" s="65" t="s">
        <v>53</v>
      </c>
      <c r="B57" s="75">
        <v>57000000</v>
      </c>
      <c r="C57" s="194">
        <v>16</v>
      </c>
      <c r="D57" s="176">
        <v>1.3333333333333333</v>
      </c>
      <c r="E57" s="177">
        <v>26876.36</v>
      </c>
      <c r="F57" s="177">
        <v>27951.4144</v>
      </c>
      <c r="G57" s="177">
        <v>1.15</v>
      </c>
      <c r="H57" s="177">
        <v>30907.814</v>
      </c>
      <c r="I57" s="177">
        <v>32144.12656</v>
      </c>
      <c r="J57" s="177">
        <v>7689.8641232</v>
      </c>
      <c r="K57" s="177">
        <v>520347.47</v>
      </c>
      <c r="L57" s="194">
        <v>180</v>
      </c>
      <c r="M57" s="194">
        <v>180</v>
      </c>
      <c r="N57" s="177">
        <v>11518.44</v>
      </c>
      <c r="O57" s="177">
        <v>11979.1776</v>
      </c>
      <c r="P57" s="177">
        <v>1.15</v>
      </c>
      <c r="Q57" s="177">
        <v>13246.206</v>
      </c>
      <c r="R57" s="177">
        <v>13776.05424</v>
      </c>
      <c r="S57" s="177">
        <v>444913.56712799997</v>
      </c>
      <c r="T57" s="177">
        <v>30105818.04</v>
      </c>
      <c r="U57" s="177">
        <v>30626.17</v>
      </c>
    </row>
    <row r="58" spans="1:21" s="76" customFormat="1" ht="12.75">
      <c r="A58" s="65" t="s">
        <v>54</v>
      </c>
      <c r="B58" s="75">
        <v>5000000</v>
      </c>
      <c r="C58" s="221">
        <v>40</v>
      </c>
      <c r="D58" s="176">
        <v>3.3333333333333335</v>
      </c>
      <c r="E58" s="177">
        <v>26876.36</v>
      </c>
      <c r="F58" s="177">
        <v>27951.4144</v>
      </c>
      <c r="G58" s="177">
        <v>1.21</v>
      </c>
      <c r="H58" s="177">
        <v>32520.3956</v>
      </c>
      <c r="I58" s="177">
        <v>33821.211424</v>
      </c>
      <c r="J58" s="177">
        <v>20227.686063200003</v>
      </c>
      <c r="K58" s="177">
        <v>1368740.09</v>
      </c>
      <c r="L58" s="221">
        <v>119</v>
      </c>
      <c r="M58" s="221">
        <v>119</v>
      </c>
      <c r="N58" s="177">
        <v>11518.44</v>
      </c>
      <c r="O58" s="177">
        <v>11979.1776</v>
      </c>
      <c r="P58" s="177">
        <v>1.21</v>
      </c>
      <c r="Q58" s="177">
        <v>13937.3124</v>
      </c>
      <c r="R58" s="177">
        <v>14494.804896000001</v>
      </c>
      <c r="S58" s="177">
        <v>309483.59676696</v>
      </c>
      <c r="T58" s="177">
        <v>20941723.38</v>
      </c>
      <c r="U58" s="177">
        <v>22310.46</v>
      </c>
    </row>
    <row r="59" spans="1:21" s="80" customFormat="1" ht="12.75">
      <c r="A59" s="65" t="s">
        <v>55</v>
      </c>
      <c r="B59" s="75">
        <v>7000000</v>
      </c>
      <c r="C59" s="194">
        <v>54</v>
      </c>
      <c r="D59" s="176">
        <v>4.5</v>
      </c>
      <c r="E59" s="177">
        <v>26876.36</v>
      </c>
      <c r="F59" s="177">
        <v>27951.4144</v>
      </c>
      <c r="G59" s="177">
        <v>1</v>
      </c>
      <c r="H59" s="177">
        <v>26876.36</v>
      </c>
      <c r="I59" s="177">
        <v>27951.4144</v>
      </c>
      <c r="J59" s="177">
        <v>22568.079492000004</v>
      </c>
      <c r="K59" s="177">
        <v>1527106.71</v>
      </c>
      <c r="L59" s="222">
        <v>120</v>
      </c>
      <c r="M59" s="222">
        <v>120</v>
      </c>
      <c r="N59" s="177">
        <v>11518.44</v>
      </c>
      <c r="O59" s="177">
        <v>11979.1776</v>
      </c>
      <c r="P59" s="177">
        <v>1</v>
      </c>
      <c r="Q59" s="177">
        <v>11518.44</v>
      </c>
      <c r="R59" s="177">
        <v>11979.1776</v>
      </c>
      <c r="S59" s="177">
        <v>257920.90848000004</v>
      </c>
      <c r="T59" s="177">
        <v>17452648.14</v>
      </c>
      <c r="U59" s="177">
        <v>18979.75</v>
      </c>
    </row>
    <row r="60" spans="1:21" s="80" customFormat="1" ht="12.75">
      <c r="A60" s="65" t="s">
        <v>56</v>
      </c>
      <c r="B60" s="75">
        <v>8000000</v>
      </c>
      <c r="C60" s="194">
        <v>17</v>
      </c>
      <c r="D60" s="176">
        <v>1.4166666666666667</v>
      </c>
      <c r="E60" s="177">
        <v>26876.36</v>
      </c>
      <c r="F60" s="177">
        <v>27951.4144</v>
      </c>
      <c r="G60" s="177">
        <v>1.27</v>
      </c>
      <c r="H60" s="177">
        <v>34132.9772</v>
      </c>
      <c r="I60" s="177">
        <v>35498.296288000005</v>
      </c>
      <c r="J60" s="177">
        <v>9023.05252282</v>
      </c>
      <c r="K60" s="177">
        <v>610559.89</v>
      </c>
      <c r="L60" s="221">
        <v>64</v>
      </c>
      <c r="M60" s="221">
        <v>64</v>
      </c>
      <c r="N60" s="177">
        <v>11518.44</v>
      </c>
      <c r="O60" s="177">
        <v>11979.1776</v>
      </c>
      <c r="P60" s="177">
        <v>1.27</v>
      </c>
      <c r="Q60" s="177">
        <v>14628.418800000001</v>
      </c>
      <c r="R60" s="177">
        <v>15213.555552000002</v>
      </c>
      <c r="S60" s="177">
        <v>174698.42867712004</v>
      </c>
      <c r="T60" s="177">
        <v>11821260.34</v>
      </c>
      <c r="U60" s="177">
        <v>12431.82</v>
      </c>
    </row>
    <row r="61" spans="1:21" s="76" customFormat="1" ht="12.75">
      <c r="A61" s="65" t="s">
        <v>57</v>
      </c>
      <c r="B61" s="75">
        <v>10000000</v>
      </c>
      <c r="C61" s="222">
        <v>10</v>
      </c>
      <c r="D61" s="176">
        <v>0.8333333333333334</v>
      </c>
      <c r="E61" s="177">
        <v>26876.36</v>
      </c>
      <c r="F61" s="177">
        <v>27951.4144</v>
      </c>
      <c r="G61" s="177">
        <v>1.3</v>
      </c>
      <c r="H61" s="177">
        <v>34939.268000000004</v>
      </c>
      <c r="I61" s="177">
        <v>36336.83872</v>
      </c>
      <c r="J61" s="177">
        <v>5433.056174000001</v>
      </c>
      <c r="K61" s="177">
        <v>367636.8</v>
      </c>
      <c r="L61" s="221">
        <v>65</v>
      </c>
      <c r="M61" s="221">
        <v>65</v>
      </c>
      <c r="N61" s="177">
        <v>11518.44</v>
      </c>
      <c r="O61" s="177">
        <v>11979.1776</v>
      </c>
      <c r="P61" s="177">
        <v>1.3</v>
      </c>
      <c r="Q61" s="177">
        <v>14973.972000000002</v>
      </c>
      <c r="R61" s="177">
        <v>15572.930880000002</v>
      </c>
      <c r="S61" s="177">
        <v>181619.30638800003</v>
      </c>
      <c r="T61" s="177">
        <v>12289573.07</v>
      </c>
      <c r="U61" s="177">
        <v>12657.21</v>
      </c>
    </row>
    <row r="62" spans="1:21" s="76" customFormat="1" ht="12.75">
      <c r="A62" s="65" t="s">
        <v>58</v>
      </c>
      <c r="B62" s="75">
        <v>11000000</v>
      </c>
      <c r="C62" s="179">
        <v>34</v>
      </c>
      <c r="D62" s="176">
        <v>2.8333333333333335</v>
      </c>
      <c r="E62" s="177">
        <v>26876.36</v>
      </c>
      <c r="F62" s="177">
        <v>27951.4144</v>
      </c>
      <c r="G62" s="177">
        <v>1.275</v>
      </c>
      <c r="H62" s="177">
        <v>34267.359</v>
      </c>
      <c r="I62" s="177">
        <v>35638.05336</v>
      </c>
      <c r="J62" s="177">
        <v>18117.1527033</v>
      </c>
      <c r="K62" s="177">
        <v>1225927.33</v>
      </c>
      <c r="L62" s="221">
        <v>45</v>
      </c>
      <c r="M62" s="221">
        <v>45</v>
      </c>
      <c r="N62" s="177">
        <v>11518.44</v>
      </c>
      <c r="O62" s="177">
        <v>11979.1776</v>
      </c>
      <c r="P62" s="177">
        <v>1.275</v>
      </c>
      <c r="Q62" s="177">
        <v>14686.011</v>
      </c>
      <c r="R62" s="177">
        <v>15273.45144</v>
      </c>
      <c r="S62" s="177">
        <v>123318.43436700001</v>
      </c>
      <c r="T62" s="177">
        <v>8344547.39</v>
      </c>
      <c r="U62" s="177">
        <v>9570.47</v>
      </c>
    </row>
    <row r="63" spans="1:21" s="76" customFormat="1" ht="12.75">
      <c r="A63" s="65" t="s">
        <v>102</v>
      </c>
      <c r="B63" s="75">
        <v>12000000</v>
      </c>
      <c r="C63" s="222">
        <v>25</v>
      </c>
      <c r="D63" s="176">
        <v>2.0833333333333335</v>
      </c>
      <c r="E63" s="177">
        <v>26876.36</v>
      </c>
      <c r="F63" s="177">
        <v>27951.4144</v>
      </c>
      <c r="G63" s="177">
        <v>1</v>
      </c>
      <c r="H63" s="177">
        <v>26876.36</v>
      </c>
      <c r="I63" s="177">
        <v>27951.4144</v>
      </c>
      <c r="J63" s="177">
        <v>10448.18495</v>
      </c>
      <c r="K63" s="177">
        <v>706993.85</v>
      </c>
      <c r="L63" s="221">
        <v>42</v>
      </c>
      <c r="M63" s="221">
        <v>42</v>
      </c>
      <c r="N63" s="177">
        <v>11518.44</v>
      </c>
      <c r="O63" s="177">
        <v>11979.1776</v>
      </c>
      <c r="P63" s="177">
        <v>1</v>
      </c>
      <c r="Q63" s="177">
        <v>11518.44</v>
      </c>
      <c r="R63" s="177">
        <v>11979.1776</v>
      </c>
      <c r="S63" s="177">
        <v>90272.31796800002</v>
      </c>
      <c r="T63" s="177">
        <v>6108426.85</v>
      </c>
      <c r="U63" s="177">
        <v>6815.42</v>
      </c>
    </row>
    <row r="64" spans="1:21" s="76" customFormat="1" ht="12.75">
      <c r="A64" s="65" t="s">
        <v>59</v>
      </c>
      <c r="B64" s="75">
        <v>14000000</v>
      </c>
      <c r="C64" s="179">
        <v>23</v>
      </c>
      <c r="D64" s="176">
        <v>1.9166666666666667</v>
      </c>
      <c r="E64" s="177">
        <v>26876.36</v>
      </c>
      <c r="F64" s="177">
        <v>27951.4144</v>
      </c>
      <c r="G64" s="177">
        <v>1</v>
      </c>
      <c r="H64" s="177">
        <v>26876.36</v>
      </c>
      <c r="I64" s="177">
        <v>27951.4144</v>
      </c>
      <c r="J64" s="177">
        <v>9612.330154</v>
      </c>
      <c r="K64" s="177">
        <v>650434.34</v>
      </c>
      <c r="L64" s="194">
        <v>72</v>
      </c>
      <c r="M64" s="194">
        <v>72</v>
      </c>
      <c r="N64" s="177">
        <v>11518.44</v>
      </c>
      <c r="O64" s="177">
        <v>11979.1776</v>
      </c>
      <c r="P64" s="177">
        <v>1</v>
      </c>
      <c r="Q64" s="177">
        <v>11518.44</v>
      </c>
      <c r="R64" s="177">
        <v>11979.1776</v>
      </c>
      <c r="S64" s="177">
        <v>154752.545088</v>
      </c>
      <c r="T64" s="177">
        <v>10471588.88</v>
      </c>
      <c r="U64" s="177">
        <v>11122.02</v>
      </c>
    </row>
    <row r="65" spans="1:21" s="76" customFormat="1" ht="12.75">
      <c r="A65" s="65" t="s">
        <v>60</v>
      </c>
      <c r="B65" s="75">
        <v>15000000</v>
      </c>
      <c r="C65" s="179">
        <v>28</v>
      </c>
      <c r="D65" s="176">
        <v>2.3333333333333335</v>
      </c>
      <c r="E65" s="177">
        <v>26876.36</v>
      </c>
      <c r="F65" s="177">
        <v>27951.4144</v>
      </c>
      <c r="G65" s="177">
        <v>1</v>
      </c>
      <c r="H65" s="177">
        <v>26876.36</v>
      </c>
      <c r="I65" s="177">
        <v>27951.4144</v>
      </c>
      <c r="J65" s="177">
        <v>11701.967144000004</v>
      </c>
      <c r="K65" s="177">
        <v>791833.11</v>
      </c>
      <c r="L65" s="194">
        <v>70</v>
      </c>
      <c r="M65" s="194">
        <v>70</v>
      </c>
      <c r="N65" s="177">
        <v>11518.44</v>
      </c>
      <c r="O65" s="177">
        <v>11979.1776</v>
      </c>
      <c r="P65" s="177">
        <v>1</v>
      </c>
      <c r="Q65" s="177">
        <v>11518.44</v>
      </c>
      <c r="R65" s="177">
        <v>11979.1776</v>
      </c>
      <c r="S65" s="177">
        <v>150453.86328000002</v>
      </c>
      <c r="T65" s="177">
        <v>10180711.42</v>
      </c>
      <c r="U65" s="177">
        <v>10972.54</v>
      </c>
    </row>
    <row r="66" spans="1:21" s="76" customFormat="1" ht="12.75">
      <c r="A66" s="65" t="s">
        <v>61</v>
      </c>
      <c r="B66" s="75">
        <v>17000000</v>
      </c>
      <c r="C66" s="179">
        <v>26</v>
      </c>
      <c r="D66" s="176">
        <v>2.1666666666666665</v>
      </c>
      <c r="E66" s="177">
        <v>26876.36</v>
      </c>
      <c r="F66" s="177">
        <v>27951.4144</v>
      </c>
      <c r="G66" s="177">
        <v>1</v>
      </c>
      <c r="H66" s="177">
        <v>26876.36</v>
      </c>
      <c r="I66" s="177">
        <v>27951.4144</v>
      </c>
      <c r="J66" s="177">
        <v>10866.112347999999</v>
      </c>
      <c r="K66" s="177">
        <v>735273.6</v>
      </c>
      <c r="L66" s="194">
        <v>64</v>
      </c>
      <c r="M66" s="194">
        <v>64</v>
      </c>
      <c r="N66" s="177">
        <v>11518.44</v>
      </c>
      <c r="O66" s="177">
        <v>11979.1776</v>
      </c>
      <c r="P66" s="177">
        <v>1</v>
      </c>
      <c r="Q66" s="177">
        <v>11518.44</v>
      </c>
      <c r="R66" s="177">
        <v>11979.1776</v>
      </c>
      <c r="S66" s="177">
        <v>137557.817856</v>
      </c>
      <c r="T66" s="177">
        <v>9308079.01</v>
      </c>
      <c r="U66" s="177">
        <v>10043.35</v>
      </c>
    </row>
    <row r="67" spans="1:21" s="76" customFormat="1" ht="12.75">
      <c r="A67" s="65" t="s">
        <v>62</v>
      </c>
      <c r="B67" s="75">
        <v>18000000</v>
      </c>
      <c r="C67" s="222">
        <v>53</v>
      </c>
      <c r="D67" s="176">
        <v>4.416666666666667</v>
      </c>
      <c r="E67" s="177">
        <v>26876.36</v>
      </c>
      <c r="F67" s="177">
        <v>27951.4144</v>
      </c>
      <c r="G67" s="177">
        <v>1</v>
      </c>
      <c r="H67" s="177">
        <v>26876.36</v>
      </c>
      <c r="I67" s="177">
        <v>27951.4144</v>
      </c>
      <c r="J67" s="177">
        <v>22150.152094</v>
      </c>
      <c r="K67" s="177">
        <v>1498826.96</v>
      </c>
      <c r="L67" s="221">
        <v>160</v>
      </c>
      <c r="M67" s="221">
        <v>160</v>
      </c>
      <c r="N67" s="177">
        <v>11518.44</v>
      </c>
      <c r="O67" s="177">
        <v>11979.1776</v>
      </c>
      <c r="P67" s="177">
        <v>1</v>
      </c>
      <c r="Q67" s="177">
        <v>11518.44</v>
      </c>
      <c r="R67" s="177">
        <v>11979.1776</v>
      </c>
      <c r="S67" s="177">
        <v>343894.54464</v>
      </c>
      <c r="T67" s="177">
        <v>23270197.52</v>
      </c>
      <c r="U67" s="177">
        <v>24769.02</v>
      </c>
    </row>
    <row r="68" spans="1:21" s="76" customFormat="1" ht="12.75">
      <c r="A68" s="65" t="s">
        <v>63</v>
      </c>
      <c r="B68" s="75">
        <v>19000000</v>
      </c>
      <c r="C68" s="222">
        <v>34</v>
      </c>
      <c r="D68" s="176">
        <v>2.8333333333333335</v>
      </c>
      <c r="E68" s="177">
        <v>26876.36</v>
      </c>
      <c r="F68" s="177">
        <v>27951.4144</v>
      </c>
      <c r="G68" s="177">
        <v>1.2</v>
      </c>
      <c r="H68" s="177">
        <v>32251.631999999998</v>
      </c>
      <c r="I68" s="177">
        <v>33541.69728</v>
      </c>
      <c r="J68" s="177">
        <v>17051.437838400005</v>
      </c>
      <c r="K68" s="177">
        <v>1153813.96</v>
      </c>
      <c r="L68" s="221">
        <v>57</v>
      </c>
      <c r="M68" s="221">
        <v>57</v>
      </c>
      <c r="N68" s="177">
        <v>11518.44</v>
      </c>
      <c r="O68" s="177">
        <v>11979.1776</v>
      </c>
      <c r="P68" s="177">
        <v>1.2</v>
      </c>
      <c r="Q68" s="177">
        <v>13822.128</v>
      </c>
      <c r="R68" s="177">
        <v>14375.013120000001</v>
      </c>
      <c r="S68" s="177">
        <v>147014.91783360002</v>
      </c>
      <c r="T68" s="177">
        <v>9948009.44</v>
      </c>
      <c r="U68" s="177">
        <v>11101.82</v>
      </c>
    </row>
    <row r="69" spans="1:21" s="76" customFormat="1" ht="12.75">
      <c r="A69" s="65" t="s">
        <v>64</v>
      </c>
      <c r="B69" s="75">
        <v>20000000</v>
      </c>
      <c r="C69" s="179">
        <v>50</v>
      </c>
      <c r="D69" s="176">
        <v>4.166666666666667</v>
      </c>
      <c r="E69" s="177">
        <v>26876.36</v>
      </c>
      <c r="F69" s="177">
        <v>27951.4144</v>
      </c>
      <c r="G69" s="177">
        <v>1</v>
      </c>
      <c r="H69" s="177">
        <v>26876.36</v>
      </c>
      <c r="I69" s="177">
        <v>27951.4144</v>
      </c>
      <c r="J69" s="177">
        <v>20896.3699</v>
      </c>
      <c r="K69" s="177">
        <v>1413987.7</v>
      </c>
      <c r="L69" s="194">
        <v>90</v>
      </c>
      <c r="M69" s="194">
        <v>90</v>
      </c>
      <c r="N69" s="177">
        <v>11518.44</v>
      </c>
      <c r="O69" s="177">
        <v>11979.1776</v>
      </c>
      <c r="P69" s="177">
        <v>1</v>
      </c>
      <c r="Q69" s="177">
        <v>11518.44</v>
      </c>
      <c r="R69" s="177">
        <v>11979.1776</v>
      </c>
      <c r="S69" s="177">
        <v>193440.68136000002</v>
      </c>
      <c r="T69" s="177">
        <v>13089486.11</v>
      </c>
      <c r="U69" s="177">
        <v>14503.47</v>
      </c>
    </row>
    <row r="70" spans="1:21" s="76" customFormat="1" ht="12.75">
      <c r="A70" s="65" t="s">
        <v>65</v>
      </c>
      <c r="B70" s="75">
        <v>24000000</v>
      </c>
      <c r="C70" s="179">
        <v>12</v>
      </c>
      <c r="D70" s="176">
        <v>1</v>
      </c>
      <c r="E70" s="177">
        <v>26876.36</v>
      </c>
      <c r="F70" s="177">
        <v>27951.4144</v>
      </c>
      <c r="G70" s="177">
        <v>1</v>
      </c>
      <c r="H70" s="177">
        <v>26876.36</v>
      </c>
      <c r="I70" s="177">
        <v>27951.4144</v>
      </c>
      <c r="J70" s="177">
        <v>5015.1287760000005</v>
      </c>
      <c r="K70" s="177">
        <v>339357.05</v>
      </c>
      <c r="L70" s="194">
        <v>60</v>
      </c>
      <c r="M70" s="194">
        <v>60</v>
      </c>
      <c r="N70" s="177">
        <v>11518.44</v>
      </c>
      <c r="O70" s="177">
        <v>11979.1776</v>
      </c>
      <c r="P70" s="177">
        <v>1</v>
      </c>
      <c r="Q70" s="177">
        <v>11518.44</v>
      </c>
      <c r="R70" s="177">
        <v>11979.1776</v>
      </c>
      <c r="S70" s="177">
        <v>128960.45424000002</v>
      </c>
      <c r="T70" s="177">
        <v>8726324.07</v>
      </c>
      <c r="U70" s="177">
        <v>9065.68</v>
      </c>
    </row>
    <row r="71" spans="1:21" s="76" customFormat="1" ht="12.75">
      <c r="A71" s="65" t="s">
        <v>103</v>
      </c>
      <c r="B71" s="75">
        <v>25000000</v>
      </c>
      <c r="C71" s="222">
        <v>87</v>
      </c>
      <c r="D71" s="176">
        <v>7.25</v>
      </c>
      <c r="E71" s="177">
        <v>26876.36</v>
      </c>
      <c r="F71" s="177">
        <v>27951.4144</v>
      </c>
      <c r="G71" s="177">
        <v>1.23</v>
      </c>
      <c r="H71" s="177">
        <v>33057.9228</v>
      </c>
      <c r="I71" s="177">
        <v>34380.239712</v>
      </c>
      <c r="J71" s="177">
        <v>44722.41085998001</v>
      </c>
      <c r="K71" s="177">
        <v>3026216.47</v>
      </c>
      <c r="L71" s="221">
        <v>265</v>
      </c>
      <c r="M71" s="221">
        <v>265</v>
      </c>
      <c r="N71" s="177">
        <v>11518.44</v>
      </c>
      <c r="O71" s="177">
        <v>11979.1776</v>
      </c>
      <c r="P71" s="177">
        <v>1.23</v>
      </c>
      <c r="Q71" s="177">
        <v>14167.6812</v>
      </c>
      <c r="R71" s="177">
        <v>14734.388448000002</v>
      </c>
      <c r="S71" s="177">
        <v>700577.6676588001</v>
      </c>
      <c r="T71" s="177">
        <v>47405755.51</v>
      </c>
      <c r="U71" s="177">
        <v>50431.97</v>
      </c>
    </row>
    <row r="72" spans="1:21" s="76" customFormat="1" ht="13.5" customHeight="1">
      <c r="A72" s="65" t="s">
        <v>66</v>
      </c>
      <c r="B72" s="75">
        <v>27000000</v>
      </c>
      <c r="C72" s="194">
        <v>14</v>
      </c>
      <c r="D72" s="176">
        <v>1.1666666666666667</v>
      </c>
      <c r="E72" s="177">
        <v>26876.36</v>
      </c>
      <c r="F72" s="177">
        <v>27951.4144</v>
      </c>
      <c r="G72" s="177">
        <v>1</v>
      </c>
      <c r="H72" s="177">
        <v>26876.36</v>
      </c>
      <c r="I72" s="177">
        <v>27951.4144</v>
      </c>
      <c r="J72" s="177">
        <v>5850.983572000002</v>
      </c>
      <c r="K72" s="177">
        <v>395916.56</v>
      </c>
      <c r="L72" s="179">
        <v>45</v>
      </c>
      <c r="M72" s="179">
        <v>45</v>
      </c>
      <c r="N72" s="177">
        <v>11518.44</v>
      </c>
      <c r="O72" s="177">
        <v>11979.1776</v>
      </c>
      <c r="P72" s="177">
        <v>1</v>
      </c>
      <c r="Q72" s="177">
        <v>11518.44</v>
      </c>
      <c r="R72" s="177">
        <v>11979.1776</v>
      </c>
      <c r="S72" s="177">
        <v>96720.34068000001</v>
      </c>
      <c r="T72" s="177">
        <v>6544743.05</v>
      </c>
      <c r="U72" s="177">
        <v>6940.66</v>
      </c>
    </row>
    <row r="73" spans="1:21" s="76" customFormat="1" ht="13.5" customHeight="1">
      <c r="A73" s="65" t="s">
        <v>67</v>
      </c>
      <c r="B73" s="75">
        <v>29000000</v>
      </c>
      <c r="C73" s="179">
        <v>17</v>
      </c>
      <c r="D73" s="176">
        <v>1.4166666666666667</v>
      </c>
      <c r="E73" s="177">
        <v>26876.36</v>
      </c>
      <c r="F73" s="177">
        <v>27951.4144</v>
      </c>
      <c r="G73" s="177">
        <v>1</v>
      </c>
      <c r="H73" s="177">
        <v>26876.36</v>
      </c>
      <c r="I73" s="177">
        <v>27951.4144</v>
      </c>
      <c r="J73" s="177">
        <v>7104.765766</v>
      </c>
      <c r="K73" s="177">
        <v>480755.82</v>
      </c>
      <c r="L73" s="222">
        <v>35</v>
      </c>
      <c r="M73" s="222">
        <v>35</v>
      </c>
      <c r="N73" s="177">
        <v>11518.44</v>
      </c>
      <c r="O73" s="177">
        <v>11979.1776</v>
      </c>
      <c r="P73" s="177">
        <v>1</v>
      </c>
      <c r="Q73" s="177">
        <v>11518.44</v>
      </c>
      <c r="R73" s="177">
        <v>11979.1776</v>
      </c>
      <c r="S73" s="177">
        <v>75226.93164000001</v>
      </c>
      <c r="T73" s="177">
        <v>5090355.71</v>
      </c>
      <c r="U73" s="177">
        <v>5571.11</v>
      </c>
    </row>
    <row r="74" spans="1:21" s="76" customFormat="1" ht="13.5" customHeight="1">
      <c r="A74" s="65" t="s">
        <v>68</v>
      </c>
      <c r="B74" s="75">
        <v>32000000</v>
      </c>
      <c r="C74" s="194">
        <v>28</v>
      </c>
      <c r="D74" s="176">
        <v>2.3333333333333335</v>
      </c>
      <c r="E74" s="177">
        <v>26876.36</v>
      </c>
      <c r="F74" s="177">
        <v>27951.4144</v>
      </c>
      <c r="G74" s="177">
        <v>1.3</v>
      </c>
      <c r="H74" s="177">
        <v>34939.268000000004</v>
      </c>
      <c r="I74" s="177">
        <v>36336.83872</v>
      </c>
      <c r="J74" s="177">
        <v>15212.5572872</v>
      </c>
      <c r="K74" s="177">
        <v>1029383.04</v>
      </c>
      <c r="L74" s="179">
        <v>200</v>
      </c>
      <c r="M74" s="179">
        <v>200</v>
      </c>
      <c r="N74" s="177">
        <v>11518.44</v>
      </c>
      <c r="O74" s="177">
        <v>11979.1776</v>
      </c>
      <c r="P74" s="177">
        <v>1.3</v>
      </c>
      <c r="Q74" s="177">
        <v>14973.972000000002</v>
      </c>
      <c r="R74" s="177">
        <v>15572.930880000002</v>
      </c>
      <c r="S74" s="177">
        <v>558828.6350400001</v>
      </c>
      <c r="T74" s="177">
        <v>37814070.97</v>
      </c>
      <c r="U74" s="177">
        <v>38843.45</v>
      </c>
    </row>
    <row r="75" spans="1:21" s="76" customFormat="1" ht="13.5" customHeight="1">
      <c r="A75" s="65" t="s">
        <v>69</v>
      </c>
      <c r="B75" s="75">
        <v>33000000</v>
      </c>
      <c r="C75" s="194">
        <v>11</v>
      </c>
      <c r="D75" s="176">
        <v>0.9166666666666666</v>
      </c>
      <c r="E75" s="177">
        <v>26876.36</v>
      </c>
      <c r="F75" s="177">
        <v>27951.4144</v>
      </c>
      <c r="G75" s="177">
        <v>1.1</v>
      </c>
      <c r="H75" s="177">
        <v>29563.996000000003</v>
      </c>
      <c r="I75" s="177">
        <v>30746.555840000005</v>
      </c>
      <c r="J75" s="177">
        <v>5056.921515800001</v>
      </c>
      <c r="K75" s="177">
        <v>342185.02</v>
      </c>
      <c r="L75" s="222">
        <v>51</v>
      </c>
      <c r="M75" s="222">
        <v>51</v>
      </c>
      <c r="N75" s="177">
        <v>11518.44</v>
      </c>
      <c r="O75" s="177">
        <v>11979.1776</v>
      </c>
      <c r="P75" s="177">
        <v>1.1</v>
      </c>
      <c r="Q75" s="177">
        <v>12670.284000000001</v>
      </c>
      <c r="R75" s="177">
        <v>13177.095360000001</v>
      </c>
      <c r="S75" s="177">
        <v>120578.02471440002</v>
      </c>
      <c r="T75" s="177">
        <v>8159113.01</v>
      </c>
      <c r="U75" s="177">
        <v>8501.3</v>
      </c>
    </row>
    <row r="76" spans="1:21" s="76" customFormat="1" ht="13.5" customHeight="1">
      <c r="A76" s="65" t="s">
        <v>70</v>
      </c>
      <c r="B76" s="75">
        <v>34000000</v>
      </c>
      <c r="C76" s="221">
        <v>19</v>
      </c>
      <c r="D76" s="176">
        <v>1.5833333333333333</v>
      </c>
      <c r="E76" s="177">
        <v>26876.36</v>
      </c>
      <c r="F76" s="177">
        <v>27951.4144</v>
      </c>
      <c r="G76" s="177">
        <v>1</v>
      </c>
      <c r="H76" s="177">
        <v>26876.36</v>
      </c>
      <c r="I76" s="177">
        <v>27951.4144</v>
      </c>
      <c r="J76" s="177">
        <v>7940.620562</v>
      </c>
      <c r="K76" s="177">
        <v>537315.32</v>
      </c>
      <c r="L76" s="222">
        <v>32</v>
      </c>
      <c r="M76" s="222">
        <v>35</v>
      </c>
      <c r="N76" s="177">
        <v>11518.44</v>
      </c>
      <c r="O76" s="177">
        <v>11979.1776</v>
      </c>
      <c r="P76" s="177">
        <v>1</v>
      </c>
      <c r="Q76" s="177">
        <v>11518.44</v>
      </c>
      <c r="R76" s="177">
        <v>11979.1776</v>
      </c>
      <c r="S76" s="177">
        <v>75226.93164000001</v>
      </c>
      <c r="T76" s="177">
        <v>5090355.71</v>
      </c>
      <c r="U76" s="177">
        <v>5627.67</v>
      </c>
    </row>
    <row r="77" spans="1:21" s="76" customFormat="1" ht="13.5" customHeight="1">
      <c r="A77" s="65" t="s">
        <v>71</v>
      </c>
      <c r="B77" s="75">
        <v>37000000</v>
      </c>
      <c r="C77" s="179">
        <v>15</v>
      </c>
      <c r="D77" s="176">
        <v>1.25</v>
      </c>
      <c r="E77" s="177">
        <v>26876.36</v>
      </c>
      <c r="F77" s="177">
        <v>27951.4144</v>
      </c>
      <c r="G77" s="177">
        <v>1.15</v>
      </c>
      <c r="H77" s="177">
        <v>30907.814</v>
      </c>
      <c r="I77" s="177">
        <v>32144.12656</v>
      </c>
      <c r="J77" s="177">
        <v>7209.2476155</v>
      </c>
      <c r="K77" s="177">
        <v>487825.76</v>
      </c>
      <c r="L77" s="179">
        <v>100</v>
      </c>
      <c r="M77" s="179">
        <v>100</v>
      </c>
      <c r="N77" s="177">
        <v>11518.44</v>
      </c>
      <c r="O77" s="177">
        <v>11979.1776</v>
      </c>
      <c r="P77" s="177">
        <v>1.15</v>
      </c>
      <c r="Q77" s="177">
        <v>13246.206</v>
      </c>
      <c r="R77" s="177">
        <v>13776.05424</v>
      </c>
      <c r="S77" s="177">
        <v>247174.20395999996</v>
      </c>
      <c r="T77" s="177">
        <v>16725454.47</v>
      </c>
      <c r="U77" s="177">
        <v>17213.28</v>
      </c>
    </row>
    <row r="78" spans="1:21" s="76" customFormat="1" ht="13.5" customHeight="1">
      <c r="A78" s="65" t="s">
        <v>72</v>
      </c>
      <c r="B78" s="75">
        <v>38000000</v>
      </c>
      <c r="C78" s="221">
        <v>39</v>
      </c>
      <c r="D78" s="176">
        <v>3.25</v>
      </c>
      <c r="E78" s="177">
        <v>26876.36</v>
      </c>
      <c r="F78" s="177">
        <v>27951.4144</v>
      </c>
      <c r="G78" s="177">
        <v>1</v>
      </c>
      <c r="H78" s="177">
        <v>26876.36</v>
      </c>
      <c r="I78" s="177">
        <v>27951.4144</v>
      </c>
      <c r="J78" s="177">
        <v>16299.168522</v>
      </c>
      <c r="K78" s="177">
        <v>1102910.4</v>
      </c>
      <c r="L78" s="222">
        <v>90</v>
      </c>
      <c r="M78" s="222">
        <v>90</v>
      </c>
      <c r="N78" s="177">
        <v>11518.44</v>
      </c>
      <c r="O78" s="177">
        <v>11979.1776</v>
      </c>
      <c r="P78" s="177">
        <v>1</v>
      </c>
      <c r="Q78" s="177">
        <v>11518.44</v>
      </c>
      <c r="R78" s="177">
        <v>11979.1776</v>
      </c>
      <c r="S78" s="177">
        <v>193440.68136000002</v>
      </c>
      <c r="T78" s="177">
        <v>13089486.11</v>
      </c>
      <c r="U78" s="177">
        <v>14192.4</v>
      </c>
    </row>
    <row r="79" spans="1:21" s="76" customFormat="1" ht="13.5" customHeight="1">
      <c r="A79" s="65" t="s">
        <v>73</v>
      </c>
      <c r="B79" s="75">
        <v>41000000</v>
      </c>
      <c r="C79" s="194">
        <v>11</v>
      </c>
      <c r="D79" s="176">
        <v>0.9166666666666666</v>
      </c>
      <c r="E79" s="177">
        <v>26876.36</v>
      </c>
      <c r="F79" s="177">
        <v>27951.4144</v>
      </c>
      <c r="G79" s="177">
        <v>1</v>
      </c>
      <c r="H79" s="177">
        <v>26876.36</v>
      </c>
      <c r="I79" s="177">
        <v>27951.4144</v>
      </c>
      <c r="J79" s="177">
        <v>4597.201378</v>
      </c>
      <c r="K79" s="177">
        <v>311077.29</v>
      </c>
      <c r="L79" s="179">
        <v>42</v>
      </c>
      <c r="M79" s="179">
        <v>42</v>
      </c>
      <c r="N79" s="177">
        <v>11518.44</v>
      </c>
      <c r="O79" s="177">
        <v>11979.1776</v>
      </c>
      <c r="P79" s="177">
        <v>1</v>
      </c>
      <c r="Q79" s="177">
        <v>11518.44</v>
      </c>
      <c r="R79" s="177">
        <v>11979.1776</v>
      </c>
      <c r="S79" s="177">
        <v>90272.31796800002</v>
      </c>
      <c r="T79" s="177">
        <v>6108426.85</v>
      </c>
      <c r="U79" s="177">
        <v>6419.5</v>
      </c>
    </row>
    <row r="80" spans="1:21" s="76" customFormat="1" ht="13.5" customHeight="1">
      <c r="A80" s="65" t="s">
        <v>74</v>
      </c>
      <c r="B80" s="75">
        <v>42000000</v>
      </c>
      <c r="C80" s="221">
        <v>38</v>
      </c>
      <c r="D80" s="176">
        <v>3.1666666666666665</v>
      </c>
      <c r="E80" s="177">
        <v>26876.36</v>
      </c>
      <c r="F80" s="177">
        <v>27951.4144</v>
      </c>
      <c r="G80" s="177">
        <v>1</v>
      </c>
      <c r="H80" s="177">
        <v>26876.36</v>
      </c>
      <c r="I80" s="177">
        <v>27951.4144</v>
      </c>
      <c r="J80" s="177">
        <v>15881.241124</v>
      </c>
      <c r="K80" s="177">
        <v>1074630.65</v>
      </c>
      <c r="L80" s="222">
        <v>120</v>
      </c>
      <c r="M80" s="222">
        <v>120</v>
      </c>
      <c r="N80" s="177">
        <v>11518.44</v>
      </c>
      <c r="O80" s="177">
        <v>11979.1776</v>
      </c>
      <c r="P80" s="177">
        <v>1</v>
      </c>
      <c r="Q80" s="177">
        <v>11518.44</v>
      </c>
      <c r="R80" s="177">
        <v>11979.1776</v>
      </c>
      <c r="S80" s="177">
        <v>257920.90848000004</v>
      </c>
      <c r="T80" s="177">
        <v>17452648.14</v>
      </c>
      <c r="U80" s="177">
        <v>18527.28</v>
      </c>
    </row>
    <row r="81" spans="1:21" s="76" customFormat="1" ht="13.5" customHeight="1">
      <c r="A81" s="67" t="s">
        <v>75</v>
      </c>
      <c r="B81" s="75">
        <v>44000000</v>
      </c>
      <c r="C81" s="194">
        <v>22</v>
      </c>
      <c r="D81" s="176">
        <v>1.8333333333333333</v>
      </c>
      <c r="E81" s="177">
        <v>26876.36</v>
      </c>
      <c r="F81" s="177">
        <v>27951.4144</v>
      </c>
      <c r="G81" s="177">
        <v>1.7</v>
      </c>
      <c r="H81" s="177">
        <v>45689.812</v>
      </c>
      <c r="I81" s="177">
        <v>47517.404480000005</v>
      </c>
      <c r="J81" s="177">
        <v>15630.484685200001</v>
      </c>
      <c r="K81" s="177">
        <v>1057662.8</v>
      </c>
      <c r="L81" s="179">
        <v>5</v>
      </c>
      <c r="M81" s="179">
        <v>5</v>
      </c>
      <c r="N81" s="177">
        <v>11518.44</v>
      </c>
      <c r="O81" s="177">
        <v>11979.1776</v>
      </c>
      <c r="P81" s="177">
        <v>1.7</v>
      </c>
      <c r="Q81" s="177">
        <v>19581.348</v>
      </c>
      <c r="R81" s="177">
        <v>20364.60192</v>
      </c>
      <c r="S81" s="177">
        <v>18269.397684000003</v>
      </c>
      <c r="T81" s="177">
        <v>1236229.24</v>
      </c>
      <c r="U81" s="177">
        <v>2293.89</v>
      </c>
    </row>
    <row r="82" spans="1:21" s="76" customFormat="1" ht="12.75">
      <c r="A82" s="65" t="s">
        <v>107</v>
      </c>
      <c r="B82" s="75">
        <v>46000000</v>
      </c>
      <c r="C82" s="221">
        <v>55</v>
      </c>
      <c r="D82" s="176">
        <v>4.583333333333333</v>
      </c>
      <c r="E82" s="177">
        <v>26876.36</v>
      </c>
      <c r="F82" s="177">
        <v>27951.4144</v>
      </c>
      <c r="G82" s="177">
        <v>1</v>
      </c>
      <c r="H82" s="177">
        <v>26876.36</v>
      </c>
      <c r="I82" s="177">
        <v>27951.4144</v>
      </c>
      <c r="J82" s="177">
        <v>22986.006890000004</v>
      </c>
      <c r="K82" s="177">
        <v>1555386.47</v>
      </c>
      <c r="L82" s="222">
        <v>190</v>
      </c>
      <c r="M82" s="222">
        <v>190</v>
      </c>
      <c r="N82" s="177">
        <v>11518.44</v>
      </c>
      <c r="O82" s="177">
        <v>11979.1776</v>
      </c>
      <c r="P82" s="177">
        <v>1</v>
      </c>
      <c r="Q82" s="177">
        <v>11518.44</v>
      </c>
      <c r="R82" s="177">
        <v>11979.1776</v>
      </c>
      <c r="S82" s="177">
        <v>408374.77176000003</v>
      </c>
      <c r="T82" s="177">
        <v>27633359.56</v>
      </c>
      <c r="U82" s="177">
        <v>29188.75</v>
      </c>
    </row>
    <row r="83" spans="1:21" s="76" customFormat="1" ht="12.75">
      <c r="A83" s="65" t="s">
        <v>76</v>
      </c>
      <c r="B83" s="75">
        <v>47000000</v>
      </c>
      <c r="C83" s="222">
        <v>5</v>
      </c>
      <c r="D83" s="176">
        <v>0.4166666666666667</v>
      </c>
      <c r="E83" s="177">
        <v>26876.36</v>
      </c>
      <c r="F83" s="177">
        <v>27951.4144</v>
      </c>
      <c r="G83" s="177">
        <v>1.4</v>
      </c>
      <c r="H83" s="177">
        <v>37626.903999999995</v>
      </c>
      <c r="I83" s="177">
        <v>39131.98016</v>
      </c>
      <c r="J83" s="177">
        <v>2925.491786</v>
      </c>
      <c r="K83" s="177">
        <v>197958.28</v>
      </c>
      <c r="L83" s="179">
        <v>30</v>
      </c>
      <c r="M83" s="179">
        <v>30</v>
      </c>
      <c r="N83" s="177">
        <v>11518.44</v>
      </c>
      <c r="O83" s="177">
        <v>11979.1776</v>
      </c>
      <c r="P83" s="177">
        <v>1.4</v>
      </c>
      <c r="Q83" s="177">
        <v>16125.815999999999</v>
      </c>
      <c r="R83" s="177">
        <v>16770.84864</v>
      </c>
      <c r="S83" s="177">
        <v>90272.31796799999</v>
      </c>
      <c r="T83" s="177">
        <v>6108426.85</v>
      </c>
      <c r="U83" s="177">
        <v>6306.39</v>
      </c>
    </row>
    <row r="84" spans="1:21" s="76" customFormat="1" ht="12.75">
      <c r="A84" s="65" t="s">
        <v>77</v>
      </c>
      <c r="B84" s="75">
        <v>22000000</v>
      </c>
      <c r="C84" s="194">
        <v>50</v>
      </c>
      <c r="D84" s="176">
        <v>4.166666666666667</v>
      </c>
      <c r="E84" s="177">
        <v>26876.36</v>
      </c>
      <c r="F84" s="177">
        <v>27951.4144</v>
      </c>
      <c r="G84" s="177">
        <v>1</v>
      </c>
      <c r="H84" s="177">
        <v>26876.36</v>
      </c>
      <c r="I84" s="177">
        <v>27951.4144</v>
      </c>
      <c r="J84" s="177">
        <v>20896.3699</v>
      </c>
      <c r="K84" s="177">
        <v>1413987.7</v>
      </c>
      <c r="L84" s="194">
        <v>90</v>
      </c>
      <c r="M84" s="194">
        <v>90</v>
      </c>
      <c r="N84" s="177">
        <v>11518.44</v>
      </c>
      <c r="O84" s="177">
        <v>11979.1776</v>
      </c>
      <c r="P84" s="177">
        <v>1</v>
      </c>
      <c r="Q84" s="177">
        <v>11518.44</v>
      </c>
      <c r="R84" s="177">
        <v>11979.1776</v>
      </c>
      <c r="S84" s="177">
        <v>193440.68136000002</v>
      </c>
      <c r="T84" s="177">
        <v>13089486.11</v>
      </c>
      <c r="U84" s="177">
        <v>14503.47</v>
      </c>
    </row>
    <row r="85" spans="1:21" s="76" customFormat="1" ht="12.75">
      <c r="A85" s="65" t="s">
        <v>78</v>
      </c>
      <c r="B85" s="75">
        <v>49000000</v>
      </c>
      <c r="C85" s="194">
        <v>31</v>
      </c>
      <c r="D85" s="176">
        <v>2.5833333333333335</v>
      </c>
      <c r="E85" s="177">
        <v>26876.36</v>
      </c>
      <c r="F85" s="177">
        <v>27951.4144</v>
      </c>
      <c r="G85" s="177">
        <v>1</v>
      </c>
      <c r="H85" s="177">
        <v>26876.36</v>
      </c>
      <c r="I85" s="177">
        <v>27951.4144</v>
      </c>
      <c r="J85" s="177">
        <v>12955.749338000001</v>
      </c>
      <c r="K85" s="177">
        <v>876672.37</v>
      </c>
      <c r="L85" s="221">
        <v>30</v>
      </c>
      <c r="M85" s="221">
        <v>30</v>
      </c>
      <c r="N85" s="177">
        <v>11518.44</v>
      </c>
      <c r="O85" s="177">
        <v>11979.1776</v>
      </c>
      <c r="P85" s="177">
        <v>1</v>
      </c>
      <c r="Q85" s="177">
        <v>11518.44</v>
      </c>
      <c r="R85" s="177">
        <v>11979.1776</v>
      </c>
      <c r="S85" s="177">
        <v>64480.22712000001</v>
      </c>
      <c r="T85" s="177">
        <v>4363162.04</v>
      </c>
      <c r="U85" s="177">
        <v>5239.83</v>
      </c>
    </row>
    <row r="86" spans="1:21" s="76" customFormat="1" ht="12.75">
      <c r="A86" s="65" t="s">
        <v>108</v>
      </c>
      <c r="B86" s="75">
        <v>50000000</v>
      </c>
      <c r="C86" s="194">
        <v>10</v>
      </c>
      <c r="D86" s="176">
        <v>0.8333333333333334</v>
      </c>
      <c r="E86" s="177">
        <v>26876.36</v>
      </c>
      <c r="F86" s="177">
        <v>27951.4144</v>
      </c>
      <c r="G86" s="177">
        <v>1.2</v>
      </c>
      <c r="H86" s="177">
        <v>32251.631999999998</v>
      </c>
      <c r="I86" s="177">
        <v>33541.69728</v>
      </c>
      <c r="J86" s="177">
        <v>5015.1287760000005</v>
      </c>
      <c r="K86" s="177">
        <v>339357.05</v>
      </c>
      <c r="L86" s="221">
        <v>125</v>
      </c>
      <c r="M86" s="221">
        <v>125</v>
      </c>
      <c r="N86" s="177">
        <v>11518.44</v>
      </c>
      <c r="O86" s="177">
        <v>11979.1776</v>
      </c>
      <c r="P86" s="177">
        <v>1.2</v>
      </c>
      <c r="Q86" s="177">
        <v>13822.128</v>
      </c>
      <c r="R86" s="177">
        <v>14375.013120000001</v>
      </c>
      <c r="S86" s="177">
        <v>322401.13560000004</v>
      </c>
      <c r="T86" s="177">
        <v>21815810.18</v>
      </c>
      <c r="U86" s="177">
        <v>22155.17</v>
      </c>
    </row>
    <row r="87" spans="1:21" s="76" customFormat="1" ht="12.75">
      <c r="A87" s="65" t="s">
        <v>79</v>
      </c>
      <c r="B87" s="75">
        <v>52000000</v>
      </c>
      <c r="C87" s="194">
        <v>23</v>
      </c>
      <c r="D87" s="176">
        <v>1.9166666666666667</v>
      </c>
      <c r="E87" s="177">
        <v>26876.36</v>
      </c>
      <c r="F87" s="177">
        <v>27951.4144</v>
      </c>
      <c r="G87" s="177">
        <v>1.15</v>
      </c>
      <c r="H87" s="177">
        <v>30907.814</v>
      </c>
      <c r="I87" s="177">
        <v>32144.12656</v>
      </c>
      <c r="J87" s="177">
        <v>11054.179677100003</v>
      </c>
      <c r="K87" s="177">
        <v>747999.49</v>
      </c>
      <c r="L87" s="221">
        <v>110</v>
      </c>
      <c r="M87" s="221">
        <v>110</v>
      </c>
      <c r="N87" s="177">
        <v>11518.44</v>
      </c>
      <c r="O87" s="177">
        <v>11979.1776</v>
      </c>
      <c r="P87" s="177">
        <v>1.15</v>
      </c>
      <c r="Q87" s="177">
        <v>13246.206</v>
      </c>
      <c r="R87" s="177">
        <v>13776.05424</v>
      </c>
      <c r="S87" s="177">
        <v>271891.624356</v>
      </c>
      <c r="T87" s="177">
        <v>18397999.91</v>
      </c>
      <c r="U87" s="177">
        <v>19146</v>
      </c>
    </row>
    <row r="88" spans="1:21" s="76" customFormat="1" ht="12.75">
      <c r="A88" s="65" t="s">
        <v>80</v>
      </c>
      <c r="B88" s="75">
        <v>53000000</v>
      </c>
      <c r="C88" s="194">
        <v>60</v>
      </c>
      <c r="D88" s="176">
        <v>5</v>
      </c>
      <c r="E88" s="177">
        <v>26876.36</v>
      </c>
      <c r="F88" s="177">
        <v>27951.4144</v>
      </c>
      <c r="G88" s="177">
        <v>1.15</v>
      </c>
      <c r="H88" s="177">
        <v>30907.814</v>
      </c>
      <c r="I88" s="177">
        <v>32144.12656</v>
      </c>
      <c r="J88" s="177">
        <v>28836.990462</v>
      </c>
      <c r="K88" s="177">
        <v>1951303.02</v>
      </c>
      <c r="L88" s="194">
        <v>100</v>
      </c>
      <c r="M88" s="194">
        <v>100</v>
      </c>
      <c r="N88" s="177">
        <v>11518.44</v>
      </c>
      <c r="O88" s="177">
        <v>11979.1776</v>
      </c>
      <c r="P88" s="177">
        <v>1.15</v>
      </c>
      <c r="Q88" s="177">
        <v>13246.206</v>
      </c>
      <c r="R88" s="177">
        <v>13776.05424</v>
      </c>
      <c r="S88" s="177">
        <v>247174.20395999996</v>
      </c>
      <c r="T88" s="177">
        <v>16725454.47</v>
      </c>
      <c r="U88" s="177">
        <v>18676.76</v>
      </c>
    </row>
    <row r="89" spans="1:21" s="76" customFormat="1" ht="12.75">
      <c r="A89" s="65" t="s">
        <v>81</v>
      </c>
      <c r="B89" s="75">
        <v>54000000</v>
      </c>
      <c r="C89" s="221">
        <v>3</v>
      </c>
      <c r="D89" s="176">
        <v>0.25</v>
      </c>
      <c r="E89" s="177">
        <v>26876.36</v>
      </c>
      <c r="F89" s="177">
        <v>27951.4144</v>
      </c>
      <c r="G89" s="177">
        <v>1</v>
      </c>
      <c r="H89" s="177">
        <v>26876.36</v>
      </c>
      <c r="I89" s="177">
        <v>27951.4144</v>
      </c>
      <c r="J89" s="177">
        <v>1253.7821940000001</v>
      </c>
      <c r="K89" s="177">
        <v>84839.26</v>
      </c>
      <c r="L89" s="194">
        <v>55</v>
      </c>
      <c r="M89" s="194">
        <v>55</v>
      </c>
      <c r="N89" s="177">
        <v>11518.44</v>
      </c>
      <c r="O89" s="177">
        <v>11979.1776</v>
      </c>
      <c r="P89" s="177">
        <v>1</v>
      </c>
      <c r="Q89" s="177">
        <v>11518.44</v>
      </c>
      <c r="R89" s="177">
        <v>11979.1776</v>
      </c>
      <c r="S89" s="177">
        <v>118213.74972000002</v>
      </c>
      <c r="T89" s="177">
        <v>7999130.4</v>
      </c>
      <c r="U89" s="177">
        <v>8083.97</v>
      </c>
    </row>
    <row r="90" spans="1:21" s="76" customFormat="1" ht="12.75">
      <c r="A90" s="65" t="s">
        <v>82</v>
      </c>
      <c r="B90" s="75">
        <v>56000000</v>
      </c>
      <c r="C90" s="194">
        <v>2</v>
      </c>
      <c r="D90" s="176">
        <v>0.16666666666666666</v>
      </c>
      <c r="E90" s="177">
        <v>26876.36</v>
      </c>
      <c r="F90" s="177">
        <v>27951.4144</v>
      </c>
      <c r="G90" s="177">
        <v>1</v>
      </c>
      <c r="H90" s="177">
        <v>26876.36</v>
      </c>
      <c r="I90" s="177">
        <v>27951.4144</v>
      </c>
      <c r="J90" s="177">
        <v>835.8547960000001</v>
      </c>
      <c r="K90" s="177">
        <v>56559.51</v>
      </c>
      <c r="L90" s="194">
        <v>75</v>
      </c>
      <c r="M90" s="194">
        <v>75</v>
      </c>
      <c r="N90" s="177">
        <v>11518.44</v>
      </c>
      <c r="O90" s="177">
        <v>11979.1776</v>
      </c>
      <c r="P90" s="177">
        <v>1</v>
      </c>
      <c r="Q90" s="177">
        <v>11518.44</v>
      </c>
      <c r="R90" s="177">
        <v>11979.1776</v>
      </c>
      <c r="S90" s="177">
        <v>161200.56780000002</v>
      </c>
      <c r="T90" s="177">
        <v>10907905.09</v>
      </c>
      <c r="U90" s="177">
        <v>10964.46</v>
      </c>
    </row>
    <row r="91" spans="1:54" s="76" customFormat="1" ht="12.75">
      <c r="A91" s="65" t="s">
        <v>83</v>
      </c>
      <c r="B91" s="75">
        <v>58000000</v>
      </c>
      <c r="C91" s="194">
        <v>28</v>
      </c>
      <c r="D91" s="176">
        <v>2.3333333333333335</v>
      </c>
      <c r="E91" s="177">
        <v>26876.36</v>
      </c>
      <c r="F91" s="177">
        <v>27951.4144</v>
      </c>
      <c r="G91" s="177">
        <v>1</v>
      </c>
      <c r="H91" s="177">
        <v>26876.36</v>
      </c>
      <c r="I91" s="177">
        <v>27951.4144</v>
      </c>
      <c r="J91" s="177">
        <v>11701.967144000004</v>
      </c>
      <c r="K91" s="177">
        <v>791833.11</v>
      </c>
      <c r="L91" s="221">
        <v>22</v>
      </c>
      <c r="M91" s="221">
        <v>22</v>
      </c>
      <c r="N91" s="177">
        <v>11518.44</v>
      </c>
      <c r="O91" s="177">
        <v>11979.1776</v>
      </c>
      <c r="P91" s="177">
        <v>1</v>
      </c>
      <c r="Q91" s="177">
        <v>11518.44</v>
      </c>
      <c r="R91" s="177">
        <v>11979.1776</v>
      </c>
      <c r="S91" s="177">
        <v>47285.499888000006</v>
      </c>
      <c r="T91" s="177">
        <v>3199652.16</v>
      </c>
      <c r="U91" s="177">
        <v>3991.49</v>
      </c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</row>
    <row r="92" spans="1:21" s="80" customFormat="1" ht="12.75">
      <c r="A92" s="65" t="s">
        <v>84</v>
      </c>
      <c r="B92" s="75">
        <v>60000000</v>
      </c>
      <c r="C92" s="221">
        <v>78</v>
      </c>
      <c r="D92" s="176">
        <v>6.5</v>
      </c>
      <c r="E92" s="177">
        <v>26876.36</v>
      </c>
      <c r="F92" s="177">
        <v>27951.4144</v>
      </c>
      <c r="G92" s="177">
        <v>1.01</v>
      </c>
      <c r="H92" s="177">
        <v>27145.123600000003</v>
      </c>
      <c r="I92" s="177">
        <v>28230.928544000002</v>
      </c>
      <c r="J92" s="177">
        <v>32924.32041444</v>
      </c>
      <c r="K92" s="177">
        <v>2227879.01</v>
      </c>
      <c r="L92" s="179">
        <v>170</v>
      </c>
      <c r="M92" s="179">
        <v>170</v>
      </c>
      <c r="N92" s="177">
        <v>11518.44</v>
      </c>
      <c r="O92" s="177">
        <v>11979.1776</v>
      </c>
      <c r="P92" s="177">
        <v>1.01</v>
      </c>
      <c r="Q92" s="177">
        <v>11633.6244</v>
      </c>
      <c r="R92" s="177">
        <v>12098.969376000001</v>
      </c>
      <c r="S92" s="177">
        <v>369041.83321680006</v>
      </c>
      <c r="T92" s="177">
        <v>24971830.71</v>
      </c>
      <c r="U92" s="177">
        <v>27199.71</v>
      </c>
    </row>
    <row r="93" spans="1:21" s="80" customFormat="1" ht="12.75">
      <c r="A93" s="65" t="s">
        <v>85</v>
      </c>
      <c r="B93" s="75">
        <v>61000000</v>
      </c>
      <c r="C93" s="221">
        <v>21</v>
      </c>
      <c r="D93" s="176">
        <v>1.75</v>
      </c>
      <c r="E93" s="177">
        <v>26876.36</v>
      </c>
      <c r="F93" s="177">
        <v>27951.4144</v>
      </c>
      <c r="G93" s="177">
        <v>1</v>
      </c>
      <c r="H93" s="177">
        <v>26876.36</v>
      </c>
      <c r="I93" s="177">
        <v>27951.4144</v>
      </c>
      <c r="J93" s="177">
        <v>8776.475358</v>
      </c>
      <c r="K93" s="177">
        <v>593874.83</v>
      </c>
      <c r="L93" s="222">
        <v>60</v>
      </c>
      <c r="M93" s="222">
        <v>60</v>
      </c>
      <c r="N93" s="177">
        <v>11518.44</v>
      </c>
      <c r="O93" s="177">
        <v>11979.1776</v>
      </c>
      <c r="P93" s="177">
        <v>1</v>
      </c>
      <c r="Q93" s="177">
        <v>11518.44</v>
      </c>
      <c r="R93" s="177">
        <v>11979.1776</v>
      </c>
      <c r="S93" s="177">
        <v>128960.45424000002</v>
      </c>
      <c r="T93" s="177">
        <v>8726324.07</v>
      </c>
      <c r="U93" s="177">
        <v>9320.2</v>
      </c>
    </row>
    <row r="94" spans="1:21" s="80" customFormat="1" ht="12.75">
      <c r="A94" s="65" t="s">
        <v>86</v>
      </c>
      <c r="B94" s="75">
        <v>36000000</v>
      </c>
      <c r="C94" s="194">
        <v>12</v>
      </c>
      <c r="D94" s="176">
        <v>1</v>
      </c>
      <c r="E94" s="177">
        <v>26876.36</v>
      </c>
      <c r="F94" s="177">
        <v>27951.4144</v>
      </c>
      <c r="G94" s="177">
        <v>1</v>
      </c>
      <c r="H94" s="177">
        <v>26876.36</v>
      </c>
      <c r="I94" s="177">
        <v>27951.4144</v>
      </c>
      <c r="J94" s="177">
        <v>5015.1287760000005</v>
      </c>
      <c r="K94" s="177">
        <v>339357.05</v>
      </c>
      <c r="L94" s="222">
        <v>96</v>
      </c>
      <c r="M94" s="222">
        <v>96</v>
      </c>
      <c r="N94" s="177">
        <v>11518.44</v>
      </c>
      <c r="O94" s="177">
        <v>11979.1776</v>
      </c>
      <c r="P94" s="177">
        <v>1</v>
      </c>
      <c r="Q94" s="177">
        <v>11518.44</v>
      </c>
      <c r="R94" s="177">
        <v>11979.1776</v>
      </c>
      <c r="S94" s="177">
        <v>206336.726784</v>
      </c>
      <c r="T94" s="177">
        <v>13962118.51</v>
      </c>
      <c r="U94" s="177">
        <v>14301.48</v>
      </c>
    </row>
    <row r="95" spans="1:21" s="80" customFormat="1" ht="12.75">
      <c r="A95" s="65" t="s">
        <v>87</v>
      </c>
      <c r="B95" s="75">
        <v>63000000</v>
      </c>
      <c r="C95" s="222">
        <v>20</v>
      </c>
      <c r="D95" s="176">
        <v>1.6666666666666667</v>
      </c>
      <c r="E95" s="177">
        <v>26876.36</v>
      </c>
      <c r="F95" s="177">
        <v>27951.4144</v>
      </c>
      <c r="G95" s="177">
        <v>1</v>
      </c>
      <c r="H95" s="177">
        <v>26876.36</v>
      </c>
      <c r="I95" s="177">
        <v>27951.4144</v>
      </c>
      <c r="J95" s="177">
        <v>8358.54796</v>
      </c>
      <c r="K95" s="177">
        <v>565595.08</v>
      </c>
      <c r="L95" s="222">
        <v>123</v>
      </c>
      <c r="M95" s="222">
        <v>123</v>
      </c>
      <c r="N95" s="177">
        <v>11518.44</v>
      </c>
      <c r="O95" s="177">
        <v>11979.1776</v>
      </c>
      <c r="P95" s="177">
        <v>1</v>
      </c>
      <c r="Q95" s="177">
        <v>11518.44</v>
      </c>
      <c r="R95" s="177">
        <v>11979.1776</v>
      </c>
      <c r="S95" s="177">
        <v>264368.93119200005</v>
      </c>
      <c r="T95" s="177">
        <v>17888964.34</v>
      </c>
      <c r="U95" s="177">
        <v>18454.56</v>
      </c>
    </row>
    <row r="96" spans="1:21" s="80" customFormat="1" ht="12.75">
      <c r="A96" s="65" t="s">
        <v>88</v>
      </c>
      <c r="B96" s="75">
        <v>64000000</v>
      </c>
      <c r="C96" s="179">
        <v>4</v>
      </c>
      <c r="D96" s="176">
        <v>0.3333333333333333</v>
      </c>
      <c r="E96" s="177">
        <v>26876.36</v>
      </c>
      <c r="F96" s="177">
        <v>27951.4144</v>
      </c>
      <c r="G96" s="177">
        <v>1.42</v>
      </c>
      <c r="H96" s="177">
        <v>38164.4312</v>
      </c>
      <c r="I96" s="177">
        <v>39691.008448</v>
      </c>
      <c r="J96" s="177">
        <v>2373.82762064</v>
      </c>
      <c r="K96" s="177">
        <v>160629</v>
      </c>
      <c r="L96" s="179">
        <v>29</v>
      </c>
      <c r="M96" s="179">
        <v>29</v>
      </c>
      <c r="N96" s="177">
        <v>11518.44</v>
      </c>
      <c r="O96" s="177">
        <v>11979.1776</v>
      </c>
      <c r="P96" s="177">
        <v>1.42</v>
      </c>
      <c r="Q96" s="177">
        <v>16356.184799999999</v>
      </c>
      <c r="R96" s="177">
        <v>17010.432192</v>
      </c>
      <c r="S96" s="177">
        <v>88509.85842671999</v>
      </c>
      <c r="T96" s="177">
        <v>5989167.09</v>
      </c>
      <c r="U96" s="177">
        <v>6149.8</v>
      </c>
    </row>
    <row r="97" spans="1:21" s="80" customFormat="1" ht="12.75">
      <c r="A97" s="65" t="s">
        <v>109</v>
      </c>
      <c r="B97" s="75">
        <v>65000000</v>
      </c>
      <c r="C97" s="179">
        <v>5</v>
      </c>
      <c r="D97" s="176">
        <v>0.4166666666666667</v>
      </c>
      <c r="E97" s="177">
        <v>26876.36</v>
      </c>
      <c r="F97" s="177">
        <v>27951.4144</v>
      </c>
      <c r="G97" s="177">
        <v>1.16</v>
      </c>
      <c r="H97" s="177">
        <v>31176.577599999997</v>
      </c>
      <c r="I97" s="177">
        <v>32423.640704</v>
      </c>
      <c r="J97" s="177">
        <v>2423.9789084000004</v>
      </c>
      <c r="K97" s="177">
        <v>164022.57</v>
      </c>
      <c r="L97" s="179">
        <v>148</v>
      </c>
      <c r="M97" s="179">
        <v>148</v>
      </c>
      <c r="N97" s="177">
        <v>11518.44</v>
      </c>
      <c r="O97" s="177">
        <v>11979.1776</v>
      </c>
      <c r="P97" s="177">
        <v>1.16</v>
      </c>
      <c r="Q97" s="177">
        <v>13361.3904</v>
      </c>
      <c r="R97" s="177">
        <v>13895.846016</v>
      </c>
      <c r="S97" s="177">
        <v>368998.84639872</v>
      </c>
      <c r="T97" s="177">
        <v>24968921.94</v>
      </c>
      <c r="U97" s="177">
        <v>25132.94</v>
      </c>
    </row>
    <row r="98" spans="1:21" s="80" customFormat="1" ht="12.75">
      <c r="A98" s="65" t="s">
        <v>89</v>
      </c>
      <c r="B98" s="75">
        <v>66000000</v>
      </c>
      <c r="C98" s="221">
        <v>13</v>
      </c>
      <c r="D98" s="176">
        <v>1.0833333333333333</v>
      </c>
      <c r="E98" s="177">
        <v>26876.36</v>
      </c>
      <c r="F98" s="177">
        <v>27951.4144</v>
      </c>
      <c r="G98" s="177">
        <v>1</v>
      </c>
      <c r="H98" s="177">
        <v>26876.36</v>
      </c>
      <c r="I98" s="177">
        <v>27951.4144</v>
      </c>
      <c r="J98" s="177">
        <v>5433.056173999999</v>
      </c>
      <c r="K98" s="177">
        <v>367636.8</v>
      </c>
      <c r="L98" s="222">
        <v>45</v>
      </c>
      <c r="M98" s="222">
        <v>45</v>
      </c>
      <c r="N98" s="177">
        <v>11518.44</v>
      </c>
      <c r="O98" s="177">
        <v>11979.1776</v>
      </c>
      <c r="P98" s="177">
        <v>1</v>
      </c>
      <c r="Q98" s="177">
        <v>11518.44</v>
      </c>
      <c r="R98" s="177">
        <v>11979.1776</v>
      </c>
      <c r="S98" s="177">
        <v>96720.34068000001</v>
      </c>
      <c r="T98" s="177">
        <v>6544743.05</v>
      </c>
      <c r="U98" s="177">
        <v>6912.38</v>
      </c>
    </row>
    <row r="99" spans="1:21" s="80" customFormat="1" ht="12.75">
      <c r="A99" s="65" t="s">
        <v>90</v>
      </c>
      <c r="B99" s="75">
        <v>68000000</v>
      </c>
      <c r="C99" s="221">
        <v>35</v>
      </c>
      <c r="D99" s="176">
        <v>2.9166666666666665</v>
      </c>
      <c r="E99" s="177">
        <v>26876.36</v>
      </c>
      <c r="F99" s="177">
        <v>27951.4144</v>
      </c>
      <c r="G99" s="177">
        <v>1</v>
      </c>
      <c r="H99" s="177">
        <v>26876.36</v>
      </c>
      <c r="I99" s="177">
        <v>27951.4144</v>
      </c>
      <c r="J99" s="177">
        <v>14627.45893</v>
      </c>
      <c r="K99" s="177">
        <v>989791.39</v>
      </c>
      <c r="L99" s="222">
        <v>58</v>
      </c>
      <c r="M99" s="222">
        <v>58</v>
      </c>
      <c r="N99" s="177">
        <v>11518.44</v>
      </c>
      <c r="O99" s="177">
        <v>11979.1776</v>
      </c>
      <c r="P99" s="177">
        <v>1</v>
      </c>
      <c r="Q99" s="177">
        <v>11518.44</v>
      </c>
      <c r="R99" s="177">
        <v>11979.1776</v>
      </c>
      <c r="S99" s="177">
        <v>124661.77243200001</v>
      </c>
      <c r="T99" s="177">
        <v>8435446.6</v>
      </c>
      <c r="U99" s="177">
        <v>9425.24</v>
      </c>
    </row>
    <row r="100" spans="1:21" s="80" customFormat="1" ht="12.75">
      <c r="A100" s="65" t="s">
        <v>91</v>
      </c>
      <c r="B100" s="75">
        <v>28000000</v>
      </c>
      <c r="C100" s="179">
        <v>4</v>
      </c>
      <c r="D100" s="176">
        <v>0.3333333333333333</v>
      </c>
      <c r="E100" s="177">
        <v>26876.36</v>
      </c>
      <c r="F100" s="177">
        <v>27951.4144</v>
      </c>
      <c r="G100" s="177">
        <v>1</v>
      </c>
      <c r="H100" s="177">
        <v>26876.36</v>
      </c>
      <c r="I100" s="177">
        <v>27951.4144</v>
      </c>
      <c r="J100" s="177">
        <v>1671.7095920000002</v>
      </c>
      <c r="K100" s="177">
        <v>113119.02</v>
      </c>
      <c r="L100" s="222">
        <v>60</v>
      </c>
      <c r="M100" s="222">
        <v>60</v>
      </c>
      <c r="N100" s="177">
        <v>11518.44</v>
      </c>
      <c r="O100" s="177">
        <v>11979.1776</v>
      </c>
      <c r="P100" s="177">
        <v>1</v>
      </c>
      <c r="Q100" s="177">
        <v>11518.44</v>
      </c>
      <c r="R100" s="177">
        <v>11979.1776</v>
      </c>
      <c r="S100" s="177">
        <v>128960.45424000002</v>
      </c>
      <c r="T100" s="177">
        <v>8726324.07</v>
      </c>
      <c r="U100" s="177">
        <v>8839.44</v>
      </c>
    </row>
    <row r="101" spans="1:21" s="80" customFormat="1" ht="12.75">
      <c r="A101" s="65" t="s">
        <v>110</v>
      </c>
      <c r="B101" s="75">
        <v>69000000</v>
      </c>
      <c r="C101" s="222">
        <v>23</v>
      </c>
      <c r="D101" s="176">
        <v>1.9166666666666667</v>
      </c>
      <c r="E101" s="177">
        <v>26876.36</v>
      </c>
      <c r="F101" s="177">
        <v>27951.4144</v>
      </c>
      <c r="G101" s="177">
        <v>1.4</v>
      </c>
      <c r="H101" s="177">
        <v>37626.903999999995</v>
      </c>
      <c r="I101" s="177">
        <v>39131.98016</v>
      </c>
      <c r="J101" s="177">
        <v>13457.2622156</v>
      </c>
      <c r="K101" s="177">
        <v>910608.08</v>
      </c>
      <c r="L101" s="179">
        <v>50</v>
      </c>
      <c r="M101" s="179">
        <v>50</v>
      </c>
      <c r="N101" s="177">
        <v>11518.44</v>
      </c>
      <c r="O101" s="177">
        <v>11979.1776</v>
      </c>
      <c r="P101" s="177">
        <v>1.4</v>
      </c>
      <c r="Q101" s="177">
        <v>16125.815999999999</v>
      </c>
      <c r="R101" s="177">
        <v>16770.84864</v>
      </c>
      <c r="S101" s="177">
        <v>150453.86328000002</v>
      </c>
      <c r="T101" s="177">
        <v>10180711.42</v>
      </c>
      <c r="U101" s="177">
        <v>11091.32</v>
      </c>
    </row>
    <row r="102" spans="1:21" s="80" customFormat="1" ht="12.75">
      <c r="A102" s="65" t="s">
        <v>92</v>
      </c>
      <c r="B102" s="75">
        <v>70000000</v>
      </c>
      <c r="C102" s="179">
        <v>29</v>
      </c>
      <c r="D102" s="176">
        <v>2.4166666666666665</v>
      </c>
      <c r="E102" s="177">
        <v>26876.36</v>
      </c>
      <c r="F102" s="177">
        <v>27951.4144</v>
      </c>
      <c r="G102" s="177">
        <v>1</v>
      </c>
      <c r="H102" s="177">
        <v>26876.36</v>
      </c>
      <c r="I102" s="177">
        <v>27951.4144</v>
      </c>
      <c r="J102" s="177">
        <v>12119.894542000002</v>
      </c>
      <c r="K102" s="177">
        <v>820112.86</v>
      </c>
      <c r="L102" s="222">
        <v>45</v>
      </c>
      <c r="M102" s="222">
        <v>45</v>
      </c>
      <c r="N102" s="177">
        <v>11518.44</v>
      </c>
      <c r="O102" s="177">
        <v>11979.1776</v>
      </c>
      <c r="P102" s="177">
        <v>1</v>
      </c>
      <c r="Q102" s="177">
        <v>11518.44</v>
      </c>
      <c r="R102" s="177">
        <v>11979.1776</v>
      </c>
      <c r="S102" s="177">
        <v>96720.34068000001</v>
      </c>
      <c r="T102" s="177">
        <v>6544743.05</v>
      </c>
      <c r="U102" s="177">
        <v>7364.86</v>
      </c>
    </row>
    <row r="103" spans="1:21" s="80" customFormat="1" ht="12.75">
      <c r="A103" s="65" t="s">
        <v>111</v>
      </c>
      <c r="B103" s="75">
        <v>71000000</v>
      </c>
      <c r="C103" s="194">
        <v>28</v>
      </c>
      <c r="D103" s="176">
        <v>2.3333333333333335</v>
      </c>
      <c r="E103" s="177">
        <v>26876.36</v>
      </c>
      <c r="F103" s="177">
        <v>27951.4144</v>
      </c>
      <c r="G103" s="177">
        <v>1.16</v>
      </c>
      <c r="H103" s="177">
        <v>31176.577599999997</v>
      </c>
      <c r="I103" s="177">
        <v>32423.640704</v>
      </c>
      <c r="J103" s="177">
        <v>13574.28188704</v>
      </c>
      <c r="K103" s="177">
        <v>918526.41</v>
      </c>
      <c r="L103" s="221">
        <v>110</v>
      </c>
      <c r="M103" s="221">
        <v>110</v>
      </c>
      <c r="N103" s="177">
        <v>11518.44</v>
      </c>
      <c r="O103" s="177">
        <v>11979.1776</v>
      </c>
      <c r="P103" s="177">
        <v>1.16</v>
      </c>
      <c r="Q103" s="177">
        <v>13361.3904</v>
      </c>
      <c r="R103" s="177">
        <v>13895.846016</v>
      </c>
      <c r="S103" s="177">
        <v>274255.8993504</v>
      </c>
      <c r="T103" s="177">
        <v>18557982.52</v>
      </c>
      <c r="U103" s="177">
        <v>19476.51</v>
      </c>
    </row>
    <row r="104" spans="1:21" s="80" customFormat="1" ht="12.75">
      <c r="A104" s="65" t="s">
        <v>93</v>
      </c>
      <c r="B104" s="75">
        <v>73000000</v>
      </c>
      <c r="C104" s="194">
        <v>30</v>
      </c>
      <c r="D104" s="176">
        <v>2.5</v>
      </c>
      <c r="E104" s="177">
        <v>26876.36</v>
      </c>
      <c r="F104" s="177">
        <v>27951.4144</v>
      </c>
      <c r="G104" s="177">
        <v>1</v>
      </c>
      <c r="H104" s="177">
        <v>26876.36</v>
      </c>
      <c r="I104" s="177">
        <v>27951.4144</v>
      </c>
      <c r="J104" s="177">
        <v>12537.821940000002</v>
      </c>
      <c r="K104" s="177">
        <v>848392.62</v>
      </c>
      <c r="L104" s="194">
        <v>60</v>
      </c>
      <c r="M104" s="194">
        <v>60</v>
      </c>
      <c r="N104" s="177">
        <v>11518.44</v>
      </c>
      <c r="O104" s="177">
        <v>11979.1776</v>
      </c>
      <c r="P104" s="177">
        <v>1</v>
      </c>
      <c r="Q104" s="177">
        <v>11518.44</v>
      </c>
      <c r="R104" s="177">
        <v>11979.1776</v>
      </c>
      <c r="S104" s="177">
        <v>128960.45424000002</v>
      </c>
      <c r="T104" s="177">
        <v>8726324.07</v>
      </c>
      <c r="U104" s="177">
        <v>9574.72</v>
      </c>
    </row>
    <row r="105" spans="1:21" s="80" customFormat="1" ht="12.75">
      <c r="A105" s="65" t="s">
        <v>113</v>
      </c>
      <c r="B105" s="75">
        <v>75000000</v>
      </c>
      <c r="C105" s="194">
        <v>65</v>
      </c>
      <c r="D105" s="176">
        <v>5.416666666666667</v>
      </c>
      <c r="E105" s="177">
        <v>26876.36</v>
      </c>
      <c r="F105" s="177">
        <v>27951.4144</v>
      </c>
      <c r="G105" s="177">
        <v>1.15</v>
      </c>
      <c r="H105" s="177">
        <v>30907.814</v>
      </c>
      <c r="I105" s="177">
        <v>32144.12656</v>
      </c>
      <c r="J105" s="177">
        <v>31240.0730005</v>
      </c>
      <c r="K105" s="177">
        <v>2113911.61</v>
      </c>
      <c r="L105" s="221">
        <v>215</v>
      </c>
      <c r="M105" s="221">
        <v>215</v>
      </c>
      <c r="N105" s="177">
        <v>11518.44</v>
      </c>
      <c r="O105" s="177">
        <v>11979.1776</v>
      </c>
      <c r="P105" s="177">
        <v>1.15</v>
      </c>
      <c r="Q105" s="177">
        <v>13246.206</v>
      </c>
      <c r="R105" s="177">
        <v>13776.05424</v>
      </c>
      <c r="S105" s="177">
        <v>531424.538514</v>
      </c>
      <c r="T105" s="177">
        <v>35959727.11</v>
      </c>
      <c r="U105" s="177">
        <v>38073.64</v>
      </c>
    </row>
    <row r="106" spans="1:21" s="20" customFormat="1" ht="12.75">
      <c r="A106" s="65" t="s">
        <v>94</v>
      </c>
      <c r="B106" s="75">
        <v>78000000</v>
      </c>
      <c r="C106" s="179">
        <v>5</v>
      </c>
      <c r="D106" s="176">
        <v>0.4166666666666667</v>
      </c>
      <c r="E106" s="177">
        <v>26876.36</v>
      </c>
      <c r="F106" s="177">
        <v>27951.4144</v>
      </c>
      <c r="G106" s="177">
        <v>1</v>
      </c>
      <c r="H106" s="177">
        <v>26876.36</v>
      </c>
      <c r="I106" s="177">
        <v>27951.4144</v>
      </c>
      <c r="J106" s="177">
        <v>2089.63699</v>
      </c>
      <c r="K106" s="177">
        <v>141398.77</v>
      </c>
      <c r="L106" s="222">
        <v>50</v>
      </c>
      <c r="M106" s="222">
        <v>50</v>
      </c>
      <c r="N106" s="177">
        <v>11518.44</v>
      </c>
      <c r="O106" s="177">
        <v>11979.1776</v>
      </c>
      <c r="P106" s="177">
        <v>1</v>
      </c>
      <c r="Q106" s="177">
        <v>11518.44</v>
      </c>
      <c r="R106" s="177">
        <v>11979.1776</v>
      </c>
      <c r="S106" s="177">
        <v>107467.0452</v>
      </c>
      <c r="T106" s="177">
        <v>7271936.73</v>
      </c>
      <c r="U106" s="177">
        <v>7413.34</v>
      </c>
    </row>
    <row r="107" spans="1:21" s="76" customFormat="1" ht="12.75">
      <c r="A107" s="65" t="s">
        <v>142</v>
      </c>
      <c r="B107" s="75">
        <v>45000000</v>
      </c>
      <c r="C107" s="179">
        <v>90</v>
      </c>
      <c r="D107" s="176">
        <v>7.5</v>
      </c>
      <c r="E107" s="177">
        <v>26876.36</v>
      </c>
      <c r="F107" s="177">
        <v>27951.4144</v>
      </c>
      <c r="G107" s="177">
        <v>1</v>
      </c>
      <c r="H107" s="177">
        <v>26876.36</v>
      </c>
      <c r="I107" s="177">
        <v>27951.4144</v>
      </c>
      <c r="J107" s="177">
        <v>37613.465820000005</v>
      </c>
      <c r="K107" s="177">
        <v>2545177.85</v>
      </c>
      <c r="L107" s="194">
        <v>190</v>
      </c>
      <c r="M107" s="194">
        <v>190</v>
      </c>
      <c r="N107" s="177">
        <v>11518.44</v>
      </c>
      <c r="O107" s="177">
        <v>11979.1776</v>
      </c>
      <c r="P107" s="177">
        <v>1</v>
      </c>
      <c r="Q107" s="177">
        <v>11518.44</v>
      </c>
      <c r="R107" s="177">
        <v>11979.1776</v>
      </c>
      <c r="S107" s="177">
        <v>408374.77176000003</v>
      </c>
      <c r="T107" s="177">
        <v>27633359.56</v>
      </c>
      <c r="U107" s="177">
        <v>30178.54</v>
      </c>
    </row>
    <row r="108" spans="1:21" s="76" customFormat="1" ht="12.75">
      <c r="A108" s="65" t="s">
        <v>144</v>
      </c>
      <c r="B108" s="75">
        <v>40000000</v>
      </c>
      <c r="C108" s="222">
        <v>22</v>
      </c>
      <c r="D108" s="176">
        <v>1.8333333333333333</v>
      </c>
      <c r="E108" s="177">
        <v>26876.36</v>
      </c>
      <c r="F108" s="177">
        <v>27951.4144</v>
      </c>
      <c r="G108" s="177">
        <v>1</v>
      </c>
      <c r="H108" s="177">
        <v>26876.36</v>
      </c>
      <c r="I108" s="177">
        <v>27951.4144</v>
      </c>
      <c r="J108" s="177">
        <v>9194.402756</v>
      </c>
      <c r="K108" s="177">
        <v>622154.59</v>
      </c>
      <c r="L108" s="221">
        <v>51</v>
      </c>
      <c r="M108" s="221">
        <v>51</v>
      </c>
      <c r="N108" s="177">
        <v>11518.44</v>
      </c>
      <c r="O108" s="177">
        <v>11979.1776</v>
      </c>
      <c r="P108" s="177">
        <v>1</v>
      </c>
      <c r="Q108" s="177">
        <v>11518.44</v>
      </c>
      <c r="R108" s="177">
        <v>11979.1776</v>
      </c>
      <c r="S108" s="177">
        <v>109616.38610400002</v>
      </c>
      <c r="T108" s="177">
        <v>7417375.46</v>
      </c>
      <c r="U108" s="177">
        <v>8039.53</v>
      </c>
    </row>
    <row r="109" spans="1:21" s="76" customFormat="1" ht="12.75">
      <c r="A109" s="69" t="s">
        <v>153</v>
      </c>
      <c r="B109" s="75">
        <v>35000000</v>
      </c>
      <c r="C109" s="182">
        <v>18</v>
      </c>
      <c r="D109" s="176">
        <v>1.5</v>
      </c>
      <c r="E109" s="177">
        <v>26876.36</v>
      </c>
      <c r="F109" s="177">
        <v>27951.4144</v>
      </c>
      <c r="G109" s="177">
        <v>1</v>
      </c>
      <c r="H109" s="177">
        <v>26876.36</v>
      </c>
      <c r="I109" s="177">
        <v>27951.4144</v>
      </c>
      <c r="J109" s="177">
        <v>7522.693163999999</v>
      </c>
      <c r="K109" s="177">
        <v>509035.57</v>
      </c>
      <c r="L109" s="221">
        <v>17</v>
      </c>
      <c r="M109" s="221">
        <v>17</v>
      </c>
      <c r="N109" s="177">
        <v>11518.44</v>
      </c>
      <c r="O109" s="177">
        <v>11979.1776</v>
      </c>
      <c r="P109" s="177">
        <v>1</v>
      </c>
      <c r="Q109" s="177">
        <v>11518.44</v>
      </c>
      <c r="R109" s="177">
        <v>11979.1776</v>
      </c>
      <c r="S109" s="177">
        <v>36538.79536800001</v>
      </c>
      <c r="T109" s="177">
        <v>2472458.49</v>
      </c>
      <c r="U109" s="177">
        <v>2981.49</v>
      </c>
    </row>
    <row r="110" spans="1:21" s="76" customFormat="1" ht="12.75">
      <c r="A110" s="65" t="s">
        <v>95</v>
      </c>
      <c r="B110" s="75">
        <v>99000000</v>
      </c>
      <c r="C110" s="179">
        <v>13</v>
      </c>
      <c r="D110" s="176">
        <v>1.0833333333333333</v>
      </c>
      <c r="E110" s="177">
        <v>26876.36</v>
      </c>
      <c r="F110" s="177">
        <v>27951.4144</v>
      </c>
      <c r="G110" s="177">
        <v>1.27</v>
      </c>
      <c r="H110" s="177">
        <v>34132.9772</v>
      </c>
      <c r="I110" s="177">
        <v>35498.296288000005</v>
      </c>
      <c r="J110" s="177">
        <v>6899.981340980001</v>
      </c>
      <c r="K110" s="177">
        <v>466898.74</v>
      </c>
      <c r="L110" s="221">
        <v>25</v>
      </c>
      <c r="M110" s="221">
        <v>25</v>
      </c>
      <c r="N110" s="177">
        <v>11518.44</v>
      </c>
      <c r="O110" s="177">
        <v>11979.1776</v>
      </c>
      <c r="P110" s="177">
        <v>1.27</v>
      </c>
      <c r="Q110" s="177">
        <v>14628.418800000001</v>
      </c>
      <c r="R110" s="177">
        <v>15213.555552000002</v>
      </c>
      <c r="S110" s="177">
        <v>68241.573702</v>
      </c>
      <c r="T110" s="177">
        <v>4617679.82</v>
      </c>
      <c r="U110" s="177">
        <v>5084.58</v>
      </c>
    </row>
    <row r="111" spans="1:21" s="76" customFormat="1" ht="12.75">
      <c r="A111" s="65" t="s">
        <v>129</v>
      </c>
      <c r="B111" s="75">
        <v>11800000</v>
      </c>
      <c r="C111" s="221">
        <v>4</v>
      </c>
      <c r="D111" s="176">
        <v>0.3333333333333333</v>
      </c>
      <c r="E111" s="177">
        <v>26876.36</v>
      </c>
      <c r="F111" s="177">
        <v>27951.4144</v>
      </c>
      <c r="G111" s="177">
        <v>1.5</v>
      </c>
      <c r="H111" s="177">
        <v>40314.54</v>
      </c>
      <c r="I111" s="177">
        <v>41927.1216</v>
      </c>
      <c r="J111" s="177">
        <v>2507.564388</v>
      </c>
      <c r="K111" s="177">
        <v>169678.52</v>
      </c>
      <c r="L111" s="221">
        <v>7</v>
      </c>
      <c r="M111" s="221">
        <v>7</v>
      </c>
      <c r="N111" s="177">
        <v>11518.44</v>
      </c>
      <c r="O111" s="177">
        <v>11979.1776</v>
      </c>
      <c r="P111" s="177">
        <v>1.5</v>
      </c>
      <c r="Q111" s="177">
        <v>17277.66</v>
      </c>
      <c r="R111" s="177">
        <v>17968.7664</v>
      </c>
      <c r="S111" s="177">
        <v>22568.079492000004</v>
      </c>
      <c r="T111" s="177">
        <v>1527106.71</v>
      </c>
      <c r="U111" s="177">
        <v>1696.79</v>
      </c>
    </row>
    <row r="112" spans="1:21" s="80" customFormat="1" ht="25.5">
      <c r="A112" s="65" t="s">
        <v>130</v>
      </c>
      <c r="B112" s="75">
        <v>71800000</v>
      </c>
      <c r="C112" s="194">
        <v>29</v>
      </c>
      <c r="D112" s="176">
        <v>2.4166666666666665</v>
      </c>
      <c r="E112" s="177">
        <v>26876.36</v>
      </c>
      <c r="F112" s="177">
        <v>27951.4144</v>
      </c>
      <c r="G112" s="177">
        <v>1.5</v>
      </c>
      <c r="H112" s="177">
        <v>40314.54</v>
      </c>
      <c r="I112" s="177">
        <v>41927.1216</v>
      </c>
      <c r="J112" s="177">
        <v>18179.841813</v>
      </c>
      <c r="K112" s="177">
        <v>1230169.3</v>
      </c>
      <c r="L112" s="221">
        <v>108</v>
      </c>
      <c r="M112" s="221">
        <v>108</v>
      </c>
      <c r="N112" s="177">
        <v>11518.44</v>
      </c>
      <c r="O112" s="177">
        <v>11979.1776</v>
      </c>
      <c r="P112" s="177">
        <v>1.5</v>
      </c>
      <c r="Q112" s="177">
        <v>17277.66</v>
      </c>
      <c r="R112" s="177">
        <v>17968.7664</v>
      </c>
      <c r="S112" s="177">
        <v>348193.22644800006</v>
      </c>
      <c r="T112" s="177">
        <v>23561074.99</v>
      </c>
      <c r="U112" s="177">
        <v>24791.24</v>
      </c>
    </row>
    <row r="113" spans="1:21" s="80" customFormat="1" ht="12.75">
      <c r="A113" s="65" t="s">
        <v>115</v>
      </c>
      <c r="B113" s="75">
        <v>77000000</v>
      </c>
      <c r="C113" s="179">
        <v>4</v>
      </c>
      <c r="D113" s="176">
        <v>0.3333333333333333</v>
      </c>
      <c r="E113" s="177">
        <v>26876.36</v>
      </c>
      <c r="F113" s="177">
        <v>27951.4144</v>
      </c>
      <c r="G113" s="177">
        <v>2</v>
      </c>
      <c r="H113" s="177">
        <v>53752.72</v>
      </c>
      <c r="I113" s="177">
        <v>55902.8288</v>
      </c>
      <c r="J113" s="177">
        <v>3343.4191840000003</v>
      </c>
      <c r="K113" s="177">
        <v>226238.03</v>
      </c>
      <c r="L113" s="179">
        <v>3</v>
      </c>
      <c r="M113" s="179">
        <v>3</v>
      </c>
      <c r="N113" s="177">
        <v>11518.44</v>
      </c>
      <c r="O113" s="177">
        <v>11979.1776</v>
      </c>
      <c r="P113" s="177">
        <v>2</v>
      </c>
      <c r="Q113" s="177">
        <v>23036.88</v>
      </c>
      <c r="R113" s="177">
        <v>23958.3552</v>
      </c>
      <c r="S113" s="177">
        <v>12896.045424</v>
      </c>
      <c r="T113" s="177">
        <v>872632.41</v>
      </c>
      <c r="U113" s="177">
        <v>1098.87</v>
      </c>
    </row>
    <row r="114" spans="1:21" s="1" customFormat="1" ht="25.5">
      <c r="A114" s="65" t="s">
        <v>116</v>
      </c>
      <c r="B114" s="75">
        <v>71900000</v>
      </c>
      <c r="C114" s="222">
        <v>18</v>
      </c>
      <c r="D114" s="176">
        <v>1.5</v>
      </c>
      <c r="E114" s="177">
        <v>26876.36</v>
      </c>
      <c r="F114" s="177">
        <v>27951.4144</v>
      </c>
      <c r="G114" s="177">
        <v>1.5</v>
      </c>
      <c r="H114" s="177">
        <v>40314.54</v>
      </c>
      <c r="I114" s="177">
        <v>41927.1216</v>
      </c>
      <c r="J114" s="177">
        <v>11284.039745999999</v>
      </c>
      <c r="K114" s="177">
        <v>763553.36</v>
      </c>
      <c r="L114" s="179">
        <v>40</v>
      </c>
      <c r="M114" s="179">
        <v>40</v>
      </c>
      <c r="N114" s="177">
        <v>11518.44</v>
      </c>
      <c r="O114" s="177">
        <v>11979.1776</v>
      </c>
      <c r="P114" s="177">
        <v>1.5</v>
      </c>
      <c r="Q114" s="177">
        <v>17277.66</v>
      </c>
      <c r="R114" s="177">
        <v>17968.7664</v>
      </c>
      <c r="S114" s="177">
        <v>128960.45424000002</v>
      </c>
      <c r="T114" s="177">
        <v>8726324.07</v>
      </c>
      <c r="U114" s="177">
        <v>9489.88</v>
      </c>
    </row>
    <row r="115" spans="1:21" s="76" customFormat="1" ht="12.75">
      <c r="A115" s="65" t="s">
        <v>154</v>
      </c>
      <c r="B115" s="31"/>
      <c r="C115" s="182">
        <v>1</v>
      </c>
      <c r="D115" s="176">
        <v>0.08333333333333333</v>
      </c>
      <c r="E115" s="177">
        <v>26876.36</v>
      </c>
      <c r="F115" s="177">
        <v>27951.4144</v>
      </c>
      <c r="G115" s="177">
        <v>1.4</v>
      </c>
      <c r="H115" s="177">
        <v>37626.903999999995</v>
      </c>
      <c r="I115" s="177">
        <v>39131.98016</v>
      </c>
      <c r="J115" s="177">
        <v>585.0983572</v>
      </c>
      <c r="K115" s="177">
        <v>39591.66</v>
      </c>
      <c r="L115" s="224">
        <v>1</v>
      </c>
      <c r="M115" s="224">
        <v>1</v>
      </c>
      <c r="N115" s="177">
        <v>11518.44</v>
      </c>
      <c r="O115" s="177">
        <v>11979.1776</v>
      </c>
      <c r="P115" s="177">
        <v>1.4</v>
      </c>
      <c r="Q115" s="177">
        <v>16125.815999999999</v>
      </c>
      <c r="R115" s="177">
        <v>16770.84864</v>
      </c>
      <c r="S115" s="177">
        <v>3009.0772656</v>
      </c>
      <c r="T115" s="177">
        <v>203614.23</v>
      </c>
      <c r="U115" s="177">
        <v>243.21</v>
      </c>
    </row>
    <row r="116" spans="1:21" s="76" customFormat="1" ht="15">
      <c r="A116" s="65" t="s">
        <v>155</v>
      </c>
      <c r="B116" s="33"/>
      <c r="C116" s="223"/>
      <c r="D116" s="183"/>
      <c r="E116" s="177"/>
      <c r="F116" s="177"/>
      <c r="G116" s="184"/>
      <c r="H116" s="184"/>
      <c r="I116" s="184"/>
      <c r="J116" s="184"/>
      <c r="K116" s="199"/>
      <c r="L116" s="226"/>
      <c r="M116" s="223"/>
      <c r="N116" s="183"/>
      <c r="O116" s="199"/>
      <c r="P116" s="202"/>
      <c r="Q116" s="202"/>
      <c r="R116" s="185"/>
      <c r="S116" s="185"/>
      <c r="T116" s="202"/>
      <c r="U116" s="180">
        <v>64055.81</v>
      </c>
    </row>
  </sheetData>
  <sheetProtection/>
  <mergeCells count="32">
    <mergeCell ref="N26:R26"/>
    <mergeCell ref="S26:S27"/>
    <mergeCell ref="T26:T27"/>
    <mergeCell ref="U26:U27"/>
    <mergeCell ref="E26:I26"/>
    <mergeCell ref="S11:T11"/>
    <mergeCell ref="S12:T12"/>
    <mergeCell ref="S13:T13"/>
    <mergeCell ref="S14:T14"/>
    <mergeCell ref="S15:T15"/>
    <mergeCell ref="B15:M16"/>
    <mergeCell ref="B19:M20"/>
    <mergeCell ref="J26:J27"/>
    <mergeCell ref="S17:T17"/>
    <mergeCell ref="S18:T18"/>
    <mergeCell ref="S19:T19"/>
    <mergeCell ref="S20:T20"/>
    <mergeCell ref="A23:C23"/>
    <mergeCell ref="D23:N23"/>
    <mergeCell ref="A26:A27"/>
    <mergeCell ref="B26:B27"/>
    <mergeCell ref="C26:C27"/>
    <mergeCell ref="D26:D27"/>
    <mergeCell ref="K26:K27"/>
    <mergeCell ref="L26:L27"/>
    <mergeCell ref="M26:M27"/>
    <mergeCell ref="S10:T10"/>
    <mergeCell ref="R1:U1"/>
    <mergeCell ref="S5:T5"/>
    <mergeCell ref="S6:T6"/>
    <mergeCell ref="S7:T7"/>
    <mergeCell ref="S9:T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16"/>
  <sheetViews>
    <sheetView zoomScalePageLayoutView="0" workbookViewId="0" topLeftCell="A73">
      <selection activeCell="U30" sqref="U30:U115"/>
    </sheetView>
  </sheetViews>
  <sheetFormatPr defaultColWidth="9.00390625" defaultRowHeight="12.75"/>
  <cols>
    <col min="1" max="1" width="27.875" style="0" customWidth="1"/>
    <col min="2" max="2" width="12.125" style="0" customWidth="1"/>
    <col min="3" max="3" width="7.625" style="157" customWidth="1"/>
    <col min="4" max="4" width="7.00390625" style="155" customWidth="1"/>
    <col min="5" max="6" width="10.375" style="155" customWidth="1"/>
    <col min="7" max="7" width="7.375" style="155" customWidth="1"/>
    <col min="8" max="9" width="9.375" style="155" customWidth="1"/>
    <col min="10" max="10" width="11.125" style="155" customWidth="1"/>
    <col min="11" max="11" width="15.375" style="157" customWidth="1"/>
    <col min="12" max="12" width="6.75390625" style="155" customWidth="1"/>
    <col min="13" max="13" width="6.75390625" style="157" customWidth="1"/>
    <col min="14" max="14" width="10.25390625" style="155" customWidth="1"/>
    <col min="15" max="15" width="9.75390625" style="157" customWidth="1"/>
    <col min="16" max="16" width="6.375" style="157" customWidth="1"/>
    <col min="17" max="17" width="10.25390625" style="157" customWidth="1"/>
    <col min="18" max="18" width="12.00390625" style="155" customWidth="1"/>
    <col min="19" max="19" width="13.125" style="155" customWidth="1"/>
    <col min="20" max="20" width="17.25390625" style="157" customWidth="1"/>
    <col min="21" max="21" width="15.375" style="157" customWidth="1"/>
  </cols>
  <sheetData>
    <row r="1" spans="8:21" ht="12.75" customHeight="1">
      <c r="H1" s="215"/>
      <c r="I1" s="215"/>
      <c r="J1" s="215"/>
      <c r="K1" s="195"/>
      <c r="L1" s="215"/>
      <c r="M1" s="195"/>
      <c r="N1" s="215"/>
      <c r="R1" s="261" t="s">
        <v>42</v>
      </c>
      <c r="S1" s="262"/>
      <c r="T1" s="262"/>
      <c r="U1" s="262"/>
    </row>
    <row r="2" spans="8:15" ht="12.75">
      <c r="H2" s="215"/>
      <c r="I2" s="215"/>
      <c r="J2" s="215"/>
      <c r="K2" s="195"/>
      <c r="L2" s="215"/>
      <c r="M2" s="195"/>
      <c r="N2" s="215"/>
      <c r="O2" s="195"/>
    </row>
    <row r="3" spans="3:21" s="3" customFormat="1" ht="12.75" customHeight="1">
      <c r="C3" s="187" t="s">
        <v>23</v>
      </c>
      <c r="D3" s="158"/>
      <c r="E3" s="158"/>
      <c r="F3" s="159"/>
      <c r="G3" s="159"/>
      <c r="H3" s="215"/>
      <c r="I3" s="215"/>
      <c r="J3" s="215"/>
      <c r="K3" s="195"/>
      <c r="L3" s="215"/>
      <c r="M3" s="195"/>
      <c r="N3" s="215"/>
      <c r="O3" s="161"/>
      <c r="P3" s="161"/>
      <c r="Q3" s="161"/>
      <c r="R3" s="160"/>
      <c r="S3" s="160"/>
      <c r="T3" s="161"/>
      <c r="U3" s="161"/>
    </row>
    <row r="4" spans="2:21" s="3" customFormat="1" ht="18" customHeight="1">
      <c r="B4" s="18" t="s">
        <v>210</v>
      </c>
      <c r="C4" s="188"/>
      <c r="D4" s="162"/>
      <c r="E4" s="162"/>
      <c r="F4" s="162"/>
      <c r="G4" s="162"/>
      <c r="H4" s="162"/>
      <c r="I4" s="162"/>
      <c r="J4" s="162"/>
      <c r="K4" s="161"/>
      <c r="L4" s="160"/>
      <c r="M4" s="161"/>
      <c r="N4" s="160"/>
      <c r="O4" s="161"/>
      <c r="P4" s="161"/>
      <c r="Q4" s="188"/>
      <c r="R4" s="160"/>
      <c r="S4" s="160"/>
      <c r="T4" s="161"/>
      <c r="U4" s="161"/>
    </row>
    <row r="5" spans="2:21" s="3" customFormat="1" ht="14.25">
      <c r="B5" s="4" t="s">
        <v>173</v>
      </c>
      <c r="C5" s="188"/>
      <c r="D5" s="162"/>
      <c r="E5" s="162"/>
      <c r="F5" s="162"/>
      <c r="G5" s="162"/>
      <c r="H5" s="162"/>
      <c r="I5" s="162"/>
      <c r="J5" s="162"/>
      <c r="K5" s="161"/>
      <c r="L5" s="160"/>
      <c r="M5" s="161"/>
      <c r="N5" s="160"/>
      <c r="O5" s="161"/>
      <c r="P5" s="161"/>
      <c r="Q5" s="188"/>
      <c r="R5" s="163"/>
      <c r="S5" s="254"/>
      <c r="T5" s="254"/>
      <c r="U5" s="161"/>
    </row>
    <row r="6" spans="1:20" ht="12.75">
      <c r="A6" s="8"/>
      <c r="B6" s="8"/>
      <c r="C6" s="189"/>
      <c r="D6" s="164"/>
      <c r="E6" s="164"/>
      <c r="F6" s="160"/>
      <c r="G6" s="160"/>
      <c r="H6" s="160"/>
      <c r="I6" s="160"/>
      <c r="J6" s="160"/>
      <c r="Q6" s="161"/>
      <c r="R6" s="160"/>
      <c r="S6" s="255" t="s">
        <v>2</v>
      </c>
      <c r="T6" s="257"/>
    </row>
    <row r="7" spans="1:20" ht="12.75">
      <c r="A7" s="8"/>
      <c r="B7" s="8"/>
      <c r="C7" s="189" t="s">
        <v>17</v>
      </c>
      <c r="D7" s="164"/>
      <c r="E7" s="164"/>
      <c r="F7" s="160"/>
      <c r="G7" s="160"/>
      <c r="H7" s="160"/>
      <c r="I7" s="160"/>
      <c r="J7" s="160"/>
      <c r="Q7" s="161"/>
      <c r="R7" s="164" t="s">
        <v>21</v>
      </c>
      <c r="S7" s="258" t="s">
        <v>211</v>
      </c>
      <c r="T7" s="260"/>
    </row>
    <row r="8" spans="1:21" s="9" customFormat="1" ht="12.75">
      <c r="A8" s="3" t="s">
        <v>3</v>
      </c>
      <c r="B8" s="3"/>
      <c r="C8" s="161"/>
      <c r="D8" s="160"/>
      <c r="E8" s="160"/>
      <c r="F8" s="160"/>
      <c r="G8" s="160"/>
      <c r="H8" s="160"/>
      <c r="I8" s="160"/>
      <c r="J8" s="160"/>
      <c r="K8" s="166"/>
      <c r="L8" s="165"/>
      <c r="M8" s="166"/>
      <c r="N8" s="165"/>
      <c r="O8" s="166"/>
      <c r="P8" s="166"/>
      <c r="Q8" s="161"/>
      <c r="R8" s="160" t="s">
        <v>5</v>
      </c>
      <c r="S8" s="212"/>
      <c r="T8" s="200"/>
      <c r="U8" s="166"/>
    </row>
    <row r="9" spans="1:21" s="9" customFormat="1" ht="12.75">
      <c r="A9" s="3" t="s">
        <v>4</v>
      </c>
      <c r="B9" s="220" t="s">
        <v>43</v>
      </c>
      <c r="C9" s="220"/>
      <c r="D9" s="220"/>
      <c r="E9" s="220"/>
      <c r="F9" s="220"/>
      <c r="G9" s="220"/>
      <c r="H9" s="220"/>
      <c r="I9" s="220"/>
      <c r="J9" s="220"/>
      <c r="K9" s="220"/>
      <c r="L9" s="165"/>
      <c r="M9" s="166"/>
      <c r="N9" s="165"/>
      <c r="O9" s="166"/>
      <c r="P9" s="166"/>
      <c r="Q9" s="208"/>
      <c r="R9" s="167"/>
      <c r="S9" s="233" t="s">
        <v>163</v>
      </c>
      <c r="T9" s="235"/>
      <c r="U9" s="166"/>
    </row>
    <row r="10" spans="1:21" s="9" customFormat="1" ht="12.75">
      <c r="A10" s="3" t="s">
        <v>8</v>
      </c>
      <c r="B10" s="220" t="s">
        <v>157</v>
      </c>
      <c r="C10" s="220"/>
      <c r="D10" s="220"/>
      <c r="E10" s="220"/>
      <c r="F10" s="220"/>
      <c r="G10" s="220"/>
      <c r="H10" s="220"/>
      <c r="I10" s="220"/>
      <c r="J10" s="220"/>
      <c r="K10" s="220"/>
      <c r="L10" s="165"/>
      <c r="M10" s="166"/>
      <c r="N10" s="165"/>
      <c r="O10" s="166"/>
      <c r="P10" s="166"/>
      <c r="Q10" s="208"/>
      <c r="R10" s="160" t="s">
        <v>6</v>
      </c>
      <c r="S10" s="233" t="s">
        <v>164</v>
      </c>
      <c r="T10" s="235">
        <v>10</v>
      </c>
      <c r="U10" s="166"/>
    </row>
    <row r="11" spans="1:21" s="9" customFormat="1" ht="12.75">
      <c r="A11" s="3" t="s">
        <v>9</v>
      </c>
      <c r="B11" s="220" t="s">
        <v>158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166"/>
      <c r="N11" s="165"/>
      <c r="O11" s="166"/>
      <c r="P11" s="166"/>
      <c r="Q11" s="208"/>
      <c r="R11" s="160" t="s">
        <v>6</v>
      </c>
      <c r="S11" s="233" t="s">
        <v>165</v>
      </c>
      <c r="T11" s="235">
        <v>3</v>
      </c>
      <c r="U11" s="166"/>
    </row>
    <row r="12" spans="1:21" s="9" customFormat="1" ht="12.75">
      <c r="A12" s="3" t="s">
        <v>13</v>
      </c>
      <c r="B12" s="220" t="s">
        <v>159</v>
      </c>
      <c r="C12" s="220"/>
      <c r="D12" s="220"/>
      <c r="E12" s="220"/>
      <c r="F12" s="220"/>
      <c r="G12" s="220"/>
      <c r="H12" s="220"/>
      <c r="I12" s="220"/>
      <c r="J12" s="220"/>
      <c r="K12" s="220"/>
      <c r="L12" s="165"/>
      <c r="M12" s="166"/>
      <c r="N12" s="165"/>
      <c r="O12" s="166"/>
      <c r="P12" s="166"/>
      <c r="Q12" s="208"/>
      <c r="R12" s="160" t="s">
        <v>7</v>
      </c>
      <c r="S12" s="233" t="s">
        <v>166</v>
      </c>
      <c r="T12" s="235">
        <v>3</v>
      </c>
      <c r="U12" s="166"/>
    </row>
    <row r="13" spans="1:21" s="9" customFormat="1" ht="12.75">
      <c r="A13" s="3" t="s">
        <v>14</v>
      </c>
      <c r="B13" s="220" t="s">
        <v>160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166"/>
      <c r="N13" s="165"/>
      <c r="O13" s="166"/>
      <c r="P13" s="166"/>
      <c r="Q13" s="208"/>
      <c r="R13" s="160" t="s">
        <v>7</v>
      </c>
      <c r="S13" s="233" t="s">
        <v>166</v>
      </c>
      <c r="T13" s="235"/>
      <c r="U13" s="166"/>
    </row>
    <row r="14" spans="1:21" s="9" customFormat="1" ht="12.75">
      <c r="A14" s="3" t="s">
        <v>15</v>
      </c>
      <c r="B14" s="217" t="s">
        <v>161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165"/>
      <c r="O14" s="166"/>
      <c r="P14" s="166"/>
      <c r="Q14" s="208"/>
      <c r="R14" s="160" t="s">
        <v>7</v>
      </c>
      <c r="S14" s="233" t="s">
        <v>167</v>
      </c>
      <c r="T14" s="235"/>
      <c r="U14" s="166"/>
    </row>
    <row r="15" spans="1:21" s="9" customFormat="1" ht="12.75" customHeight="1">
      <c r="A15" s="3" t="s">
        <v>19</v>
      </c>
      <c r="B15" s="231" t="s">
        <v>97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165"/>
      <c r="O15" s="166"/>
      <c r="P15" s="166"/>
      <c r="Q15" s="209"/>
      <c r="R15" s="160" t="s">
        <v>7</v>
      </c>
      <c r="S15" s="233" t="s">
        <v>168</v>
      </c>
      <c r="T15" s="235"/>
      <c r="U15" s="166"/>
    </row>
    <row r="16" spans="1:21" s="9" customFormat="1" ht="12.75">
      <c r="A16" s="3" t="s">
        <v>20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165"/>
      <c r="O16" s="166"/>
      <c r="P16" s="166"/>
      <c r="Q16" s="209"/>
      <c r="R16" s="160"/>
      <c r="S16" s="212"/>
      <c r="T16" s="200"/>
      <c r="U16" s="166"/>
    </row>
    <row r="17" spans="1:21" s="9" customFormat="1" ht="12.75">
      <c r="A17" s="3" t="s">
        <v>10</v>
      </c>
      <c r="B17" s="220" t="s">
        <v>162</v>
      </c>
      <c r="C17" s="220"/>
      <c r="D17" s="220"/>
      <c r="E17" s="220"/>
      <c r="F17" s="220"/>
      <c r="G17" s="220"/>
      <c r="H17" s="220"/>
      <c r="I17" s="220"/>
      <c r="J17" s="220"/>
      <c r="K17" s="220"/>
      <c r="L17" s="165"/>
      <c r="M17" s="166"/>
      <c r="N17" s="165"/>
      <c r="O17" s="166"/>
      <c r="P17" s="166"/>
      <c r="Q17" s="208"/>
      <c r="R17" s="160" t="s">
        <v>7</v>
      </c>
      <c r="S17" s="233" t="s">
        <v>169</v>
      </c>
      <c r="T17" s="235"/>
      <c r="U17" s="166"/>
    </row>
    <row r="18" spans="1:21" s="9" customFormat="1" ht="12.75">
      <c r="A18" s="3" t="s">
        <v>11</v>
      </c>
      <c r="B18" s="7"/>
      <c r="C18" s="190"/>
      <c r="D18" s="168"/>
      <c r="E18" s="168"/>
      <c r="F18" s="168"/>
      <c r="G18" s="168"/>
      <c r="H18" s="168"/>
      <c r="I18" s="21"/>
      <c r="J18" s="21"/>
      <c r="K18" s="166"/>
      <c r="L18" s="165"/>
      <c r="M18" s="166"/>
      <c r="N18" s="165"/>
      <c r="O18" s="166"/>
      <c r="P18" s="166"/>
      <c r="Q18" s="208"/>
      <c r="R18" s="21" t="s">
        <v>1</v>
      </c>
      <c r="S18" s="236">
        <v>384</v>
      </c>
      <c r="T18" s="238"/>
      <c r="U18" s="166"/>
    </row>
    <row r="19" spans="1:21" s="9" customFormat="1" ht="12.75" customHeight="1">
      <c r="A19" s="3" t="s">
        <v>18</v>
      </c>
      <c r="B19" s="231" t="s">
        <v>140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165"/>
      <c r="O19" s="166"/>
      <c r="P19" s="166"/>
      <c r="Q19" s="208"/>
      <c r="R19" s="21" t="s">
        <v>0</v>
      </c>
      <c r="S19" s="239">
        <v>39848</v>
      </c>
      <c r="T19" s="235"/>
      <c r="U19" s="166"/>
    </row>
    <row r="20" spans="1:21" s="9" customFormat="1" ht="13.5" thickBot="1">
      <c r="A20" s="3" t="s">
        <v>16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165"/>
      <c r="O20" s="166"/>
      <c r="P20" s="166"/>
      <c r="Q20" s="161"/>
      <c r="R20" s="21" t="s">
        <v>12</v>
      </c>
      <c r="S20" s="241">
        <v>97</v>
      </c>
      <c r="T20" s="243"/>
      <c r="U20" s="166"/>
    </row>
    <row r="21" spans="1:21" s="9" customFormat="1" ht="12.75">
      <c r="A21" s="3" t="s">
        <v>22</v>
      </c>
      <c r="B21" s="3"/>
      <c r="C21" s="161"/>
      <c r="D21" s="160"/>
      <c r="E21" s="160"/>
      <c r="F21" s="160"/>
      <c r="G21" s="160"/>
      <c r="H21" s="160"/>
      <c r="I21" s="160"/>
      <c r="J21" s="160"/>
      <c r="K21" s="166"/>
      <c r="L21" s="165"/>
      <c r="M21" s="166"/>
      <c r="N21" s="165"/>
      <c r="O21" s="166"/>
      <c r="P21" s="166"/>
      <c r="Q21" s="161"/>
      <c r="R21" s="21"/>
      <c r="S21" s="13"/>
      <c r="T21" s="161"/>
      <c r="U21" s="166"/>
    </row>
    <row r="22" spans="1:21" s="9" customFormat="1" ht="13.5" thickBot="1">
      <c r="A22" s="3"/>
      <c r="B22" s="3"/>
      <c r="C22" s="161"/>
      <c r="D22" s="160"/>
      <c r="E22" s="160"/>
      <c r="F22" s="160"/>
      <c r="G22" s="160"/>
      <c r="H22" s="160"/>
      <c r="I22" s="160"/>
      <c r="J22" s="160"/>
      <c r="K22" s="166"/>
      <c r="L22" s="165"/>
      <c r="M22" s="166"/>
      <c r="N22" s="165"/>
      <c r="O22" s="166"/>
      <c r="P22" s="166"/>
      <c r="Q22" s="161"/>
      <c r="R22" s="21"/>
      <c r="S22" s="13"/>
      <c r="T22" s="161"/>
      <c r="U22" s="166"/>
    </row>
    <row r="23" spans="1:14" ht="50.25" customHeight="1" thickBot="1" thickTop="1">
      <c r="A23" s="247" t="s">
        <v>96</v>
      </c>
      <c r="B23" s="247"/>
      <c r="C23" s="248"/>
      <c r="D23" s="244" t="s">
        <v>134</v>
      </c>
      <c r="E23" s="245"/>
      <c r="F23" s="245"/>
      <c r="G23" s="245"/>
      <c r="H23" s="245"/>
      <c r="I23" s="245"/>
      <c r="J23" s="245"/>
      <c r="K23" s="245"/>
      <c r="L23" s="245"/>
      <c r="M23" s="245"/>
      <c r="N23" s="246"/>
    </row>
    <row r="24" spans="1:14" ht="15.75" thickTop="1">
      <c r="A24" s="8"/>
      <c r="B24" s="214"/>
      <c r="C24" s="192"/>
      <c r="D24" s="28"/>
      <c r="E24" s="28"/>
      <c r="F24" s="28"/>
      <c r="G24" s="28"/>
      <c r="H24" s="28"/>
      <c r="I24" s="28"/>
      <c r="J24" s="28"/>
      <c r="K24" s="196"/>
      <c r="L24" s="28"/>
      <c r="M24" s="196"/>
      <c r="N24" s="28"/>
    </row>
    <row r="25" spans="1:21" s="14" customFormat="1" ht="12.75">
      <c r="A25" s="14" t="s">
        <v>183</v>
      </c>
      <c r="C25" s="173"/>
      <c r="D25" s="169"/>
      <c r="E25" s="169"/>
      <c r="F25" s="169"/>
      <c r="G25" s="170"/>
      <c r="H25" s="171"/>
      <c r="I25" s="171"/>
      <c r="J25" s="171"/>
      <c r="K25" s="198"/>
      <c r="L25" s="172"/>
      <c r="M25" s="197"/>
      <c r="N25" s="169"/>
      <c r="O25" s="173"/>
      <c r="P25" s="173"/>
      <c r="Q25" s="173"/>
      <c r="R25" s="169"/>
      <c r="S25" s="169"/>
      <c r="T25" s="173"/>
      <c r="U25" s="173"/>
    </row>
    <row r="26" spans="1:21" s="10" customFormat="1" ht="12.75" customHeight="1">
      <c r="A26" s="249" t="s">
        <v>188</v>
      </c>
      <c r="B26" s="249" t="s">
        <v>24</v>
      </c>
      <c r="C26" s="263" t="s">
        <v>136</v>
      </c>
      <c r="D26" s="232" t="s">
        <v>132</v>
      </c>
      <c r="E26" s="232" t="s">
        <v>133</v>
      </c>
      <c r="F26" s="232"/>
      <c r="G26" s="232"/>
      <c r="H26" s="232"/>
      <c r="I26" s="232"/>
      <c r="J26" s="232" t="s">
        <v>137</v>
      </c>
      <c r="K26" s="263" t="s">
        <v>98</v>
      </c>
      <c r="L26" s="232" t="s">
        <v>138</v>
      </c>
      <c r="M26" s="263" t="s">
        <v>99</v>
      </c>
      <c r="N26" s="232" t="s">
        <v>100</v>
      </c>
      <c r="O26" s="232"/>
      <c r="P26" s="232"/>
      <c r="Q26" s="232"/>
      <c r="R26" s="232"/>
      <c r="S26" s="232" t="s">
        <v>170</v>
      </c>
      <c r="T26" s="263" t="s">
        <v>101</v>
      </c>
      <c r="U26" s="263" t="s">
        <v>185</v>
      </c>
    </row>
    <row r="27" spans="1:21" s="10" customFormat="1" ht="140.25">
      <c r="A27" s="249"/>
      <c r="B27" s="249"/>
      <c r="C27" s="263"/>
      <c r="D27" s="232"/>
      <c r="E27" s="210" t="s">
        <v>223</v>
      </c>
      <c r="F27" s="210" t="s">
        <v>217</v>
      </c>
      <c r="G27" s="210" t="s">
        <v>135</v>
      </c>
      <c r="H27" s="210" t="s">
        <v>225</v>
      </c>
      <c r="I27" s="210" t="s">
        <v>218</v>
      </c>
      <c r="J27" s="232"/>
      <c r="K27" s="263"/>
      <c r="L27" s="232"/>
      <c r="M27" s="263"/>
      <c r="N27" s="210" t="s">
        <v>226</v>
      </c>
      <c r="O27" s="211" t="s">
        <v>219</v>
      </c>
      <c r="P27" s="211" t="s">
        <v>139</v>
      </c>
      <c r="Q27" s="211" t="s">
        <v>227</v>
      </c>
      <c r="R27" s="210" t="s">
        <v>222</v>
      </c>
      <c r="S27" s="232"/>
      <c r="T27" s="263"/>
      <c r="U27" s="263"/>
    </row>
    <row r="28" spans="1:21" s="2" customFormat="1" ht="12" customHeight="1">
      <c r="A28" s="29">
        <v>1</v>
      </c>
      <c r="B28" s="29">
        <v>2</v>
      </c>
      <c r="C28" s="193">
        <v>3</v>
      </c>
      <c r="D28" s="29">
        <v>4</v>
      </c>
      <c r="E28" s="22">
        <v>5</v>
      </c>
      <c r="F28" s="22">
        <v>6</v>
      </c>
      <c r="G28" s="29">
        <v>7</v>
      </c>
      <c r="H28" s="29">
        <v>8</v>
      </c>
      <c r="I28" s="29">
        <v>9</v>
      </c>
      <c r="J28" s="29">
        <v>10</v>
      </c>
      <c r="K28" s="193">
        <v>11</v>
      </c>
      <c r="L28" s="29">
        <v>12</v>
      </c>
      <c r="M28" s="193">
        <v>13</v>
      </c>
      <c r="N28" s="29">
        <v>14</v>
      </c>
      <c r="O28" s="201">
        <v>15</v>
      </c>
      <c r="P28" s="201">
        <v>16</v>
      </c>
      <c r="Q28" s="201">
        <v>17</v>
      </c>
      <c r="R28" s="22">
        <v>18</v>
      </c>
      <c r="S28" s="22">
        <v>19</v>
      </c>
      <c r="T28" s="201">
        <v>20</v>
      </c>
      <c r="U28" s="201">
        <v>21</v>
      </c>
    </row>
    <row r="29" spans="1:21" s="2" customFormat="1" ht="12.75">
      <c r="A29" s="32" t="s">
        <v>156</v>
      </c>
      <c r="B29" s="29"/>
      <c r="C29" s="181">
        <v>2404</v>
      </c>
      <c r="D29" s="174"/>
      <c r="E29" s="175"/>
      <c r="F29" s="175"/>
      <c r="G29" s="175"/>
      <c r="H29" s="175"/>
      <c r="I29" s="175"/>
      <c r="J29" s="175">
        <v>1170347.920189128</v>
      </c>
      <c r="K29" s="180">
        <v>79193542.64</v>
      </c>
      <c r="L29" s="174">
        <v>7307</v>
      </c>
      <c r="M29" s="181">
        <v>7300</v>
      </c>
      <c r="N29" s="174"/>
      <c r="O29" s="180"/>
      <c r="P29" s="180"/>
      <c r="Q29" s="180"/>
      <c r="R29" s="175"/>
      <c r="S29" s="175">
        <v>18521607.63564414</v>
      </c>
      <c r="T29" s="180">
        <v>1253295450</v>
      </c>
      <c r="U29" s="216">
        <v>1399112.7000000002</v>
      </c>
    </row>
    <row r="30" spans="1:47" s="76" customFormat="1" ht="12.75">
      <c r="A30" s="65" t="s">
        <v>117</v>
      </c>
      <c r="B30" s="75">
        <v>79000000</v>
      </c>
      <c r="C30" s="194">
        <v>14</v>
      </c>
      <c r="D30" s="176">
        <v>1.1666666666666667</v>
      </c>
      <c r="E30" s="177">
        <v>27951.41</v>
      </c>
      <c r="F30" s="177">
        <v>29069.4664</v>
      </c>
      <c r="G30" s="177">
        <v>1</v>
      </c>
      <c r="H30" s="177">
        <v>27951.41</v>
      </c>
      <c r="I30" s="177">
        <v>29069.4664</v>
      </c>
      <c r="J30" s="177">
        <v>6085.021957000001</v>
      </c>
      <c r="K30" s="177">
        <v>411753.15</v>
      </c>
      <c r="L30" s="221">
        <v>15</v>
      </c>
      <c r="M30" s="221">
        <v>15</v>
      </c>
      <c r="N30" s="177">
        <v>11979.18</v>
      </c>
      <c r="O30" s="177">
        <v>12458.3472</v>
      </c>
      <c r="P30" s="177">
        <v>1</v>
      </c>
      <c r="Q30" s="177">
        <v>11979.18</v>
      </c>
      <c r="R30" s="177">
        <v>12458.3472</v>
      </c>
      <c r="S30" s="177">
        <v>33529.72482</v>
      </c>
      <c r="T30" s="177">
        <v>2268844.71</v>
      </c>
      <c r="U30" s="177">
        <v>2680.6</v>
      </c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</row>
    <row r="31" spans="1:47" s="78" customFormat="1" ht="12.75">
      <c r="A31" s="65" t="s">
        <v>118</v>
      </c>
      <c r="B31" s="75">
        <v>84000000</v>
      </c>
      <c r="C31" s="194">
        <v>7</v>
      </c>
      <c r="D31" s="176">
        <v>0.5833333333333334</v>
      </c>
      <c r="E31" s="177">
        <v>27951.41</v>
      </c>
      <c r="F31" s="177">
        <v>29069.4664</v>
      </c>
      <c r="G31" s="177">
        <v>1.4</v>
      </c>
      <c r="H31" s="177">
        <v>39131.973999999995</v>
      </c>
      <c r="I31" s="177">
        <v>40697.25296</v>
      </c>
      <c r="J31" s="177">
        <v>4259.5153699</v>
      </c>
      <c r="K31" s="177">
        <v>288227.21</v>
      </c>
      <c r="L31" s="221">
        <v>38</v>
      </c>
      <c r="M31" s="221">
        <v>38</v>
      </c>
      <c r="N31" s="177">
        <v>11979.18</v>
      </c>
      <c r="O31" s="177">
        <v>12458.3472</v>
      </c>
      <c r="P31" s="177" t="s">
        <v>131</v>
      </c>
      <c r="Q31" s="177">
        <v>16770.852</v>
      </c>
      <c r="R31" s="177">
        <v>17441.68608</v>
      </c>
      <c r="S31" s="177">
        <v>118918.7573616</v>
      </c>
      <c r="T31" s="177">
        <v>8046835.91</v>
      </c>
      <c r="U31" s="177">
        <v>8335.06</v>
      </c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</row>
    <row r="32" spans="1:47" s="80" customFormat="1" ht="12.75">
      <c r="A32" s="65" t="s">
        <v>119</v>
      </c>
      <c r="B32" s="75">
        <v>80000000</v>
      </c>
      <c r="C32" s="222">
        <v>89</v>
      </c>
      <c r="D32" s="176">
        <v>7.416666666666667</v>
      </c>
      <c r="E32" s="177">
        <v>27951.41</v>
      </c>
      <c r="F32" s="177">
        <v>29069.4664</v>
      </c>
      <c r="G32" s="177">
        <v>1.15</v>
      </c>
      <c r="H32" s="177">
        <v>32144.121499999997</v>
      </c>
      <c r="I32" s="177">
        <v>33429.88636</v>
      </c>
      <c r="J32" s="177">
        <v>44485.856949925</v>
      </c>
      <c r="K32" s="177">
        <v>3010209.65</v>
      </c>
      <c r="L32" s="222">
        <v>220</v>
      </c>
      <c r="M32" s="222">
        <v>220</v>
      </c>
      <c r="N32" s="177">
        <v>11979.18</v>
      </c>
      <c r="O32" s="177">
        <v>12458.3472</v>
      </c>
      <c r="P32" s="177">
        <v>1.15</v>
      </c>
      <c r="Q32" s="177">
        <v>13776.056999999999</v>
      </c>
      <c r="R32" s="177">
        <v>14327.099279999999</v>
      </c>
      <c r="S32" s="177">
        <v>565534.691964</v>
      </c>
      <c r="T32" s="177">
        <v>38267847.49</v>
      </c>
      <c r="U32" s="177">
        <v>41278.06</v>
      </c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</row>
    <row r="33" spans="1:47" s="80" customFormat="1" ht="12.75">
      <c r="A33" s="65" t="s">
        <v>120</v>
      </c>
      <c r="B33" s="75">
        <v>81000000</v>
      </c>
      <c r="C33" s="222">
        <v>38</v>
      </c>
      <c r="D33" s="176">
        <v>3.1666666666666665</v>
      </c>
      <c r="E33" s="177">
        <v>27951.41</v>
      </c>
      <c r="F33" s="177">
        <v>29069.4664</v>
      </c>
      <c r="G33" s="177">
        <v>1.21</v>
      </c>
      <c r="H33" s="177">
        <v>33821.206099999996</v>
      </c>
      <c r="I33" s="177">
        <v>35174.054344000004</v>
      </c>
      <c r="J33" s="177">
        <v>19984.95068449</v>
      </c>
      <c r="K33" s="177">
        <v>1352315</v>
      </c>
      <c r="L33" s="179">
        <v>117</v>
      </c>
      <c r="M33" s="179">
        <v>117</v>
      </c>
      <c r="N33" s="177">
        <v>11979.18</v>
      </c>
      <c r="O33" s="177">
        <v>12458.3472</v>
      </c>
      <c r="P33" s="177">
        <v>1.21</v>
      </c>
      <c r="Q33" s="177">
        <v>14494.8078</v>
      </c>
      <c r="R33" s="177">
        <v>15074.600112</v>
      </c>
      <c r="S33" s="177">
        <v>316453.54285116005</v>
      </c>
      <c r="T33" s="177">
        <v>21413356.4</v>
      </c>
      <c r="U33" s="177">
        <v>22765.67</v>
      </c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</row>
    <row r="34" spans="1:47" s="80" customFormat="1" ht="12.75">
      <c r="A34" s="65" t="s">
        <v>121</v>
      </c>
      <c r="B34" s="75">
        <v>82000000</v>
      </c>
      <c r="C34" s="194">
        <v>17</v>
      </c>
      <c r="D34" s="176">
        <v>1.4166666666666667</v>
      </c>
      <c r="E34" s="177">
        <v>27951.41</v>
      </c>
      <c r="F34" s="177">
        <v>29069.4664</v>
      </c>
      <c r="G34" s="177">
        <v>1</v>
      </c>
      <c r="H34" s="177">
        <v>27951.41</v>
      </c>
      <c r="I34" s="177">
        <v>29069.4664</v>
      </c>
      <c r="J34" s="177">
        <v>7388.955233500001</v>
      </c>
      <c r="K34" s="177">
        <v>499985.97</v>
      </c>
      <c r="L34" s="222">
        <v>71</v>
      </c>
      <c r="M34" s="222">
        <v>71</v>
      </c>
      <c r="N34" s="177">
        <v>11979.18</v>
      </c>
      <c r="O34" s="177">
        <v>12458.3472</v>
      </c>
      <c r="P34" s="177">
        <v>1</v>
      </c>
      <c r="Q34" s="177">
        <v>11979.18</v>
      </c>
      <c r="R34" s="177">
        <v>12458.3472</v>
      </c>
      <c r="S34" s="177">
        <v>158707.364148</v>
      </c>
      <c r="T34" s="177">
        <v>10739198.31</v>
      </c>
      <c r="U34" s="177">
        <v>11239.18</v>
      </c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</row>
    <row r="35" spans="1:21" s="80" customFormat="1" ht="12.75">
      <c r="A35" s="65" t="s">
        <v>122</v>
      </c>
      <c r="B35" s="75">
        <v>26000000</v>
      </c>
      <c r="C35" s="194">
        <v>8</v>
      </c>
      <c r="D35" s="176">
        <v>0.6666666666666666</v>
      </c>
      <c r="E35" s="177">
        <v>27951.41</v>
      </c>
      <c r="F35" s="177">
        <v>29069.4664</v>
      </c>
      <c r="G35" s="177">
        <v>1</v>
      </c>
      <c r="H35" s="177">
        <v>27951.41</v>
      </c>
      <c r="I35" s="177">
        <v>29069.4664</v>
      </c>
      <c r="J35" s="177">
        <v>3477.1554040000005</v>
      </c>
      <c r="K35" s="177">
        <v>235287.52</v>
      </c>
      <c r="L35" s="222">
        <v>8</v>
      </c>
      <c r="M35" s="222">
        <v>8</v>
      </c>
      <c r="N35" s="177">
        <v>11979.18</v>
      </c>
      <c r="O35" s="177">
        <v>12458.3472</v>
      </c>
      <c r="P35" s="177">
        <v>1</v>
      </c>
      <c r="Q35" s="177">
        <v>11979.18</v>
      </c>
      <c r="R35" s="177">
        <v>12458.3472</v>
      </c>
      <c r="S35" s="177">
        <v>17882.519903999997</v>
      </c>
      <c r="T35" s="177">
        <v>1210050.51</v>
      </c>
      <c r="U35" s="177">
        <v>1445.34</v>
      </c>
    </row>
    <row r="36" spans="1:21" s="76" customFormat="1" ht="13.5" customHeight="1">
      <c r="A36" s="65" t="s">
        <v>104</v>
      </c>
      <c r="B36" s="75">
        <v>83000000</v>
      </c>
      <c r="C36" s="194">
        <v>9</v>
      </c>
      <c r="D36" s="176">
        <v>0.75</v>
      </c>
      <c r="E36" s="177">
        <v>27951.41</v>
      </c>
      <c r="F36" s="177">
        <v>29069.4664</v>
      </c>
      <c r="G36" s="177">
        <v>1</v>
      </c>
      <c r="H36" s="177">
        <v>27951.41</v>
      </c>
      <c r="I36" s="177">
        <v>29069.4664</v>
      </c>
      <c r="J36" s="177">
        <v>3911.7998294999998</v>
      </c>
      <c r="K36" s="177">
        <v>264698.46</v>
      </c>
      <c r="L36" s="222">
        <v>15</v>
      </c>
      <c r="M36" s="222">
        <v>15</v>
      </c>
      <c r="N36" s="177">
        <v>11979.18</v>
      </c>
      <c r="O36" s="177">
        <v>12458.3472</v>
      </c>
      <c r="P36" s="177">
        <v>1</v>
      </c>
      <c r="Q36" s="177">
        <v>11979.18</v>
      </c>
      <c r="R36" s="177">
        <v>12458.3472</v>
      </c>
      <c r="S36" s="177">
        <v>33529.72482</v>
      </c>
      <c r="T36" s="177">
        <v>2268844.71</v>
      </c>
      <c r="U36" s="177">
        <v>2533.54</v>
      </c>
    </row>
    <row r="37" spans="1:21" s="80" customFormat="1" ht="12.75">
      <c r="A37" s="65" t="s">
        <v>123</v>
      </c>
      <c r="B37" s="75">
        <v>85000000</v>
      </c>
      <c r="C37" s="194">
        <v>5</v>
      </c>
      <c r="D37" s="176">
        <v>0.4166666666666667</v>
      </c>
      <c r="E37" s="177">
        <v>27951.41</v>
      </c>
      <c r="F37" s="177">
        <v>29069.4664</v>
      </c>
      <c r="G37" s="177">
        <v>1.2</v>
      </c>
      <c r="H37" s="177">
        <v>33541.691999999995</v>
      </c>
      <c r="I37" s="177">
        <v>34883.35968</v>
      </c>
      <c r="J37" s="177">
        <v>2607.866553</v>
      </c>
      <c r="K37" s="177">
        <v>176465.64</v>
      </c>
      <c r="L37" s="179">
        <v>42</v>
      </c>
      <c r="M37" s="179">
        <v>42</v>
      </c>
      <c r="N37" s="177">
        <v>11979.18</v>
      </c>
      <c r="O37" s="177">
        <v>12458.3472</v>
      </c>
      <c r="P37" s="177">
        <v>1.2</v>
      </c>
      <c r="Q37" s="177">
        <v>14375.016</v>
      </c>
      <c r="R37" s="177">
        <v>14950.01664</v>
      </c>
      <c r="S37" s="177">
        <v>112659.87539520001</v>
      </c>
      <c r="T37" s="177">
        <v>7623318.24</v>
      </c>
      <c r="U37" s="177">
        <v>7799.78</v>
      </c>
    </row>
    <row r="38" spans="1:21" s="76" customFormat="1" ht="13.5" customHeight="1">
      <c r="A38" s="65" t="s">
        <v>44</v>
      </c>
      <c r="B38" s="75">
        <v>91000000</v>
      </c>
      <c r="C38" s="194">
        <v>9</v>
      </c>
      <c r="D38" s="176">
        <v>0.75</v>
      </c>
      <c r="E38" s="177">
        <v>27951.41</v>
      </c>
      <c r="F38" s="177">
        <v>29069.4664</v>
      </c>
      <c r="G38" s="177">
        <v>1</v>
      </c>
      <c r="H38" s="177">
        <v>27951.41</v>
      </c>
      <c r="I38" s="177">
        <v>29069.4664</v>
      </c>
      <c r="J38" s="177">
        <v>3911.7998294999998</v>
      </c>
      <c r="K38" s="177">
        <v>264698.46</v>
      </c>
      <c r="L38" s="222">
        <v>25</v>
      </c>
      <c r="M38" s="222">
        <v>25</v>
      </c>
      <c r="N38" s="177">
        <v>11979.18</v>
      </c>
      <c r="O38" s="177">
        <v>12458.3472</v>
      </c>
      <c r="P38" s="177">
        <v>1</v>
      </c>
      <c r="Q38" s="177">
        <v>11979.18</v>
      </c>
      <c r="R38" s="177">
        <v>12458.3472</v>
      </c>
      <c r="S38" s="177">
        <v>55882.8747</v>
      </c>
      <c r="T38" s="177">
        <v>3781407.85</v>
      </c>
      <c r="U38" s="177">
        <v>4046.11</v>
      </c>
    </row>
    <row r="39" spans="1:21" s="80" customFormat="1" ht="12.75">
      <c r="A39" s="65" t="s">
        <v>45</v>
      </c>
      <c r="B39" s="75">
        <v>86000000</v>
      </c>
      <c r="C39" s="194">
        <v>17</v>
      </c>
      <c r="D39" s="176">
        <v>1.4166666666666667</v>
      </c>
      <c r="E39" s="177">
        <v>27951.41</v>
      </c>
      <c r="F39" s="177">
        <v>29069.4664</v>
      </c>
      <c r="G39" s="177">
        <v>1.208</v>
      </c>
      <c r="H39" s="177">
        <v>33765.30328</v>
      </c>
      <c r="I39" s="177">
        <v>35115.9154112</v>
      </c>
      <c r="J39" s="177">
        <v>8925.857922068</v>
      </c>
      <c r="K39" s="177">
        <v>603983.05</v>
      </c>
      <c r="L39" s="179">
        <v>40</v>
      </c>
      <c r="M39" s="179">
        <v>40</v>
      </c>
      <c r="N39" s="177">
        <v>11979.18</v>
      </c>
      <c r="O39" s="177">
        <v>12458.3472</v>
      </c>
      <c r="P39" s="177">
        <v>1.208</v>
      </c>
      <c r="Q39" s="177">
        <v>14470.84944</v>
      </c>
      <c r="R39" s="177">
        <v>15049.6834176</v>
      </c>
      <c r="S39" s="177">
        <v>108010.42022015998</v>
      </c>
      <c r="T39" s="177">
        <v>7308705.1</v>
      </c>
      <c r="U39" s="177">
        <v>7912.69</v>
      </c>
    </row>
    <row r="40" spans="1:21" s="80" customFormat="1" ht="12.75">
      <c r="A40" s="65" t="s">
        <v>46</v>
      </c>
      <c r="B40" s="75">
        <v>87000000</v>
      </c>
      <c r="C40" s="194">
        <v>36</v>
      </c>
      <c r="D40" s="176">
        <v>3</v>
      </c>
      <c r="E40" s="177">
        <v>27951.41</v>
      </c>
      <c r="F40" s="177">
        <v>29069.4664</v>
      </c>
      <c r="G40" s="177">
        <v>1.3</v>
      </c>
      <c r="H40" s="177">
        <v>36336.833</v>
      </c>
      <c r="I40" s="177">
        <v>37790.30632</v>
      </c>
      <c r="J40" s="177">
        <v>20341.3591134</v>
      </c>
      <c r="K40" s="177">
        <v>1376431.97</v>
      </c>
      <c r="L40" s="179">
        <v>48</v>
      </c>
      <c r="M40" s="179">
        <v>38</v>
      </c>
      <c r="N40" s="177">
        <v>11979.18</v>
      </c>
      <c r="O40" s="177">
        <v>12458.3472</v>
      </c>
      <c r="P40" s="177">
        <v>1.3</v>
      </c>
      <c r="Q40" s="177">
        <v>15572.934000000001</v>
      </c>
      <c r="R40" s="177">
        <v>16195.85136</v>
      </c>
      <c r="S40" s="177">
        <v>110424.56040720001</v>
      </c>
      <c r="T40" s="177">
        <v>7472061.92</v>
      </c>
      <c r="U40" s="177">
        <v>8848.49</v>
      </c>
    </row>
    <row r="41" spans="1:21" s="80" customFormat="1" ht="12.75">
      <c r="A41" s="69" t="s">
        <v>47</v>
      </c>
      <c r="B41" s="75">
        <v>67000000</v>
      </c>
      <c r="C41" s="224">
        <v>28</v>
      </c>
      <c r="D41" s="176">
        <v>2.3333333333333335</v>
      </c>
      <c r="E41" s="177">
        <v>27951.41</v>
      </c>
      <c r="F41" s="177">
        <v>29069.4664</v>
      </c>
      <c r="G41" s="177">
        <v>1</v>
      </c>
      <c r="H41" s="177">
        <v>27951.41</v>
      </c>
      <c r="I41" s="177">
        <v>29069.4664</v>
      </c>
      <c r="J41" s="177">
        <v>12170.043914000002</v>
      </c>
      <c r="K41" s="177">
        <v>823506.3</v>
      </c>
      <c r="L41" s="182">
        <v>84</v>
      </c>
      <c r="M41" s="182">
        <v>84</v>
      </c>
      <c r="N41" s="177">
        <v>11979.18</v>
      </c>
      <c r="O41" s="177">
        <v>12458.3472</v>
      </c>
      <c r="P41" s="177">
        <v>1</v>
      </c>
      <c r="Q41" s="177">
        <v>11979.18</v>
      </c>
      <c r="R41" s="177">
        <v>12458.3472</v>
      </c>
      <c r="S41" s="177">
        <v>187766.45899199997</v>
      </c>
      <c r="T41" s="177">
        <v>12705530.39</v>
      </c>
      <c r="U41" s="177">
        <v>13529.04</v>
      </c>
    </row>
    <row r="42" spans="1:21" s="80" customFormat="1" ht="12.75">
      <c r="A42" s="65" t="s">
        <v>48</v>
      </c>
      <c r="B42" s="75">
        <v>88000000</v>
      </c>
      <c r="C42" s="194">
        <v>40</v>
      </c>
      <c r="D42" s="176">
        <v>3.3333333333333335</v>
      </c>
      <c r="E42" s="177">
        <v>27951.41</v>
      </c>
      <c r="F42" s="177">
        <v>29069.4664</v>
      </c>
      <c r="G42" s="177">
        <v>1</v>
      </c>
      <c r="H42" s="177">
        <v>27951.41</v>
      </c>
      <c r="I42" s="177">
        <v>29069.4664</v>
      </c>
      <c r="J42" s="177">
        <v>17385.77702</v>
      </c>
      <c r="K42" s="177">
        <v>1176437.58</v>
      </c>
      <c r="L42" s="222">
        <v>115</v>
      </c>
      <c r="M42" s="222">
        <v>115</v>
      </c>
      <c r="N42" s="177">
        <v>11979.18</v>
      </c>
      <c r="O42" s="177">
        <v>12458.3472</v>
      </c>
      <c r="P42" s="177">
        <v>1</v>
      </c>
      <c r="Q42" s="177">
        <v>11979.18</v>
      </c>
      <c r="R42" s="177">
        <v>12458.3472</v>
      </c>
      <c r="S42" s="177">
        <v>257061.22362</v>
      </c>
      <c r="T42" s="177">
        <v>17394476.13</v>
      </c>
      <c r="U42" s="177">
        <v>18570.91</v>
      </c>
    </row>
    <row r="43" spans="1:21" s="80" customFormat="1" ht="12.75">
      <c r="A43" s="65" t="s">
        <v>49</v>
      </c>
      <c r="B43" s="75">
        <v>89000000</v>
      </c>
      <c r="C43" s="194">
        <v>20</v>
      </c>
      <c r="D43" s="176">
        <v>1.6666666666666667</v>
      </c>
      <c r="E43" s="177">
        <v>27951.41</v>
      </c>
      <c r="F43" s="177">
        <v>29069.4664</v>
      </c>
      <c r="G43" s="177">
        <v>1</v>
      </c>
      <c r="H43" s="177">
        <v>27951.41</v>
      </c>
      <c r="I43" s="177">
        <v>29069.4664</v>
      </c>
      <c r="J43" s="177">
        <v>8692.88851</v>
      </c>
      <c r="K43" s="177">
        <v>588218.79</v>
      </c>
      <c r="L43" s="222">
        <v>50</v>
      </c>
      <c r="M43" s="222">
        <v>50</v>
      </c>
      <c r="N43" s="177">
        <v>11979.18</v>
      </c>
      <c r="O43" s="177">
        <v>12458.3472</v>
      </c>
      <c r="P43" s="177">
        <v>1</v>
      </c>
      <c r="Q43" s="177">
        <v>11979.18</v>
      </c>
      <c r="R43" s="177">
        <v>12458.3472</v>
      </c>
      <c r="S43" s="177">
        <v>111765.7494</v>
      </c>
      <c r="T43" s="177">
        <v>7562815.71</v>
      </c>
      <c r="U43" s="177">
        <v>8151.03</v>
      </c>
    </row>
    <row r="44" spans="1:21" s="80" customFormat="1" ht="12.75">
      <c r="A44" s="65" t="s">
        <v>124</v>
      </c>
      <c r="B44" s="75">
        <v>98000000</v>
      </c>
      <c r="C44" s="221">
        <v>50</v>
      </c>
      <c r="D44" s="176">
        <v>4.166666666666667</v>
      </c>
      <c r="E44" s="177">
        <v>27951.41</v>
      </c>
      <c r="F44" s="177">
        <v>29069.4664</v>
      </c>
      <c r="G44" s="177">
        <v>1.46</v>
      </c>
      <c r="H44" s="177">
        <v>40809.0586</v>
      </c>
      <c r="I44" s="177">
        <v>42441.420944</v>
      </c>
      <c r="J44" s="177">
        <v>31729.0430615</v>
      </c>
      <c r="K44" s="177">
        <v>2146998.58</v>
      </c>
      <c r="L44" s="179">
        <v>240</v>
      </c>
      <c r="M44" s="179">
        <v>240</v>
      </c>
      <c r="N44" s="177">
        <v>11979.18</v>
      </c>
      <c r="O44" s="177">
        <v>12458.3472</v>
      </c>
      <c r="P44" s="177">
        <v>1.46</v>
      </c>
      <c r="Q44" s="177">
        <v>17489.6028</v>
      </c>
      <c r="R44" s="177">
        <v>18189.186912</v>
      </c>
      <c r="S44" s="177">
        <v>783254.3717952</v>
      </c>
      <c r="T44" s="177">
        <v>53000212.49</v>
      </c>
      <c r="U44" s="177">
        <v>55147.21</v>
      </c>
    </row>
    <row r="45" spans="1:21" s="80" customFormat="1" ht="25.5">
      <c r="A45" s="65" t="s">
        <v>151</v>
      </c>
      <c r="B45" s="75">
        <v>90000000</v>
      </c>
      <c r="C45" s="194">
        <v>7</v>
      </c>
      <c r="D45" s="176">
        <v>0.5833333333333334</v>
      </c>
      <c r="E45" s="177">
        <v>27951.41</v>
      </c>
      <c r="F45" s="177">
        <v>29069.4664</v>
      </c>
      <c r="G45" s="177">
        <v>1</v>
      </c>
      <c r="H45" s="177">
        <v>27951.41</v>
      </c>
      <c r="I45" s="177">
        <v>29069.4664</v>
      </c>
      <c r="J45" s="177">
        <v>3042.5109785000004</v>
      </c>
      <c r="K45" s="177">
        <v>205876.58</v>
      </c>
      <c r="L45" s="222">
        <v>17</v>
      </c>
      <c r="M45" s="222">
        <v>17</v>
      </c>
      <c r="N45" s="177">
        <v>11979.18</v>
      </c>
      <c r="O45" s="177">
        <v>12458.3472</v>
      </c>
      <c r="P45" s="177">
        <v>1</v>
      </c>
      <c r="Q45" s="177">
        <v>11979.18</v>
      </c>
      <c r="R45" s="177">
        <v>12458.3472</v>
      </c>
      <c r="S45" s="177">
        <v>38000.354796</v>
      </c>
      <c r="T45" s="177">
        <v>2571357.34</v>
      </c>
      <c r="U45" s="177">
        <v>2777.23</v>
      </c>
    </row>
    <row r="46" spans="1:21" s="80" customFormat="1" ht="25.5">
      <c r="A46" s="65" t="s">
        <v>125</v>
      </c>
      <c r="B46" s="75">
        <v>92000000</v>
      </c>
      <c r="C46" s="194">
        <v>6</v>
      </c>
      <c r="D46" s="176">
        <v>0.5</v>
      </c>
      <c r="E46" s="177">
        <v>27951.41</v>
      </c>
      <c r="F46" s="177">
        <v>29069.4664</v>
      </c>
      <c r="G46" s="177">
        <v>1</v>
      </c>
      <c r="H46" s="177">
        <v>27951.41</v>
      </c>
      <c r="I46" s="177">
        <v>29069.4664</v>
      </c>
      <c r="J46" s="177">
        <v>2607.866553</v>
      </c>
      <c r="K46" s="177">
        <v>176465.64</v>
      </c>
      <c r="L46" s="222">
        <v>110</v>
      </c>
      <c r="M46" s="222">
        <v>110</v>
      </c>
      <c r="N46" s="177">
        <v>11979.18</v>
      </c>
      <c r="O46" s="177">
        <v>12458.3472</v>
      </c>
      <c r="P46" s="177">
        <v>1</v>
      </c>
      <c r="Q46" s="177">
        <v>11979.18</v>
      </c>
      <c r="R46" s="177">
        <v>12458.3472</v>
      </c>
      <c r="S46" s="177">
        <v>245884.64867999998</v>
      </c>
      <c r="T46" s="177">
        <v>16638194.56</v>
      </c>
      <c r="U46" s="177">
        <v>16814.66</v>
      </c>
    </row>
    <row r="47" spans="1:21" s="80" customFormat="1" ht="12.75">
      <c r="A47" s="65" t="s">
        <v>126</v>
      </c>
      <c r="B47" s="75">
        <v>93000000</v>
      </c>
      <c r="C47" s="194">
        <v>72</v>
      </c>
      <c r="D47" s="176">
        <v>6</v>
      </c>
      <c r="E47" s="177">
        <v>27951.41</v>
      </c>
      <c r="F47" s="177">
        <v>29069.4664</v>
      </c>
      <c r="G47" s="177">
        <v>1.4</v>
      </c>
      <c r="H47" s="177">
        <v>39131.973999999995</v>
      </c>
      <c r="I47" s="177">
        <v>40697.25296</v>
      </c>
      <c r="J47" s="177">
        <v>43812.1580904</v>
      </c>
      <c r="K47" s="177">
        <v>2964622.7</v>
      </c>
      <c r="L47" s="179">
        <v>258</v>
      </c>
      <c r="M47" s="179">
        <v>258</v>
      </c>
      <c r="N47" s="177">
        <v>11979.18</v>
      </c>
      <c r="O47" s="177">
        <v>12458.3472</v>
      </c>
      <c r="P47" s="177">
        <v>1.4</v>
      </c>
      <c r="Q47" s="177">
        <v>16770.852</v>
      </c>
      <c r="R47" s="177">
        <v>17441.68608</v>
      </c>
      <c r="S47" s="177">
        <v>807395.7736656</v>
      </c>
      <c r="T47" s="177">
        <v>54633780.68</v>
      </c>
      <c r="U47" s="177">
        <v>57598.4</v>
      </c>
    </row>
    <row r="48" spans="1:21" s="80" customFormat="1" ht="12.75">
      <c r="A48" s="65" t="s">
        <v>112</v>
      </c>
      <c r="B48" s="75">
        <v>94000000</v>
      </c>
      <c r="C48" s="194">
        <v>24</v>
      </c>
      <c r="D48" s="176">
        <v>2</v>
      </c>
      <c r="E48" s="177">
        <v>27951.41</v>
      </c>
      <c r="F48" s="177">
        <v>29069.4664</v>
      </c>
      <c r="G48" s="177">
        <v>1.15</v>
      </c>
      <c r="H48" s="177">
        <v>32144.121499999997</v>
      </c>
      <c r="I48" s="177">
        <v>33429.88636</v>
      </c>
      <c r="J48" s="177">
        <v>11996.1861438</v>
      </c>
      <c r="K48" s="177">
        <v>811741.93</v>
      </c>
      <c r="L48" s="194">
        <v>95</v>
      </c>
      <c r="M48" s="194">
        <v>95</v>
      </c>
      <c r="N48" s="177">
        <v>11979.18</v>
      </c>
      <c r="O48" s="177">
        <v>12458.3472</v>
      </c>
      <c r="P48" s="177">
        <v>1.15</v>
      </c>
      <c r="Q48" s="177">
        <v>13776.056999999999</v>
      </c>
      <c r="R48" s="177">
        <v>14327.099279999999</v>
      </c>
      <c r="S48" s="177">
        <v>244208.16243899992</v>
      </c>
      <c r="T48" s="177">
        <v>16524752.33</v>
      </c>
      <c r="U48" s="177">
        <v>17336.49</v>
      </c>
    </row>
    <row r="49" spans="1:21" s="80" customFormat="1" ht="12.75">
      <c r="A49" s="65" t="s">
        <v>127</v>
      </c>
      <c r="B49" s="75">
        <v>95000000</v>
      </c>
      <c r="C49" s="194">
        <v>36</v>
      </c>
      <c r="D49" s="176">
        <v>3</v>
      </c>
      <c r="E49" s="177">
        <v>27951.41</v>
      </c>
      <c r="F49" s="177">
        <v>29069.4664</v>
      </c>
      <c r="G49" s="177">
        <v>1.3</v>
      </c>
      <c r="H49" s="177">
        <v>36336.833</v>
      </c>
      <c r="I49" s="177">
        <v>37790.30632</v>
      </c>
      <c r="J49" s="177">
        <v>20341.3591134</v>
      </c>
      <c r="K49" s="177">
        <v>1376431.97</v>
      </c>
      <c r="L49" s="179">
        <v>57</v>
      </c>
      <c r="M49" s="179">
        <v>57</v>
      </c>
      <c r="N49" s="177">
        <v>11979.18</v>
      </c>
      <c r="O49" s="177">
        <v>12458.3472</v>
      </c>
      <c r="P49" s="177">
        <v>1.3</v>
      </c>
      <c r="Q49" s="177">
        <v>15572.934000000001</v>
      </c>
      <c r="R49" s="177">
        <v>16195.85136</v>
      </c>
      <c r="S49" s="177">
        <v>165636.84061079996</v>
      </c>
      <c r="T49" s="177">
        <v>11208092.88</v>
      </c>
      <c r="U49" s="177">
        <v>12584.52</v>
      </c>
    </row>
    <row r="50" spans="1:21" s="80" customFormat="1" ht="14.25" customHeight="1">
      <c r="A50" s="65" t="s">
        <v>114</v>
      </c>
      <c r="B50" s="75">
        <v>96000000</v>
      </c>
      <c r="C50" s="194">
        <v>56</v>
      </c>
      <c r="D50" s="176">
        <v>4.666666666666667</v>
      </c>
      <c r="E50" s="177">
        <v>27951.41</v>
      </c>
      <c r="F50" s="177">
        <v>29069.4664</v>
      </c>
      <c r="G50" s="177">
        <v>1</v>
      </c>
      <c r="H50" s="177">
        <v>27951.41</v>
      </c>
      <c r="I50" s="177">
        <v>29069.4664</v>
      </c>
      <c r="J50" s="177">
        <v>24340.087828000003</v>
      </c>
      <c r="K50" s="177">
        <v>1647012.61</v>
      </c>
      <c r="L50" s="194">
        <v>55</v>
      </c>
      <c r="M50" s="194">
        <v>55</v>
      </c>
      <c r="N50" s="177">
        <v>11979.18</v>
      </c>
      <c r="O50" s="177">
        <v>12458.3472</v>
      </c>
      <c r="P50" s="177">
        <v>1</v>
      </c>
      <c r="Q50" s="177">
        <v>11979.18</v>
      </c>
      <c r="R50" s="177">
        <v>12458.3472</v>
      </c>
      <c r="S50" s="177">
        <v>122942.32433999999</v>
      </c>
      <c r="T50" s="177">
        <v>8319097.28</v>
      </c>
      <c r="U50" s="177">
        <v>9966.11</v>
      </c>
    </row>
    <row r="51" spans="1:21" s="80" customFormat="1" ht="14.25" customHeight="1">
      <c r="A51" s="65" t="s">
        <v>50</v>
      </c>
      <c r="B51" s="75">
        <v>97000000</v>
      </c>
      <c r="C51" s="222">
        <v>4</v>
      </c>
      <c r="D51" s="176">
        <v>0.3333333333333333</v>
      </c>
      <c r="E51" s="177">
        <v>27951.41</v>
      </c>
      <c r="F51" s="177">
        <v>29069.4664</v>
      </c>
      <c r="G51" s="177">
        <v>1</v>
      </c>
      <c r="H51" s="177">
        <v>27951.41</v>
      </c>
      <c r="I51" s="177">
        <v>29069.4664</v>
      </c>
      <c r="J51" s="177">
        <v>1738.5777020000003</v>
      </c>
      <c r="K51" s="177">
        <v>117643.76</v>
      </c>
      <c r="L51" s="222">
        <v>60</v>
      </c>
      <c r="M51" s="222">
        <v>60</v>
      </c>
      <c r="N51" s="177">
        <v>11979.18</v>
      </c>
      <c r="O51" s="177">
        <v>12458.3472</v>
      </c>
      <c r="P51" s="177">
        <v>1</v>
      </c>
      <c r="Q51" s="177">
        <v>11979.18</v>
      </c>
      <c r="R51" s="177">
        <v>12458.3472</v>
      </c>
      <c r="S51" s="177">
        <v>134118.89928</v>
      </c>
      <c r="T51" s="177">
        <v>9075378.85</v>
      </c>
      <c r="U51" s="177">
        <v>9193.02</v>
      </c>
    </row>
    <row r="52" spans="1:21" s="76" customFormat="1" ht="12.75">
      <c r="A52" s="65" t="s">
        <v>51</v>
      </c>
      <c r="B52" s="75">
        <v>1000000</v>
      </c>
      <c r="C52" s="222">
        <v>65</v>
      </c>
      <c r="D52" s="176">
        <v>5.416666666666667</v>
      </c>
      <c r="E52" s="177">
        <v>27951.41</v>
      </c>
      <c r="F52" s="177">
        <v>29069.4664</v>
      </c>
      <c r="G52" s="177">
        <v>1.18</v>
      </c>
      <c r="H52" s="177">
        <v>32982.663799999995</v>
      </c>
      <c r="I52" s="177">
        <v>34301.970352</v>
      </c>
      <c r="J52" s="177">
        <v>33337.22743585</v>
      </c>
      <c r="K52" s="177">
        <v>2255819.06</v>
      </c>
      <c r="L52" s="221">
        <v>150</v>
      </c>
      <c r="M52" s="221">
        <v>150</v>
      </c>
      <c r="N52" s="177">
        <v>11979.18</v>
      </c>
      <c r="O52" s="177">
        <v>12458.3472</v>
      </c>
      <c r="P52" s="177">
        <v>1.18</v>
      </c>
      <c r="Q52" s="177">
        <v>14135.4324</v>
      </c>
      <c r="R52" s="177">
        <v>14700.849696</v>
      </c>
      <c r="S52" s="177">
        <v>395650.75287599995</v>
      </c>
      <c r="T52" s="177">
        <v>26772367.61</v>
      </c>
      <c r="U52" s="177">
        <v>29028.19</v>
      </c>
    </row>
    <row r="53" spans="1:21" s="76" customFormat="1" ht="12.75">
      <c r="A53" s="65" t="s">
        <v>128</v>
      </c>
      <c r="B53" s="75">
        <v>76000000</v>
      </c>
      <c r="C53" s="222">
        <v>51</v>
      </c>
      <c r="D53" s="176">
        <v>4.25</v>
      </c>
      <c r="E53" s="177">
        <v>27951.41</v>
      </c>
      <c r="F53" s="177">
        <v>29069.4664</v>
      </c>
      <c r="G53" s="177">
        <v>1.24</v>
      </c>
      <c r="H53" s="177">
        <v>34659.7484</v>
      </c>
      <c r="I53" s="177">
        <v>36046.138336</v>
      </c>
      <c r="J53" s="177">
        <v>27486.913468620005</v>
      </c>
      <c r="K53" s="177">
        <v>1859947.81</v>
      </c>
      <c r="L53" s="221">
        <v>139</v>
      </c>
      <c r="M53" s="221">
        <v>139</v>
      </c>
      <c r="N53" s="177">
        <v>11979.18</v>
      </c>
      <c r="O53" s="177">
        <v>12458.3472</v>
      </c>
      <c r="P53" s="177">
        <v>1.24</v>
      </c>
      <c r="Q53" s="177">
        <v>14854.1832</v>
      </c>
      <c r="R53" s="177">
        <v>15448.350528</v>
      </c>
      <c r="S53" s="177">
        <v>385278.89133168</v>
      </c>
      <c r="T53" s="177">
        <v>26070538.31</v>
      </c>
      <c r="U53" s="177">
        <v>27930.49</v>
      </c>
    </row>
    <row r="54" spans="1:21" s="76" customFormat="1" ht="13.5" customHeight="1">
      <c r="A54" s="65" t="s">
        <v>52</v>
      </c>
      <c r="B54" s="75">
        <v>30000000</v>
      </c>
      <c r="C54" s="221">
        <v>8</v>
      </c>
      <c r="D54" s="176">
        <v>0.6666666666666666</v>
      </c>
      <c r="E54" s="177">
        <v>27951.41</v>
      </c>
      <c r="F54" s="177">
        <v>29069.4664</v>
      </c>
      <c r="G54" s="177">
        <v>1.6</v>
      </c>
      <c r="H54" s="177">
        <v>44722.256</v>
      </c>
      <c r="I54" s="177">
        <v>46511.14624</v>
      </c>
      <c r="J54" s="177">
        <v>5563.448646399999</v>
      </c>
      <c r="K54" s="177">
        <v>376460.03</v>
      </c>
      <c r="L54" s="179">
        <v>18</v>
      </c>
      <c r="M54" s="179">
        <v>18</v>
      </c>
      <c r="N54" s="177">
        <v>11979.18</v>
      </c>
      <c r="O54" s="177">
        <v>12458.3472</v>
      </c>
      <c r="P54" s="177">
        <v>1.6</v>
      </c>
      <c r="Q54" s="177">
        <v>19166.688000000002</v>
      </c>
      <c r="R54" s="177">
        <v>19933.35552</v>
      </c>
      <c r="S54" s="177">
        <v>64377.0716544</v>
      </c>
      <c r="T54" s="177">
        <v>4356181.85</v>
      </c>
      <c r="U54" s="177">
        <v>4732.64</v>
      </c>
    </row>
    <row r="55" spans="1:21" s="76" customFormat="1" ht="13.5" customHeight="1">
      <c r="A55" s="65" t="s">
        <v>105</v>
      </c>
      <c r="B55" s="75">
        <v>3000000</v>
      </c>
      <c r="C55" s="194">
        <v>77</v>
      </c>
      <c r="D55" s="176">
        <v>6.416666666666667</v>
      </c>
      <c r="E55" s="177">
        <v>27951.41</v>
      </c>
      <c r="F55" s="177">
        <v>29069.4664</v>
      </c>
      <c r="G55" s="177">
        <v>1</v>
      </c>
      <c r="H55" s="177">
        <v>27951.41</v>
      </c>
      <c r="I55" s="177">
        <v>29069.4664</v>
      </c>
      <c r="J55" s="177">
        <v>33467.6207635</v>
      </c>
      <c r="K55" s="177">
        <v>2264642.34</v>
      </c>
      <c r="L55" s="179">
        <v>275</v>
      </c>
      <c r="M55" s="179">
        <v>275</v>
      </c>
      <c r="N55" s="177">
        <v>11979.18</v>
      </c>
      <c r="O55" s="177">
        <v>12458.3472</v>
      </c>
      <c r="P55" s="177">
        <v>1</v>
      </c>
      <c r="Q55" s="177">
        <v>11979.18</v>
      </c>
      <c r="R55" s="177">
        <v>12458.3472</v>
      </c>
      <c r="S55" s="177">
        <v>614711.6217</v>
      </c>
      <c r="T55" s="177">
        <v>41595486.4</v>
      </c>
      <c r="U55" s="177">
        <v>43860.13</v>
      </c>
    </row>
    <row r="56" spans="1:21" s="76" customFormat="1" ht="13.5" customHeight="1">
      <c r="A56" s="65" t="s">
        <v>106</v>
      </c>
      <c r="B56" s="75">
        <v>4000000</v>
      </c>
      <c r="C56" s="194">
        <v>40</v>
      </c>
      <c r="D56" s="176">
        <v>3.3333333333333335</v>
      </c>
      <c r="E56" s="177">
        <v>27951.41</v>
      </c>
      <c r="F56" s="177">
        <v>29069.4664</v>
      </c>
      <c r="G56" s="177">
        <v>1.25</v>
      </c>
      <c r="H56" s="177">
        <v>34939.2625</v>
      </c>
      <c r="I56" s="177">
        <v>36336.833</v>
      </c>
      <c r="J56" s="177">
        <v>21732.221275000004</v>
      </c>
      <c r="K56" s="177">
        <v>1470546.97</v>
      </c>
      <c r="L56" s="179">
        <v>170</v>
      </c>
      <c r="M56" s="179">
        <v>170</v>
      </c>
      <c r="N56" s="177">
        <v>11979.18</v>
      </c>
      <c r="O56" s="177">
        <v>12458.3472</v>
      </c>
      <c r="P56" s="177">
        <v>1.25</v>
      </c>
      <c r="Q56" s="177">
        <v>14973.975</v>
      </c>
      <c r="R56" s="177">
        <v>15572.934000000001</v>
      </c>
      <c r="S56" s="177">
        <v>475004.43495</v>
      </c>
      <c r="T56" s="177">
        <v>32141966.76</v>
      </c>
      <c r="U56" s="177">
        <v>33612.51</v>
      </c>
    </row>
    <row r="57" spans="1:21" s="76" customFormat="1" ht="12.75">
      <c r="A57" s="65" t="s">
        <v>53</v>
      </c>
      <c r="B57" s="75">
        <v>57000000</v>
      </c>
      <c r="C57" s="194">
        <v>16</v>
      </c>
      <c r="D57" s="176">
        <v>1.3333333333333333</v>
      </c>
      <c r="E57" s="177">
        <v>27951.41</v>
      </c>
      <c r="F57" s="177">
        <v>29069.4664</v>
      </c>
      <c r="G57" s="177">
        <v>1.15</v>
      </c>
      <c r="H57" s="177">
        <v>32144.121499999997</v>
      </c>
      <c r="I57" s="177">
        <v>33429.88636</v>
      </c>
      <c r="J57" s="177">
        <v>7997.4574292</v>
      </c>
      <c r="K57" s="177">
        <v>541161.29</v>
      </c>
      <c r="L57" s="194">
        <v>175</v>
      </c>
      <c r="M57" s="194">
        <v>175</v>
      </c>
      <c r="N57" s="177">
        <v>11979.18</v>
      </c>
      <c r="O57" s="177">
        <v>12458.3472</v>
      </c>
      <c r="P57" s="177">
        <v>1.15</v>
      </c>
      <c r="Q57" s="177">
        <v>13776.056999999999</v>
      </c>
      <c r="R57" s="177">
        <v>14327.099279999999</v>
      </c>
      <c r="S57" s="177">
        <v>449857.14133500005</v>
      </c>
      <c r="T57" s="177">
        <v>30440333.23</v>
      </c>
      <c r="U57" s="177">
        <v>30981.49</v>
      </c>
    </row>
    <row r="58" spans="1:21" s="76" customFormat="1" ht="12.75">
      <c r="A58" s="65" t="s">
        <v>54</v>
      </c>
      <c r="B58" s="75">
        <v>5000000</v>
      </c>
      <c r="C58" s="221">
        <v>40</v>
      </c>
      <c r="D58" s="176">
        <v>3.3333333333333335</v>
      </c>
      <c r="E58" s="177">
        <v>27951.41</v>
      </c>
      <c r="F58" s="177">
        <v>29069.4664</v>
      </c>
      <c r="G58" s="177">
        <v>1.21</v>
      </c>
      <c r="H58" s="177">
        <v>33821.206099999996</v>
      </c>
      <c r="I58" s="177">
        <v>35174.054344000004</v>
      </c>
      <c r="J58" s="177">
        <v>21036.790194200006</v>
      </c>
      <c r="K58" s="177">
        <v>1423489.47</v>
      </c>
      <c r="L58" s="221">
        <v>119</v>
      </c>
      <c r="M58" s="221">
        <v>119</v>
      </c>
      <c r="N58" s="177">
        <v>11979.18</v>
      </c>
      <c r="O58" s="177">
        <v>12458.3472</v>
      </c>
      <c r="P58" s="177">
        <v>1.21</v>
      </c>
      <c r="Q58" s="177">
        <v>14494.8078</v>
      </c>
      <c r="R58" s="177">
        <v>15074.600112</v>
      </c>
      <c r="S58" s="177">
        <v>321863.00512212</v>
      </c>
      <c r="T58" s="177">
        <v>21779396.68</v>
      </c>
      <c r="U58" s="177">
        <v>23202.89</v>
      </c>
    </row>
    <row r="59" spans="1:21" s="80" customFormat="1" ht="12.75">
      <c r="A59" s="65" t="s">
        <v>55</v>
      </c>
      <c r="B59" s="75">
        <v>7000000</v>
      </c>
      <c r="C59" s="194">
        <v>54</v>
      </c>
      <c r="D59" s="176">
        <v>4.5</v>
      </c>
      <c r="E59" s="177">
        <v>27951.41</v>
      </c>
      <c r="F59" s="177">
        <v>29069.4664</v>
      </c>
      <c r="G59" s="177">
        <v>1</v>
      </c>
      <c r="H59" s="177">
        <v>27951.41</v>
      </c>
      <c r="I59" s="177">
        <v>29069.4664</v>
      </c>
      <c r="J59" s="177">
        <v>23470.798977000002</v>
      </c>
      <c r="K59" s="177">
        <v>1588190.73</v>
      </c>
      <c r="L59" s="222">
        <v>120</v>
      </c>
      <c r="M59" s="222">
        <v>120</v>
      </c>
      <c r="N59" s="177">
        <v>11979.18</v>
      </c>
      <c r="O59" s="177">
        <v>12458.3472</v>
      </c>
      <c r="P59" s="177">
        <v>1</v>
      </c>
      <c r="Q59" s="177">
        <v>11979.18</v>
      </c>
      <c r="R59" s="177">
        <v>12458.3472</v>
      </c>
      <c r="S59" s="177">
        <v>268237.79856</v>
      </c>
      <c r="T59" s="177">
        <v>18150757.7</v>
      </c>
      <c r="U59" s="177">
        <v>19738.95</v>
      </c>
    </row>
    <row r="60" spans="1:21" s="80" customFormat="1" ht="12.75">
      <c r="A60" s="65" t="s">
        <v>56</v>
      </c>
      <c r="B60" s="75">
        <v>8000000</v>
      </c>
      <c r="C60" s="194">
        <v>17</v>
      </c>
      <c r="D60" s="176">
        <v>1.4166666666666667</v>
      </c>
      <c r="E60" s="177">
        <v>27951.41</v>
      </c>
      <c r="F60" s="177">
        <v>29069.4664</v>
      </c>
      <c r="G60" s="177">
        <v>1.27</v>
      </c>
      <c r="H60" s="177">
        <v>35498.2907</v>
      </c>
      <c r="I60" s="177">
        <v>36918.222328</v>
      </c>
      <c r="J60" s="177">
        <v>9383.973146545</v>
      </c>
      <c r="K60" s="177">
        <v>634982.18</v>
      </c>
      <c r="L60" s="221">
        <v>64</v>
      </c>
      <c r="M60" s="221">
        <v>64</v>
      </c>
      <c r="N60" s="177">
        <v>11979.18</v>
      </c>
      <c r="O60" s="177">
        <v>12458.3472</v>
      </c>
      <c r="P60" s="177">
        <v>1.27</v>
      </c>
      <c r="Q60" s="177">
        <v>15213.5586</v>
      </c>
      <c r="R60" s="177">
        <v>15822.100944</v>
      </c>
      <c r="S60" s="177">
        <v>181686.40222464</v>
      </c>
      <c r="T60" s="177">
        <v>12294113.22</v>
      </c>
      <c r="U60" s="177">
        <v>12929.1</v>
      </c>
    </row>
    <row r="61" spans="1:21" s="76" customFormat="1" ht="12.75">
      <c r="A61" s="65" t="s">
        <v>57</v>
      </c>
      <c r="B61" s="75">
        <v>10000000</v>
      </c>
      <c r="C61" s="222">
        <v>10</v>
      </c>
      <c r="D61" s="176">
        <v>0.8333333333333334</v>
      </c>
      <c r="E61" s="177">
        <v>27951.41</v>
      </c>
      <c r="F61" s="177">
        <v>29069.4664</v>
      </c>
      <c r="G61" s="177">
        <v>1.3</v>
      </c>
      <c r="H61" s="177">
        <v>36336.833</v>
      </c>
      <c r="I61" s="177">
        <v>37790.30632</v>
      </c>
      <c r="J61" s="177">
        <v>5650.3775315</v>
      </c>
      <c r="K61" s="177">
        <v>382342.21</v>
      </c>
      <c r="L61" s="221">
        <v>65</v>
      </c>
      <c r="M61" s="221">
        <v>65</v>
      </c>
      <c r="N61" s="177">
        <v>11979.18</v>
      </c>
      <c r="O61" s="177">
        <v>12458.3472</v>
      </c>
      <c r="P61" s="177">
        <v>1.3</v>
      </c>
      <c r="Q61" s="177">
        <v>15572.934000000001</v>
      </c>
      <c r="R61" s="177">
        <v>16195.85136</v>
      </c>
      <c r="S61" s="177">
        <v>188884.116486</v>
      </c>
      <c r="T61" s="177">
        <v>12781158.55</v>
      </c>
      <c r="U61" s="177">
        <v>13163.5</v>
      </c>
    </row>
    <row r="62" spans="1:21" s="76" customFormat="1" ht="12.75">
      <c r="A62" s="65" t="s">
        <v>58</v>
      </c>
      <c r="B62" s="75">
        <v>11000000</v>
      </c>
      <c r="C62" s="179">
        <v>34</v>
      </c>
      <c r="D62" s="176">
        <v>2.8333333333333335</v>
      </c>
      <c r="E62" s="177">
        <v>27951.41</v>
      </c>
      <c r="F62" s="177">
        <v>29069.4664</v>
      </c>
      <c r="G62" s="177">
        <v>1.275</v>
      </c>
      <c r="H62" s="177">
        <v>35638.04775</v>
      </c>
      <c r="I62" s="177">
        <v>37063.56966</v>
      </c>
      <c r="J62" s="177">
        <v>18841.835845425</v>
      </c>
      <c r="K62" s="177">
        <v>1274964.23</v>
      </c>
      <c r="L62" s="221">
        <v>55</v>
      </c>
      <c r="M62" s="221">
        <v>55</v>
      </c>
      <c r="N62" s="177">
        <v>11979.18</v>
      </c>
      <c r="O62" s="177">
        <v>12458.3472</v>
      </c>
      <c r="P62" s="177">
        <v>1.275</v>
      </c>
      <c r="Q62" s="177">
        <v>15273.4545</v>
      </c>
      <c r="R62" s="177">
        <v>15884.392679999999</v>
      </c>
      <c r="S62" s="177">
        <v>156751.4635335</v>
      </c>
      <c r="T62" s="177">
        <v>10606849.03</v>
      </c>
      <c r="U62" s="177">
        <v>11881.81</v>
      </c>
    </row>
    <row r="63" spans="1:21" s="76" customFormat="1" ht="12.75">
      <c r="A63" s="65" t="s">
        <v>102</v>
      </c>
      <c r="B63" s="75">
        <v>12000000</v>
      </c>
      <c r="C63" s="222">
        <v>25</v>
      </c>
      <c r="D63" s="176">
        <v>2.0833333333333335</v>
      </c>
      <c r="E63" s="177">
        <v>27951.41</v>
      </c>
      <c r="F63" s="177">
        <v>29069.4664</v>
      </c>
      <c r="G63" s="177">
        <v>1</v>
      </c>
      <c r="H63" s="177">
        <v>27951.41</v>
      </c>
      <c r="I63" s="177">
        <v>29069.4664</v>
      </c>
      <c r="J63" s="177">
        <v>10866.110637500002</v>
      </c>
      <c r="K63" s="177">
        <v>735273.49</v>
      </c>
      <c r="L63" s="221">
        <v>42</v>
      </c>
      <c r="M63" s="221">
        <v>42</v>
      </c>
      <c r="N63" s="177">
        <v>11979.18</v>
      </c>
      <c r="O63" s="177">
        <v>12458.3472</v>
      </c>
      <c r="P63" s="177">
        <v>1</v>
      </c>
      <c r="Q63" s="177">
        <v>11979.18</v>
      </c>
      <c r="R63" s="177">
        <v>12458.3472</v>
      </c>
      <c r="S63" s="177">
        <v>93883.22949599999</v>
      </c>
      <c r="T63" s="177">
        <v>6352765.2</v>
      </c>
      <c r="U63" s="177">
        <v>7088.04</v>
      </c>
    </row>
    <row r="64" spans="1:21" s="76" customFormat="1" ht="12.75">
      <c r="A64" s="65" t="s">
        <v>59</v>
      </c>
      <c r="B64" s="75">
        <v>14000000</v>
      </c>
      <c r="C64" s="179">
        <v>22</v>
      </c>
      <c r="D64" s="176">
        <v>1.8333333333333333</v>
      </c>
      <c r="E64" s="177">
        <v>27951.41</v>
      </c>
      <c r="F64" s="177">
        <v>29069.4664</v>
      </c>
      <c r="G64" s="177">
        <v>1</v>
      </c>
      <c r="H64" s="177">
        <v>27951.41</v>
      </c>
      <c r="I64" s="177">
        <v>29069.4664</v>
      </c>
      <c r="J64" s="177">
        <v>9562.177361</v>
      </c>
      <c r="K64" s="177">
        <v>647040.67</v>
      </c>
      <c r="L64" s="194">
        <v>72</v>
      </c>
      <c r="M64" s="194">
        <v>72</v>
      </c>
      <c r="N64" s="177">
        <v>11979.18</v>
      </c>
      <c r="O64" s="177">
        <v>12458.3472</v>
      </c>
      <c r="P64" s="177">
        <v>1</v>
      </c>
      <c r="Q64" s="177">
        <v>11979.18</v>
      </c>
      <c r="R64" s="177">
        <v>12458.3472</v>
      </c>
      <c r="S64" s="177">
        <v>160942.679136</v>
      </c>
      <c r="T64" s="177">
        <v>10890454.62</v>
      </c>
      <c r="U64" s="177">
        <v>11537.5</v>
      </c>
    </row>
    <row r="65" spans="1:21" s="76" customFormat="1" ht="12.75">
      <c r="A65" s="65" t="s">
        <v>60</v>
      </c>
      <c r="B65" s="75">
        <v>15000000</v>
      </c>
      <c r="C65" s="179">
        <v>28</v>
      </c>
      <c r="D65" s="176">
        <v>2.3333333333333335</v>
      </c>
      <c r="E65" s="177">
        <v>27951.41</v>
      </c>
      <c r="F65" s="177">
        <v>29069.4664</v>
      </c>
      <c r="G65" s="177">
        <v>1</v>
      </c>
      <c r="H65" s="177">
        <v>27951.41</v>
      </c>
      <c r="I65" s="177">
        <v>29069.4664</v>
      </c>
      <c r="J65" s="177">
        <v>12170.043914000002</v>
      </c>
      <c r="K65" s="177">
        <v>823506.3</v>
      </c>
      <c r="L65" s="194">
        <v>70</v>
      </c>
      <c r="M65" s="194">
        <v>70</v>
      </c>
      <c r="N65" s="177">
        <v>11979.18</v>
      </c>
      <c r="O65" s="177">
        <v>12458.3472</v>
      </c>
      <c r="P65" s="177">
        <v>1</v>
      </c>
      <c r="Q65" s="177">
        <v>11979.18</v>
      </c>
      <c r="R65" s="177">
        <v>12458.3472</v>
      </c>
      <c r="S65" s="177">
        <v>156472.04916</v>
      </c>
      <c r="T65" s="177">
        <v>10587941.99</v>
      </c>
      <c r="U65" s="177">
        <v>11411.45</v>
      </c>
    </row>
    <row r="66" spans="1:21" s="76" customFormat="1" ht="12.75">
      <c r="A66" s="65" t="s">
        <v>61</v>
      </c>
      <c r="B66" s="75">
        <v>17000000</v>
      </c>
      <c r="C66" s="179">
        <v>26</v>
      </c>
      <c r="D66" s="176">
        <v>2.1666666666666665</v>
      </c>
      <c r="E66" s="177">
        <v>27951.41</v>
      </c>
      <c r="F66" s="177">
        <v>29069.4664</v>
      </c>
      <c r="G66" s="177">
        <v>1</v>
      </c>
      <c r="H66" s="177">
        <v>27951.41</v>
      </c>
      <c r="I66" s="177">
        <v>29069.4664</v>
      </c>
      <c r="J66" s="177">
        <v>11300.755062999999</v>
      </c>
      <c r="K66" s="177">
        <v>764684.43</v>
      </c>
      <c r="L66" s="194">
        <v>64</v>
      </c>
      <c r="M66" s="194">
        <v>64</v>
      </c>
      <c r="N66" s="177">
        <v>11979.18</v>
      </c>
      <c r="O66" s="177">
        <v>12458.3472</v>
      </c>
      <c r="P66" s="177">
        <v>1</v>
      </c>
      <c r="Q66" s="177">
        <v>11979.18</v>
      </c>
      <c r="R66" s="177">
        <v>12458.3472</v>
      </c>
      <c r="S66" s="177">
        <v>143060.15923199998</v>
      </c>
      <c r="T66" s="177">
        <v>9680404.11</v>
      </c>
      <c r="U66" s="177">
        <v>10445.09</v>
      </c>
    </row>
    <row r="67" spans="1:21" s="76" customFormat="1" ht="12.75">
      <c r="A67" s="65" t="s">
        <v>62</v>
      </c>
      <c r="B67" s="75">
        <v>18000000</v>
      </c>
      <c r="C67" s="222">
        <v>53</v>
      </c>
      <c r="D67" s="176">
        <v>4.416666666666667</v>
      </c>
      <c r="E67" s="177">
        <v>27951.41</v>
      </c>
      <c r="F67" s="177">
        <v>29069.4664</v>
      </c>
      <c r="G67" s="177">
        <v>1</v>
      </c>
      <c r="H67" s="177">
        <v>27951.41</v>
      </c>
      <c r="I67" s="177">
        <v>29069.4664</v>
      </c>
      <c r="J67" s="177">
        <v>23036.1545515</v>
      </c>
      <c r="K67" s="177">
        <v>1558779.79</v>
      </c>
      <c r="L67" s="221">
        <v>160</v>
      </c>
      <c r="M67" s="221">
        <v>160</v>
      </c>
      <c r="N67" s="177">
        <v>11979.18</v>
      </c>
      <c r="O67" s="177">
        <v>12458.3472</v>
      </c>
      <c r="P67" s="177">
        <v>1</v>
      </c>
      <c r="Q67" s="177">
        <v>11979.18</v>
      </c>
      <c r="R67" s="177">
        <v>12458.3472</v>
      </c>
      <c r="S67" s="177">
        <v>357650.39808</v>
      </c>
      <c r="T67" s="177">
        <v>24201010.27</v>
      </c>
      <c r="U67" s="177">
        <v>25759.79</v>
      </c>
    </row>
    <row r="68" spans="1:21" s="76" customFormat="1" ht="12.75">
      <c r="A68" s="65" t="s">
        <v>63</v>
      </c>
      <c r="B68" s="75">
        <v>19000000</v>
      </c>
      <c r="C68" s="222">
        <v>34</v>
      </c>
      <c r="D68" s="176">
        <v>2.8333333333333335</v>
      </c>
      <c r="E68" s="177">
        <v>27951.41</v>
      </c>
      <c r="F68" s="177">
        <v>29069.4664</v>
      </c>
      <c r="G68" s="177">
        <v>1.2</v>
      </c>
      <c r="H68" s="177">
        <v>33541.691999999995</v>
      </c>
      <c r="I68" s="177">
        <v>34883.35968</v>
      </c>
      <c r="J68" s="177">
        <v>17733.4925604</v>
      </c>
      <c r="K68" s="177">
        <v>1199966.33</v>
      </c>
      <c r="L68" s="221">
        <v>60</v>
      </c>
      <c r="M68" s="221">
        <v>60</v>
      </c>
      <c r="N68" s="177">
        <v>11979.18</v>
      </c>
      <c r="O68" s="177">
        <v>12458.3472</v>
      </c>
      <c r="P68" s="177">
        <v>1.2</v>
      </c>
      <c r="Q68" s="177">
        <v>14375.016</v>
      </c>
      <c r="R68" s="177">
        <v>14950.01664</v>
      </c>
      <c r="S68" s="177">
        <v>160942.679136</v>
      </c>
      <c r="T68" s="177">
        <v>10890454.62</v>
      </c>
      <c r="U68" s="177">
        <v>12090.42</v>
      </c>
    </row>
    <row r="69" spans="1:21" s="76" customFormat="1" ht="12.75">
      <c r="A69" s="65" t="s">
        <v>64</v>
      </c>
      <c r="B69" s="75">
        <v>20000000</v>
      </c>
      <c r="C69" s="179">
        <v>50</v>
      </c>
      <c r="D69" s="176">
        <v>4.166666666666667</v>
      </c>
      <c r="E69" s="177">
        <v>27951.41</v>
      </c>
      <c r="F69" s="177">
        <v>29069.4664</v>
      </c>
      <c r="G69" s="177">
        <v>1</v>
      </c>
      <c r="H69" s="177">
        <v>27951.41</v>
      </c>
      <c r="I69" s="177">
        <v>29069.4664</v>
      </c>
      <c r="J69" s="177">
        <v>21732.221275000004</v>
      </c>
      <c r="K69" s="177">
        <v>1470546.97</v>
      </c>
      <c r="L69" s="194">
        <v>90</v>
      </c>
      <c r="M69" s="194">
        <v>90</v>
      </c>
      <c r="N69" s="177">
        <v>11979.18</v>
      </c>
      <c r="O69" s="177">
        <v>12458.3472</v>
      </c>
      <c r="P69" s="177">
        <v>1</v>
      </c>
      <c r="Q69" s="177">
        <v>11979.18</v>
      </c>
      <c r="R69" s="177">
        <v>12458.3472</v>
      </c>
      <c r="S69" s="177">
        <v>201178.34891999996</v>
      </c>
      <c r="T69" s="177">
        <v>13613068.28</v>
      </c>
      <c r="U69" s="177">
        <v>15083.62</v>
      </c>
    </row>
    <row r="70" spans="1:21" s="76" customFormat="1" ht="12.75">
      <c r="A70" s="65" t="s">
        <v>65</v>
      </c>
      <c r="B70" s="75">
        <v>24000000</v>
      </c>
      <c r="C70" s="179">
        <v>12</v>
      </c>
      <c r="D70" s="176">
        <v>1</v>
      </c>
      <c r="E70" s="177">
        <v>27951.41</v>
      </c>
      <c r="F70" s="177">
        <v>29069.4664</v>
      </c>
      <c r="G70" s="177">
        <v>1</v>
      </c>
      <c r="H70" s="177">
        <v>27951.41</v>
      </c>
      <c r="I70" s="177">
        <v>29069.4664</v>
      </c>
      <c r="J70" s="177">
        <v>5215.733106</v>
      </c>
      <c r="K70" s="177">
        <v>352931.27</v>
      </c>
      <c r="L70" s="194">
        <v>60</v>
      </c>
      <c r="M70" s="194">
        <v>60</v>
      </c>
      <c r="N70" s="177">
        <v>11979.18</v>
      </c>
      <c r="O70" s="177">
        <v>12458.3472</v>
      </c>
      <c r="P70" s="177">
        <v>1</v>
      </c>
      <c r="Q70" s="177">
        <v>11979.18</v>
      </c>
      <c r="R70" s="177">
        <v>12458.3472</v>
      </c>
      <c r="S70" s="177">
        <v>134118.89928</v>
      </c>
      <c r="T70" s="177">
        <v>9075378.85</v>
      </c>
      <c r="U70" s="177">
        <v>9428.31</v>
      </c>
    </row>
    <row r="71" spans="1:21" s="76" customFormat="1" ht="12.75">
      <c r="A71" s="65" t="s">
        <v>103</v>
      </c>
      <c r="B71" s="75">
        <v>25000000</v>
      </c>
      <c r="C71" s="222">
        <v>87</v>
      </c>
      <c r="D71" s="176">
        <v>7.25</v>
      </c>
      <c r="E71" s="177">
        <v>27951.41</v>
      </c>
      <c r="F71" s="177">
        <v>29069.4664</v>
      </c>
      <c r="G71" s="177">
        <v>1.23</v>
      </c>
      <c r="H71" s="177">
        <v>34380.2343</v>
      </c>
      <c r="I71" s="177">
        <v>35755.443672</v>
      </c>
      <c r="J71" s="177">
        <v>46511.299972755005</v>
      </c>
      <c r="K71" s="177">
        <v>3147264.63</v>
      </c>
      <c r="L71" s="221">
        <v>265</v>
      </c>
      <c r="M71" s="221">
        <v>265</v>
      </c>
      <c r="N71" s="177">
        <v>11979.18</v>
      </c>
      <c r="O71" s="177">
        <v>12458.3472</v>
      </c>
      <c r="P71" s="177">
        <v>1.23</v>
      </c>
      <c r="Q71" s="177">
        <v>14734.3914</v>
      </c>
      <c r="R71" s="177">
        <v>15323.767056</v>
      </c>
      <c r="S71" s="177">
        <v>728600.9203386001</v>
      </c>
      <c r="T71" s="177">
        <v>49301995.61</v>
      </c>
      <c r="U71" s="177">
        <v>52449.26</v>
      </c>
    </row>
    <row r="72" spans="1:21" s="76" customFormat="1" ht="13.5" customHeight="1">
      <c r="A72" s="65" t="s">
        <v>66</v>
      </c>
      <c r="B72" s="75">
        <v>27000000</v>
      </c>
      <c r="C72" s="194">
        <v>14</v>
      </c>
      <c r="D72" s="176">
        <v>1.1666666666666667</v>
      </c>
      <c r="E72" s="177">
        <v>27951.41</v>
      </c>
      <c r="F72" s="177">
        <v>29069.4664</v>
      </c>
      <c r="G72" s="177">
        <v>1</v>
      </c>
      <c r="H72" s="177">
        <v>27951.41</v>
      </c>
      <c r="I72" s="177">
        <v>29069.4664</v>
      </c>
      <c r="J72" s="177">
        <v>6085.021957000001</v>
      </c>
      <c r="K72" s="177">
        <v>411753.15</v>
      </c>
      <c r="L72" s="179">
        <v>47</v>
      </c>
      <c r="M72" s="179">
        <v>47</v>
      </c>
      <c r="N72" s="177">
        <v>11979.18</v>
      </c>
      <c r="O72" s="177">
        <v>12458.3472</v>
      </c>
      <c r="P72" s="177">
        <v>1</v>
      </c>
      <c r="Q72" s="177">
        <v>11979.18</v>
      </c>
      <c r="R72" s="177">
        <v>12458.3472</v>
      </c>
      <c r="S72" s="177">
        <v>105059.804436</v>
      </c>
      <c r="T72" s="177">
        <v>7109046.77</v>
      </c>
      <c r="U72" s="177">
        <v>7520.8</v>
      </c>
    </row>
    <row r="73" spans="1:21" s="76" customFormat="1" ht="13.5" customHeight="1">
      <c r="A73" s="65" t="s">
        <v>67</v>
      </c>
      <c r="B73" s="75">
        <v>29000000</v>
      </c>
      <c r="C73" s="179">
        <v>17</v>
      </c>
      <c r="D73" s="176">
        <v>1.4166666666666667</v>
      </c>
      <c r="E73" s="177">
        <v>27951.41</v>
      </c>
      <c r="F73" s="177">
        <v>29069.4664</v>
      </c>
      <c r="G73" s="177">
        <v>1</v>
      </c>
      <c r="H73" s="177">
        <v>27951.41</v>
      </c>
      <c r="I73" s="177">
        <v>29069.4664</v>
      </c>
      <c r="J73" s="177">
        <v>7388.955233500001</v>
      </c>
      <c r="K73" s="177">
        <v>499985.97</v>
      </c>
      <c r="L73" s="222">
        <v>35</v>
      </c>
      <c r="M73" s="222">
        <v>35</v>
      </c>
      <c r="N73" s="177">
        <v>11979.18</v>
      </c>
      <c r="O73" s="177">
        <v>12458.3472</v>
      </c>
      <c r="P73" s="177">
        <v>1</v>
      </c>
      <c r="Q73" s="177">
        <v>11979.18</v>
      </c>
      <c r="R73" s="177">
        <v>12458.3472</v>
      </c>
      <c r="S73" s="177">
        <v>78236.02458</v>
      </c>
      <c r="T73" s="177">
        <v>5293971</v>
      </c>
      <c r="U73" s="177">
        <v>5793.96</v>
      </c>
    </row>
    <row r="74" spans="1:21" s="76" customFormat="1" ht="13.5" customHeight="1">
      <c r="A74" s="65" t="s">
        <v>68</v>
      </c>
      <c r="B74" s="75">
        <v>32000000</v>
      </c>
      <c r="C74" s="194">
        <v>28</v>
      </c>
      <c r="D74" s="176">
        <v>2.3333333333333335</v>
      </c>
      <c r="E74" s="177">
        <v>27951.41</v>
      </c>
      <c r="F74" s="177">
        <v>29069.4664</v>
      </c>
      <c r="G74" s="177">
        <v>1.3</v>
      </c>
      <c r="H74" s="177">
        <v>36336.833</v>
      </c>
      <c r="I74" s="177">
        <v>37790.30632</v>
      </c>
      <c r="J74" s="177">
        <v>15821.057088200005</v>
      </c>
      <c r="K74" s="177">
        <v>1070558.2</v>
      </c>
      <c r="L74" s="179">
        <v>200</v>
      </c>
      <c r="M74" s="179">
        <v>200</v>
      </c>
      <c r="N74" s="177">
        <v>11979.18</v>
      </c>
      <c r="O74" s="177">
        <v>12458.3472</v>
      </c>
      <c r="P74" s="177">
        <v>1.3</v>
      </c>
      <c r="Q74" s="177">
        <v>15572.934000000001</v>
      </c>
      <c r="R74" s="177">
        <v>16195.85136</v>
      </c>
      <c r="S74" s="177">
        <v>581181.8968799999</v>
      </c>
      <c r="T74" s="177">
        <v>39326641.69</v>
      </c>
      <c r="U74" s="177">
        <v>40397.2</v>
      </c>
    </row>
    <row r="75" spans="1:21" s="76" customFormat="1" ht="13.5" customHeight="1">
      <c r="A75" s="65" t="s">
        <v>69</v>
      </c>
      <c r="B75" s="75">
        <v>33000000</v>
      </c>
      <c r="C75" s="194">
        <v>11</v>
      </c>
      <c r="D75" s="176">
        <v>0.9166666666666666</v>
      </c>
      <c r="E75" s="177">
        <v>27951.41</v>
      </c>
      <c r="F75" s="177">
        <v>29069.4664</v>
      </c>
      <c r="G75" s="177">
        <v>1.1</v>
      </c>
      <c r="H75" s="177">
        <v>30746.551000000003</v>
      </c>
      <c r="I75" s="177">
        <v>31976.413040000003</v>
      </c>
      <c r="J75" s="177">
        <v>5259.197548550001</v>
      </c>
      <c r="K75" s="177">
        <v>355872.37</v>
      </c>
      <c r="L75" s="222">
        <v>55</v>
      </c>
      <c r="M75" s="222">
        <v>55</v>
      </c>
      <c r="N75" s="177">
        <v>11979.18</v>
      </c>
      <c r="O75" s="177">
        <v>12458.3472</v>
      </c>
      <c r="P75" s="177">
        <v>1.1</v>
      </c>
      <c r="Q75" s="177">
        <v>13177.098000000002</v>
      </c>
      <c r="R75" s="177">
        <v>13704.18192</v>
      </c>
      <c r="S75" s="177">
        <v>135236.556774</v>
      </c>
      <c r="T75" s="177">
        <v>9151007.01</v>
      </c>
      <c r="U75" s="177">
        <v>9506.88</v>
      </c>
    </row>
    <row r="76" spans="1:21" s="76" customFormat="1" ht="13.5" customHeight="1">
      <c r="A76" s="65" t="s">
        <v>70</v>
      </c>
      <c r="B76" s="75">
        <v>34000000</v>
      </c>
      <c r="C76" s="221">
        <v>19</v>
      </c>
      <c r="D76" s="176">
        <v>1.5833333333333333</v>
      </c>
      <c r="E76" s="177">
        <v>27951.41</v>
      </c>
      <c r="F76" s="177">
        <v>29069.4664</v>
      </c>
      <c r="G76" s="177">
        <v>1</v>
      </c>
      <c r="H76" s="177">
        <v>27951.41</v>
      </c>
      <c r="I76" s="177">
        <v>29069.4664</v>
      </c>
      <c r="J76" s="177">
        <v>8258.2440845</v>
      </c>
      <c r="K76" s="177">
        <v>558807.85</v>
      </c>
      <c r="L76" s="222">
        <v>32</v>
      </c>
      <c r="M76" s="222">
        <v>35</v>
      </c>
      <c r="N76" s="177">
        <v>11979.18</v>
      </c>
      <c r="O76" s="177">
        <v>12458.3472</v>
      </c>
      <c r="P76" s="177">
        <v>1</v>
      </c>
      <c r="Q76" s="177">
        <v>11979.18</v>
      </c>
      <c r="R76" s="177">
        <v>12458.3472</v>
      </c>
      <c r="S76" s="177">
        <v>78236.02458</v>
      </c>
      <c r="T76" s="177">
        <v>5293971</v>
      </c>
      <c r="U76" s="177">
        <v>5852.78</v>
      </c>
    </row>
    <row r="77" spans="1:21" s="76" customFormat="1" ht="13.5" customHeight="1">
      <c r="A77" s="65" t="s">
        <v>71</v>
      </c>
      <c r="B77" s="75">
        <v>37000000</v>
      </c>
      <c r="C77" s="179">
        <v>15</v>
      </c>
      <c r="D77" s="176">
        <v>1.25</v>
      </c>
      <c r="E77" s="177">
        <v>27951.41</v>
      </c>
      <c r="F77" s="177">
        <v>29069.4664</v>
      </c>
      <c r="G77" s="177">
        <v>1.15</v>
      </c>
      <c r="H77" s="177">
        <v>32144.121499999997</v>
      </c>
      <c r="I77" s="177">
        <v>33429.88636</v>
      </c>
      <c r="J77" s="177">
        <v>7497.6163398749995</v>
      </c>
      <c r="K77" s="177">
        <v>507338.71</v>
      </c>
      <c r="L77" s="179">
        <v>100</v>
      </c>
      <c r="M77" s="179">
        <v>100</v>
      </c>
      <c r="N77" s="177">
        <v>11979.18</v>
      </c>
      <c r="O77" s="177">
        <v>12458.3472</v>
      </c>
      <c r="P77" s="177">
        <v>1.15</v>
      </c>
      <c r="Q77" s="177">
        <v>13776.056999999999</v>
      </c>
      <c r="R77" s="177">
        <v>14327.099279999999</v>
      </c>
      <c r="S77" s="177">
        <v>257061.22362</v>
      </c>
      <c r="T77" s="177">
        <v>17394476.13</v>
      </c>
      <c r="U77" s="177">
        <v>17901.81</v>
      </c>
    </row>
    <row r="78" spans="1:21" s="76" customFormat="1" ht="13.5" customHeight="1">
      <c r="A78" s="65" t="s">
        <v>72</v>
      </c>
      <c r="B78" s="75">
        <v>38000000</v>
      </c>
      <c r="C78" s="221">
        <v>39</v>
      </c>
      <c r="D78" s="176">
        <v>3.25</v>
      </c>
      <c r="E78" s="177">
        <v>27951.41</v>
      </c>
      <c r="F78" s="177">
        <v>29069.4664</v>
      </c>
      <c r="G78" s="177">
        <v>1</v>
      </c>
      <c r="H78" s="177">
        <v>27951.41</v>
      </c>
      <c r="I78" s="177">
        <v>29069.4664</v>
      </c>
      <c r="J78" s="177">
        <v>16951.1325945</v>
      </c>
      <c r="K78" s="177">
        <v>1147026.64</v>
      </c>
      <c r="L78" s="222">
        <v>90</v>
      </c>
      <c r="M78" s="222">
        <v>90</v>
      </c>
      <c r="N78" s="177">
        <v>11979.18</v>
      </c>
      <c r="O78" s="177">
        <v>12458.3472</v>
      </c>
      <c r="P78" s="177">
        <v>1</v>
      </c>
      <c r="Q78" s="177">
        <v>11979.18</v>
      </c>
      <c r="R78" s="177">
        <v>12458.3472</v>
      </c>
      <c r="S78" s="177">
        <v>201178.34891999996</v>
      </c>
      <c r="T78" s="177">
        <v>13613068.28</v>
      </c>
      <c r="U78" s="177">
        <v>14760.09</v>
      </c>
    </row>
    <row r="79" spans="1:21" s="76" customFormat="1" ht="13.5" customHeight="1">
      <c r="A79" s="65" t="s">
        <v>73</v>
      </c>
      <c r="B79" s="75">
        <v>41000000</v>
      </c>
      <c r="C79" s="194">
        <v>11</v>
      </c>
      <c r="D79" s="176">
        <v>0.9166666666666666</v>
      </c>
      <c r="E79" s="177">
        <v>27951.41</v>
      </c>
      <c r="F79" s="177">
        <v>29069.4664</v>
      </c>
      <c r="G79" s="177">
        <v>1</v>
      </c>
      <c r="H79" s="177">
        <v>27951.41</v>
      </c>
      <c r="I79" s="177">
        <v>29069.4664</v>
      </c>
      <c r="J79" s="177">
        <v>4781.0886805</v>
      </c>
      <c r="K79" s="177">
        <v>323520.33</v>
      </c>
      <c r="L79" s="179">
        <v>45</v>
      </c>
      <c r="M79" s="179">
        <v>45</v>
      </c>
      <c r="N79" s="177">
        <v>11979.18</v>
      </c>
      <c r="O79" s="177">
        <v>12458.3472</v>
      </c>
      <c r="P79" s="177">
        <v>1</v>
      </c>
      <c r="Q79" s="177">
        <v>11979.18</v>
      </c>
      <c r="R79" s="177">
        <v>12458.3472</v>
      </c>
      <c r="S79" s="177">
        <v>100589.17445999998</v>
      </c>
      <c r="T79" s="177">
        <v>6806534.14</v>
      </c>
      <c r="U79" s="177">
        <v>7130.05</v>
      </c>
    </row>
    <row r="80" spans="1:21" s="76" customFormat="1" ht="13.5" customHeight="1">
      <c r="A80" s="65" t="s">
        <v>74</v>
      </c>
      <c r="B80" s="75">
        <v>42000000</v>
      </c>
      <c r="C80" s="221">
        <v>38</v>
      </c>
      <c r="D80" s="176">
        <v>3.1666666666666665</v>
      </c>
      <c r="E80" s="177">
        <v>27951.41</v>
      </c>
      <c r="F80" s="177">
        <v>29069.4664</v>
      </c>
      <c r="G80" s="177">
        <v>1</v>
      </c>
      <c r="H80" s="177">
        <v>27951.41</v>
      </c>
      <c r="I80" s="177">
        <v>29069.4664</v>
      </c>
      <c r="J80" s="177">
        <v>16516.488169</v>
      </c>
      <c r="K80" s="177">
        <v>1117615.7</v>
      </c>
      <c r="L80" s="222">
        <v>120</v>
      </c>
      <c r="M80" s="222">
        <v>120</v>
      </c>
      <c r="N80" s="177">
        <v>11979.18</v>
      </c>
      <c r="O80" s="177">
        <v>12458.3472</v>
      </c>
      <c r="P80" s="177">
        <v>1</v>
      </c>
      <c r="Q80" s="177">
        <v>11979.18</v>
      </c>
      <c r="R80" s="177">
        <v>12458.3472</v>
      </c>
      <c r="S80" s="177">
        <v>268237.79856</v>
      </c>
      <c r="T80" s="177">
        <v>18150757.7</v>
      </c>
      <c r="U80" s="177">
        <v>19268.37</v>
      </c>
    </row>
    <row r="81" spans="1:21" s="76" customFormat="1" ht="13.5" customHeight="1">
      <c r="A81" s="67" t="s">
        <v>75</v>
      </c>
      <c r="B81" s="75">
        <v>44000000</v>
      </c>
      <c r="C81" s="194">
        <v>2</v>
      </c>
      <c r="D81" s="176">
        <v>0.16666666666666666</v>
      </c>
      <c r="E81" s="177">
        <v>27951.41</v>
      </c>
      <c r="F81" s="177">
        <v>29069.4664</v>
      </c>
      <c r="G81" s="177">
        <v>1.7</v>
      </c>
      <c r="H81" s="177">
        <v>47517.397</v>
      </c>
      <c r="I81" s="177">
        <v>49418.092880000004</v>
      </c>
      <c r="J81" s="177">
        <v>1477.7910467000002</v>
      </c>
      <c r="K81" s="177">
        <v>99997.19</v>
      </c>
      <c r="L81" s="179">
        <v>7</v>
      </c>
      <c r="M81" s="179">
        <v>7</v>
      </c>
      <c r="N81" s="177">
        <v>11979.18</v>
      </c>
      <c r="O81" s="177">
        <v>12458.3472</v>
      </c>
      <c r="P81" s="177">
        <v>1.7</v>
      </c>
      <c r="Q81" s="177">
        <v>20364.606</v>
      </c>
      <c r="R81" s="177">
        <v>21179.19024</v>
      </c>
      <c r="S81" s="177">
        <v>26600.2483572</v>
      </c>
      <c r="T81" s="177">
        <v>1799950.14</v>
      </c>
      <c r="U81" s="177">
        <v>1899.95</v>
      </c>
    </row>
    <row r="82" spans="1:21" s="76" customFormat="1" ht="12.75">
      <c r="A82" s="65" t="s">
        <v>107</v>
      </c>
      <c r="B82" s="75">
        <v>46000000</v>
      </c>
      <c r="C82" s="221">
        <v>55</v>
      </c>
      <c r="D82" s="176">
        <v>4.583333333333333</v>
      </c>
      <c r="E82" s="177">
        <v>27951.41</v>
      </c>
      <c r="F82" s="177">
        <v>29069.4664</v>
      </c>
      <c r="G82" s="177">
        <v>1</v>
      </c>
      <c r="H82" s="177">
        <v>27951.41</v>
      </c>
      <c r="I82" s="177">
        <v>29069.4664</v>
      </c>
      <c r="J82" s="177">
        <v>23905.4434025</v>
      </c>
      <c r="K82" s="177">
        <v>1617601.67</v>
      </c>
      <c r="L82" s="222">
        <v>180</v>
      </c>
      <c r="M82" s="222">
        <v>180</v>
      </c>
      <c r="N82" s="177">
        <v>11979.18</v>
      </c>
      <c r="O82" s="177">
        <v>12458.3472</v>
      </c>
      <c r="P82" s="177">
        <v>1</v>
      </c>
      <c r="Q82" s="177">
        <v>11979.18</v>
      </c>
      <c r="R82" s="177">
        <v>12458.3472</v>
      </c>
      <c r="S82" s="177">
        <v>402356.6978399999</v>
      </c>
      <c r="T82" s="177">
        <v>27226136.55</v>
      </c>
      <c r="U82" s="177">
        <v>28843.74</v>
      </c>
    </row>
    <row r="83" spans="1:21" s="76" customFormat="1" ht="12.75">
      <c r="A83" s="65" t="s">
        <v>76</v>
      </c>
      <c r="B83" s="75">
        <v>47000000</v>
      </c>
      <c r="C83" s="222">
        <v>5</v>
      </c>
      <c r="D83" s="176">
        <v>0.4166666666666667</v>
      </c>
      <c r="E83" s="177">
        <v>27951.41</v>
      </c>
      <c r="F83" s="177">
        <v>29069.4664</v>
      </c>
      <c r="G83" s="177">
        <v>1.4</v>
      </c>
      <c r="H83" s="177">
        <v>39131.973999999995</v>
      </c>
      <c r="I83" s="177">
        <v>40697.25296</v>
      </c>
      <c r="J83" s="177">
        <v>3042.5109785</v>
      </c>
      <c r="K83" s="177">
        <v>205876.58</v>
      </c>
      <c r="L83" s="179">
        <v>35</v>
      </c>
      <c r="M83" s="179">
        <v>35</v>
      </c>
      <c r="N83" s="177">
        <v>11979.18</v>
      </c>
      <c r="O83" s="177">
        <v>12458.3472</v>
      </c>
      <c r="P83" s="177">
        <v>1.4</v>
      </c>
      <c r="Q83" s="177">
        <v>16770.852</v>
      </c>
      <c r="R83" s="177">
        <v>17441.68608</v>
      </c>
      <c r="S83" s="177">
        <v>109530.434412</v>
      </c>
      <c r="T83" s="177">
        <v>7411559.4</v>
      </c>
      <c r="U83" s="177">
        <v>7617.44</v>
      </c>
    </row>
    <row r="84" spans="1:21" s="76" customFormat="1" ht="12.75">
      <c r="A84" s="65" t="s">
        <v>77</v>
      </c>
      <c r="B84" s="75">
        <v>22000000</v>
      </c>
      <c r="C84" s="194">
        <v>50</v>
      </c>
      <c r="D84" s="176">
        <v>4.166666666666667</v>
      </c>
      <c r="E84" s="177">
        <v>27951.41</v>
      </c>
      <c r="F84" s="177">
        <v>29069.4664</v>
      </c>
      <c r="G84" s="177">
        <v>1</v>
      </c>
      <c r="H84" s="177">
        <v>27951.41</v>
      </c>
      <c r="I84" s="177">
        <v>29069.4664</v>
      </c>
      <c r="J84" s="177">
        <v>21732.221275000004</v>
      </c>
      <c r="K84" s="177">
        <v>1470546.97</v>
      </c>
      <c r="L84" s="194">
        <v>92</v>
      </c>
      <c r="M84" s="194">
        <v>92</v>
      </c>
      <c r="N84" s="177">
        <v>11979.18</v>
      </c>
      <c r="O84" s="177">
        <v>12458.3472</v>
      </c>
      <c r="P84" s="177">
        <v>1</v>
      </c>
      <c r="Q84" s="177">
        <v>11979.18</v>
      </c>
      <c r="R84" s="177">
        <v>12458.3472</v>
      </c>
      <c r="S84" s="177">
        <v>205648.978896</v>
      </c>
      <c r="T84" s="177">
        <v>13915580.91</v>
      </c>
      <c r="U84" s="177">
        <v>15386.13</v>
      </c>
    </row>
    <row r="85" spans="1:21" s="76" customFormat="1" ht="12.75">
      <c r="A85" s="65" t="s">
        <v>78</v>
      </c>
      <c r="B85" s="75">
        <v>49000000</v>
      </c>
      <c r="C85" s="194">
        <v>31</v>
      </c>
      <c r="D85" s="176">
        <v>2.5833333333333335</v>
      </c>
      <c r="E85" s="177">
        <v>27951.41</v>
      </c>
      <c r="F85" s="177">
        <v>29069.4664</v>
      </c>
      <c r="G85" s="177">
        <v>1</v>
      </c>
      <c r="H85" s="177">
        <v>27951.41</v>
      </c>
      <c r="I85" s="177">
        <v>29069.4664</v>
      </c>
      <c r="J85" s="177">
        <v>13473.977190500002</v>
      </c>
      <c r="K85" s="177">
        <v>911739.12</v>
      </c>
      <c r="L85" s="221">
        <v>36</v>
      </c>
      <c r="M85" s="221">
        <v>36</v>
      </c>
      <c r="N85" s="177">
        <v>11979.18</v>
      </c>
      <c r="O85" s="177">
        <v>12458.3472</v>
      </c>
      <c r="P85" s="177">
        <v>1</v>
      </c>
      <c r="Q85" s="177">
        <v>11979.18</v>
      </c>
      <c r="R85" s="177">
        <v>12458.3472</v>
      </c>
      <c r="S85" s="177">
        <v>80471.339568</v>
      </c>
      <c r="T85" s="177">
        <v>5445227.31</v>
      </c>
      <c r="U85" s="177">
        <v>6356.97</v>
      </c>
    </row>
    <row r="86" spans="1:21" s="76" customFormat="1" ht="12.75">
      <c r="A86" s="65" t="s">
        <v>108</v>
      </c>
      <c r="B86" s="75">
        <v>50000000</v>
      </c>
      <c r="C86" s="194">
        <v>10</v>
      </c>
      <c r="D86" s="176">
        <v>0.8333333333333334</v>
      </c>
      <c r="E86" s="177">
        <v>27951.41</v>
      </c>
      <c r="F86" s="177">
        <v>29069.4664</v>
      </c>
      <c r="G86" s="177">
        <v>1.2</v>
      </c>
      <c r="H86" s="177">
        <v>33541.691999999995</v>
      </c>
      <c r="I86" s="177">
        <v>34883.35968</v>
      </c>
      <c r="J86" s="177">
        <v>5215.733106</v>
      </c>
      <c r="K86" s="177">
        <v>352931.27</v>
      </c>
      <c r="L86" s="221">
        <v>125</v>
      </c>
      <c r="M86" s="221">
        <v>125</v>
      </c>
      <c r="N86" s="177">
        <v>11979.18</v>
      </c>
      <c r="O86" s="177">
        <v>12458.3472</v>
      </c>
      <c r="P86" s="177">
        <v>1.2</v>
      </c>
      <c r="Q86" s="177">
        <v>14375.016</v>
      </c>
      <c r="R86" s="177">
        <v>14950.01664</v>
      </c>
      <c r="S86" s="177">
        <v>335297.24820000003</v>
      </c>
      <c r="T86" s="177">
        <v>22688447.13</v>
      </c>
      <c r="U86" s="177">
        <v>23041.38</v>
      </c>
    </row>
    <row r="87" spans="1:21" s="76" customFormat="1" ht="12.75">
      <c r="A87" s="65" t="s">
        <v>79</v>
      </c>
      <c r="B87" s="75">
        <v>52000000</v>
      </c>
      <c r="C87" s="194">
        <v>23</v>
      </c>
      <c r="D87" s="176">
        <v>1.9166666666666667</v>
      </c>
      <c r="E87" s="177">
        <v>27951.41</v>
      </c>
      <c r="F87" s="177">
        <v>29069.4664</v>
      </c>
      <c r="G87" s="177">
        <v>1.15</v>
      </c>
      <c r="H87" s="177">
        <v>32144.121499999997</v>
      </c>
      <c r="I87" s="177">
        <v>33429.88636</v>
      </c>
      <c r="J87" s="177">
        <v>11496.345054475001</v>
      </c>
      <c r="K87" s="177">
        <v>777919.35</v>
      </c>
      <c r="L87" s="221">
        <v>110</v>
      </c>
      <c r="M87" s="221">
        <v>110</v>
      </c>
      <c r="N87" s="177">
        <v>11979.18</v>
      </c>
      <c r="O87" s="177">
        <v>12458.3472</v>
      </c>
      <c r="P87" s="177">
        <v>1.15</v>
      </c>
      <c r="Q87" s="177">
        <v>13776.056999999999</v>
      </c>
      <c r="R87" s="177">
        <v>14327.099279999999</v>
      </c>
      <c r="S87" s="177">
        <v>282767.345982</v>
      </c>
      <c r="T87" s="177">
        <v>19133923.74</v>
      </c>
      <c r="U87" s="177">
        <v>19911.84</v>
      </c>
    </row>
    <row r="88" spans="1:21" s="76" customFormat="1" ht="12.75">
      <c r="A88" s="65" t="s">
        <v>80</v>
      </c>
      <c r="B88" s="75">
        <v>53000000</v>
      </c>
      <c r="C88" s="194">
        <v>60</v>
      </c>
      <c r="D88" s="176">
        <v>5</v>
      </c>
      <c r="E88" s="177">
        <v>27951.41</v>
      </c>
      <c r="F88" s="177">
        <v>29069.4664</v>
      </c>
      <c r="G88" s="177">
        <v>1.15</v>
      </c>
      <c r="H88" s="177">
        <v>32144.121499999997</v>
      </c>
      <c r="I88" s="177">
        <v>33429.88636</v>
      </c>
      <c r="J88" s="177">
        <v>29990.465359499998</v>
      </c>
      <c r="K88" s="177">
        <v>2029354.82</v>
      </c>
      <c r="L88" s="194">
        <v>97</v>
      </c>
      <c r="M88" s="194">
        <v>97</v>
      </c>
      <c r="N88" s="177">
        <v>11979.18</v>
      </c>
      <c r="O88" s="177">
        <v>12458.3472</v>
      </c>
      <c r="P88" s="177">
        <v>1.15</v>
      </c>
      <c r="Q88" s="177">
        <v>13776.056999999999</v>
      </c>
      <c r="R88" s="177">
        <v>14327.099279999999</v>
      </c>
      <c r="S88" s="177">
        <v>249349.3869114</v>
      </c>
      <c r="T88" s="177">
        <v>16872641.85</v>
      </c>
      <c r="U88" s="177">
        <v>18902</v>
      </c>
    </row>
    <row r="89" spans="1:21" s="76" customFormat="1" ht="12.75">
      <c r="A89" s="65" t="s">
        <v>81</v>
      </c>
      <c r="B89" s="75">
        <v>54000000</v>
      </c>
      <c r="C89" s="221">
        <v>3</v>
      </c>
      <c r="D89" s="176">
        <v>0.25</v>
      </c>
      <c r="E89" s="177">
        <v>27951.41</v>
      </c>
      <c r="F89" s="177">
        <v>29069.4664</v>
      </c>
      <c r="G89" s="177">
        <v>1</v>
      </c>
      <c r="H89" s="177">
        <v>27951.41</v>
      </c>
      <c r="I89" s="177">
        <v>29069.4664</v>
      </c>
      <c r="J89" s="177">
        <v>1303.9332765</v>
      </c>
      <c r="K89" s="177">
        <v>88232.82</v>
      </c>
      <c r="L89" s="194">
        <v>60</v>
      </c>
      <c r="M89" s="194">
        <v>60</v>
      </c>
      <c r="N89" s="177">
        <v>11979.18</v>
      </c>
      <c r="O89" s="177">
        <v>12458.3472</v>
      </c>
      <c r="P89" s="177">
        <v>1</v>
      </c>
      <c r="Q89" s="177">
        <v>11979.18</v>
      </c>
      <c r="R89" s="177">
        <v>12458.3472</v>
      </c>
      <c r="S89" s="177">
        <v>134118.89928</v>
      </c>
      <c r="T89" s="177">
        <v>9075378.85</v>
      </c>
      <c r="U89" s="177">
        <v>9163.61</v>
      </c>
    </row>
    <row r="90" spans="1:21" s="76" customFormat="1" ht="12.75">
      <c r="A90" s="65" t="s">
        <v>82</v>
      </c>
      <c r="B90" s="75">
        <v>56000000</v>
      </c>
      <c r="C90" s="194">
        <v>2</v>
      </c>
      <c r="D90" s="176">
        <v>0.16666666666666666</v>
      </c>
      <c r="E90" s="177">
        <v>27951.41</v>
      </c>
      <c r="F90" s="177">
        <v>29069.4664</v>
      </c>
      <c r="G90" s="177">
        <v>1</v>
      </c>
      <c r="H90" s="177">
        <v>27951.41</v>
      </c>
      <c r="I90" s="177">
        <v>29069.4664</v>
      </c>
      <c r="J90" s="177">
        <v>869.2888510000001</v>
      </c>
      <c r="K90" s="177">
        <v>58821.88</v>
      </c>
      <c r="L90" s="194">
        <v>80</v>
      </c>
      <c r="M90" s="194">
        <v>80</v>
      </c>
      <c r="N90" s="177">
        <v>11979.18</v>
      </c>
      <c r="O90" s="177">
        <v>12458.3472</v>
      </c>
      <c r="P90" s="177">
        <v>1</v>
      </c>
      <c r="Q90" s="177">
        <v>11979.18</v>
      </c>
      <c r="R90" s="177">
        <v>12458.3472</v>
      </c>
      <c r="S90" s="177">
        <v>178825.19904</v>
      </c>
      <c r="T90" s="177">
        <v>12100505.14</v>
      </c>
      <c r="U90" s="177">
        <v>12159.33</v>
      </c>
    </row>
    <row r="91" spans="1:47" s="76" customFormat="1" ht="12.75">
      <c r="A91" s="65" t="s">
        <v>83</v>
      </c>
      <c r="B91" s="75">
        <v>58000000</v>
      </c>
      <c r="C91" s="194">
        <v>28</v>
      </c>
      <c r="D91" s="176">
        <v>2.3333333333333335</v>
      </c>
      <c r="E91" s="177">
        <v>27951.41</v>
      </c>
      <c r="F91" s="177">
        <v>29069.4664</v>
      </c>
      <c r="G91" s="177">
        <v>1</v>
      </c>
      <c r="H91" s="177">
        <v>27951.41</v>
      </c>
      <c r="I91" s="177">
        <v>29069.4664</v>
      </c>
      <c r="J91" s="177">
        <v>12170.043914000002</v>
      </c>
      <c r="K91" s="177">
        <v>823506.3</v>
      </c>
      <c r="L91" s="221">
        <v>22</v>
      </c>
      <c r="M91" s="221">
        <v>22</v>
      </c>
      <c r="N91" s="177">
        <v>11979.18</v>
      </c>
      <c r="O91" s="177">
        <v>12458.3472</v>
      </c>
      <c r="P91" s="177">
        <v>1</v>
      </c>
      <c r="Q91" s="177">
        <v>11979.18</v>
      </c>
      <c r="R91" s="177">
        <v>12458.3472</v>
      </c>
      <c r="S91" s="177">
        <v>49176.929736000006</v>
      </c>
      <c r="T91" s="177">
        <v>3327638.91</v>
      </c>
      <c r="U91" s="177">
        <v>4151.15</v>
      </c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</row>
    <row r="92" spans="1:21" s="80" customFormat="1" ht="12.75">
      <c r="A92" s="65" t="s">
        <v>84</v>
      </c>
      <c r="B92" s="75">
        <v>60000000</v>
      </c>
      <c r="C92" s="221">
        <v>78</v>
      </c>
      <c r="D92" s="176">
        <v>6.5</v>
      </c>
      <c r="E92" s="177">
        <v>27951.41</v>
      </c>
      <c r="F92" s="177">
        <v>29069.4664</v>
      </c>
      <c r="G92" s="177">
        <v>1.01</v>
      </c>
      <c r="H92" s="177">
        <v>28230.9241</v>
      </c>
      <c r="I92" s="177">
        <v>29360.161064</v>
      </c>
      <c r="J92" s="177">
        <v>34241.28784089</v>
      </c>
      <c r="K92" s="177">
        <v>2316993.81</v>
      </c>
      <c r="L92" s="179">
        <v>150</v>
      </c>
      <c r="M92" s="179">
        <v>150</v>
      </c>
      <c r="N92" s="177">
        <v>11979.18</v>
      </c>
      <c r="O92" s="177">
        <v>12458.3472</v>
      </c>
      <c r="P92" s="177">
        <v>1.01</v>
      </c>
      <c r="Q92" s="177">
        <v>12098.971800000001</v>
      </c>
      <c r="R92" s="177">
        <v>12582.930672</v>
      </c>
      <c r="S92" s="177">
        <v>338650.220682</v>
      </c>
      <c r="T92" s="177">
        <v>22915331.6</v>
      </c>
      <c r="U92" s="177">
        <v>25232.33</v>
      </c>
    </row>
    <row r="93" spans="1:21" s="80" customFormat="1" ht="12.75">
      <c r="A93" s="65" t="s">
        <v>85</v>
      </c>
      <c r="B93" s="75">
        <v>61000000</v>
      </c>
      <c r="C93" s="221">
        <v>21</v>
      </c>
      <c r="D93" s="176">
        <v>1.75</v>
      </c>
      <c r="E93" s="177">
        <v>27951.41</v>
      </c>
      <c r="F93" s="177">
        <v>29069.4664</v>
      </c>
      <c r="G93" s="177">
        <v>1</v>
      </c>
      <c r="H93" s="177">
        <v>27951.41</v>
      </c>
      <c r="I93" s="177">
        <v>29069.4664</v>
      </c>
      <c r="J93" s="177">
        <v>9127.532935500001</v>
      </c>
      <c r="K93" s="177">
        <v>617629.73</v>
      </c>
      <c r="L93" s="222">
        <v>56</v>
      </c>
      <c r="M93" s="222">
        <v>56</v>
      </c>
      <c r="N93" s="177">
        <v>11979.18</v>
      </c>
      <c r="O93" s="177">
        <v>12458.3472</v>
      </c>
      <c r="P93" s="177">
        <v>1</v>
      </c>
      <c r="Q93" s="177">
        <v>11979.18</v>
      </c>
      <c r="R93" s="177">
        <v>12458.3472</v>
      </c>
      <c r="S93" s="177">
        <v>125177.639328</v>
      </c>
      <c r="T93" s="177">
        <v>8470353.59</v>
      </c>
      <c r="U93" s="177">
        <v>9087.98</v>
      </c>
    </row>
    <row r="94" spans="1:21" s="80" customFormat="1" ht="12.75">
      <c r="A94" s="65" t="s">
        <v>86</v>
      </c>
      <c r="B94" s="75">
        <v>36000000</v>
      </c>
      <c r="C94" s="194">
        <v>36</v>
      </c>
      <c r="D94" s="176">
        <v>3</v>
      </c>
      <c r="E94" s="177">
        <v>27951.41</v>
      </c>
      <c r="F94" s="177">
        <v>29069.4664</v>
      </c>
      <c r="G94" s="177">
        <v>1</v>
      </c>
      <c r="H94" s="177">
        <v>27951.41</v>
      </c>
      <c r="I94" s="177">
        <v>29069.4664</v>
      </c>
      <c r="J94" s="177">
        <v>15647.199317999999</v>
      </c>
      <c r="K94" s="177">
        <v>1058793.82</v>
      </c>
      <c r="L94" s="222">
        <v>102</v>
      </c>
      <c r="M94" s="222">
        <v>102</v>
      </c>
      <c r="N94" s="177">
        <v>11979.18</v>
      </c>
      <c r="O94" s="177">
        <v>12458.3472</v>
      </c>
      <c r="P94" s="177">
        <v>1</v>
      </c>
      <c r="Q94" s="177">
        <v>11979.18</v>
      </c>
      <c r="R94" s="177">
        <v>12458.3472</v>
      </c>
      <c r="S94" s="177">
        <v>228002.128776</v>
      </c>
      <c r="T94" s="177">
        <v>15428144.05</v>
      </c>
      <c r="U94" s="177">
        <v>16486.94</v>
      </c>
    </row>
    <row r="95" spans="1:21" s="80" customFormat="1" ht="12.75">
      <c r="A95" s="65" t="s">
        <v>87</v>
      </c>
      <c r="B95" s="75">
        <v>63000000</v>
      </c>
      <c r="C95" s="222">
        <v>20</v>
      </c>
      <c r="D95" s="176">
        <v>1.6666666666666667</v>
      </c>
      <c r="E95" s="177">
        <v>27951.41</v>
      </c>
      <c r="F95" s="177">
        <v>29069.4664</v>
      </c>
      <c r="G95" s="177">
        <v>1</v>
      </c>
      <c r="H95" s="177">
        <v>27951.41</v>
      </c>
      <c r="I95" s="177">
        <v>29069.4664</v>
      </c>
      <c r="J95" s="177">
        <v>8692.88851</v>
      </c>
      <c r="K95" s="177">
        <v>588218.79</v>
      </c>
      <c r="L95" s="222">
        <v>125</v>
      </c>
      <c r="M95" s="222">
        <v>125</v>
      </c>
      <c r="N95" s="177">
        <v>11979.18</v>
      </c>
      <c r="O95" s="177">
        <v>12458.3472</v>
      </c>
      <c r="P95" s="177">
        <v>1</v>
      </c>
      <c r="Q95" s="177">
        <v>11979.18</v>
      </c>
      <c r="R95" s="177">
        <v>12458.3472</v>
      </c>
      <c r="S95" s="177">
        <v>279414.3735</v>
      </c>
      <c r="T95" s="177">
        <v>18907039.27</v>
      </c>
      <c r="U95" s="177">
        <v>19495.26</v>
      </c>
    </row>
    <row r="96" spans="1:21" s="80" customFormat="1" ht="12.75">
      <c r="A96" s="65" t="s">
        <v>88</v>
      </c>
      <c r="B96" s="75">
        <v>64000000</v>
      </c>
      <c r="C96" s="179">
        <v>4</v>
      </c>
      <c r="D96" s="176">
        <v>0.3333333333333333</v>
      </c>
      <c r="E96" s="177">
        <v>27951.41</v>
      </c>
      <c r="F96" s="177">
        <v>29069.4664</v>
      </c>
      <c r="G96" s="177">
        <v>1.42</v>
      </c>
      <c r="H96" s="177">
        <v>39691.002199999995</v>
      </c>
      <c r="I96" s="177">
        <v>41278.642288</v>
      </c>
      <c r="J96" s="177">
        <v>2468.7803368399996</v>
      </c>
      <c r="K96" s="177">
        <v>167054.14</v>
      </c>
      <c r="L96" s="179">
        <v>29</v>
      </c>
      <c r="M96" s="179">
        <v>29</v>
      </c>
      <c r="N96" s="177">
        <v>11979.18</v>
      </c>
      <c r="O96" s="177">
        <v>12458.3472</v>
      </c>
      <c r="P96" s="177">
        <v>1.42</v>
      </c>
      <c r="Q96" s="177">
        <v>17010.4356</v>
      </c>
      <c r="R96" s="177">
        <v>17690.853024</v>
      </c>
      <c r="S96" s="177">
        <v>92050.27120584</v>
      </c>
      <c r="T96" s="177">
        <v>6228735.02</v>
      </c>
      <c r="U96" s="177">
        <v>6395.79</v>
      </c>
    </row>
    <row r="97" spans="1:21" s="80" customFormat="1" ht="12.75">
      <c r="A97" s="65" t="s">
        <v>109</v>
      </c>
      <c r="B97" s="75">
        <v>65000000</v>
      </c>
      <c r="C97" s="179">
        <v>5</v>
      </c>
      <c r="D97" s="176">
        <v>0.4166666666666667</v>
      </c>
      <c r="E97" s="177">
        <v>27951.41</v>
      </c>
      <c r="F97" s="177">
        <v>29069.4664</v>
      </c>
      <c r="G97" s="177">
        <v>1.16</v>
      </c>
      <c r="H97" s="177">
        <v>32423.635599999998</v>
      </c>
      <c r="I97" s="177">
        <v>33720.581024</v>
      </c>
      <c r="J97" s="177">
        <v>2520.9376678999997</v>
      </c>
      <c r="K97" s="177">
        <v>170583.45</v>
      </c>
      <c r="L97" s="179">
        <v>148</v>
      </c>
      <c r="M97" s="179">
        <v>148</v>
      </c>
      <c r="N97" s="177">
        <v>11979.18</v>
      </c>
      <c r="O97" s="177">
        <v>12458.3472</v>
      </c>
      <c r="P97" s="177">
        <v>1.16</v>
      </c>
      <c r="Q97" s="177">
        <v>13895.8488</v>
      </c>
      <c r="R97" s="177">
        <v>14451.682751999999</v>
      </c>
      <c r="S97" s="177">
        <v>383758.87713984</v>
      </c>
      <c r="T97" s="177">
        <v>25967684.02</v>
      </c>
      <c r="U97" s="177">
        <v>26138.27</v>
      </c>
    </row>
    <row r="98" spans="1:21" s="80" customFormat="1" ht="12.75">
      <c r="A98" s="65" t="s">
        <v>89</v>
      </c>
      <c r="B98" s="75">
        <v>66000000</v>
      </c>
      <c r="C98" s="221">
        <v>20</v>
      </c>
      <c r="D98" s="176">
        <v>1.6666666666666667</v>
      </c>
      <c r="E98" s="177">
        <v>27951.41</v>
      </c>
      <c r="F98" s="177">
        <v>29069.4664</v>
      </c>
      <c r="G98" s="177">
        <v>1</v>
      </c>
      <c r="H98" s="177">
        <v>27951.41</v>
      </c>
      <c r="I98" s="177">
        <v>29069.4664</v>
      </c>
      <c r="J98" s="177">
        <v>8692.88851</v>
      </c>
      <c r="K98" s="177">
        <v>588218.79</v>
      </c>
      <c r="L98" s="222">
        <v>35</v>
      </c>
      <c r="M98" s="222">
        <v>35</v>
      </c>
      <c r="N98" s="177">
        <v>11979.18</v>
      </c>
      <c r="O98" s="177">
        <v>12458.3472</v>
      </c>
      <c r="P98" s="177">
        <v>1</v>
      </c>
      <c r="Q98" s="177">
        <v>11979.18</v>
      </c>
      <c r="R98" s="177">
        <v>12458.3472</v>
      </c>
      <c r="S98" s="177">
        <v>78236.02458</v>
      </c>
      <c r="T98" s="177">
        <v>5293971</v>
      </c>
      <c r="U98" s="177">
        <v>5882.19</v>
      </c>
    </row>
    <row r="99" spans="1:21" s="80" customFormat="1" ht="12.75">
      <c r="A99" s="65" t="s">
        <v>90</v>
      </c>
      <c r="B99" s="75">
        <v>68000000</v>
      </c>
      <c r="C99" s="221">
        <v>35</v>
      </c>
      <c r="D99" s="176">
        <v>2.9166666666666665</v>
      </c>
      <c r="E99" s="177">
        <v>27951.41</v>
      </c>
      <c r="F99" s="177">
        <v>29069.4664</v>
      </c>
      <c r="G99" s="177">
        <v>1</v>
      </c>
      <c r="H99" s="177">
        <v>27951.41</v>
      </c>
      <c r="I99" s="177">
        <v>29069.4664</v>
      </c>
      <c r="J99" s="177">
        <v>15212.554892499998</v>
      </c>
      <c r="K99" s="177">
        <v>1029382.88</v>
      </c>
      <c r="L99" s="222">
        <v>58</v>
      </c>
      <c r="M99" s="222">
        <v>58</v>
      </c>
      <c r="N99" s="177">
        <v>11979.18</v>
      </c>
      <c r="O99" s="177">
        <v>12458.3472</v>
      </c>
      <c r="P99" s="177">
        <v>1</v>
      </c>
      <c r="Q99" s="177">
        <v>11979.18</v>
      </c>
      <c r="R99" s="177">
        <v>12458.3472</v>
      </c>
      <c r="S99" s="177">
        <v>129648.26930400002</v>
      </c>
      <c r="T99" s="177">
        <v>8772866.22</v>
      </c>
      <c r="U99" s="177">
        <v>9802.25</v>
      </c>
    </row>
    <row r="100" spans="1:21" s="80" customFormat="1" ht="12.75">
      <c r="A100" s="65" t="s">
        <v>91</v>
      </c>
      <c r="B100" s="75">
        <v>28000000</v>
      </c>
      <c r="C100" s="179">
        <v>4</v>
      </c>
      <c r="D100" s="176">
        <v>0.3333333333333333</v>
      </c>
      <c r="E100" s="177">
        <v>27951.41</v>
      </c>
      <c r="F100" s="177">
        <v>29069.4664</v>
      </c>
      <c r="G100" s="177">
        <v>1</v>
      </c>
      <c r="H100" s="177">
        <v>27951.41</v>
      </c>
      <c r="I100" s="177">
        <v>29069.4664</v>
      </c>
      <c r="J100" s="177">
        <v>1738.5777020000003</v>
      </c>
      <c r="K100" s="177">
        <v>117643.76</v>
      </c>
      <c r="L100" s="222">
        <v>58</v>
      </c>
      <c r="M100" s="222">
        <v>58</v>
      </c>
      <c r="N100" s="177">
        <v>11979.18</v>
      </c>
      <c r="O100" s="177">
        <v>12458.3472</v>
      </c>
      <c r="P100" s="177">
        <v>1</v>
      </c>
      <c r="Q100" s="177">
        <v>11979.18</v>
      </c>
      <c r="R100" s="177">
        <v>12458.3472</v>
      </c>
      <c r="S100" s="177">
        <v>129648.26930400002</v>
      </c>
      <c r="T100" s="177">
        <v>8772866.22</v>
      </c>
      <c r="U100" s="177">
        <v>8890.51</v>
      </c>
    </row>
    <row r="101" spans="1:21" s="80" customFormat="1" ht="12.75">
      <c r="A101" s="65" t="s">
        <v>110</v>
      </c>
      <c r="B101" s="75">
        <v>69000000</v>
      </c>
      <c r="C101" s="222">
        <v>23</v>
      </c>
      <c r="D101" s="176">
        <v>1.9166666666666667</v>
      </c>
      <c r="E101" s="177">
        <v>27951.41</v>
      </c>
      <c r="F101" s="177">
        <v>29069.4664</v>
      </c>
      <c r="G101" s="177">
        <v>1.4</v>
      </c>
      <c r="H101" s="177">
        <v>39131.973999999995</v>
      </c>
      <c r="I101" s="177">
        <v>40697.25296</v>
      </c>
      <c r="J101" s="177">
        <v>13995.550501099999</v>
      </c>
      <c r="K101" s="177">
        <v>947032.25</v>
      </c>
      <c r="L101" s="179">
        <v>50</v>
      </c>
      <c r="M101" s="179">
        <v>50</v>
      </c>
      <c r="N101" s="177">
        <v>11979.18</v>
      </c>
      <c r="O101" s="177">
        <v>12458.3472</v>
      </c>
      <c r="P101" s="177">
        <v>1.4</v>
      </c>
      <c r="Q101" s="177">
        <v>16770.852</v>
      </c>
      <c r="R101" s="177">
        <v>17441.68608</v>
      </c>
      <c r="S101" s="177">
        <v>156472.04916</v>
      </c>
      <c r="T101" s="177">
        <v>10587941.99</v>
      </c>
      <c r="U101" s="177">
        <v>11534.97</v>
      </c>
    </row>
    <row r="102" spans="1:21" s="80" customFormat="1" ht="12.75">
      <c r="A102" s="65" t="s">
        <v>92</v>
      </c>
      <c r="B102" s="75">
        <v>70000000</v>
      </c>
      <c r="C102" s="179">
        <v>29</v>
      </c>
      <c r="D102" s="176">
        <v>2.4166666666666665</v>
      </c>
      <c r="E102" s="177">
        <v>27951.41</v>
      </c>
      <c r="F102" s="177">
        <v>29069.4664</v>
      </c>
      <c r="G102" s="177">
        <v>1</v>
      </c>
      <c r="H102" s="177">
        <v>27951.41</v>
      </c>
      <c r="I102" s="177">
        <v>29069.4664</v>
      </c>
      <c r="J102" s="177">
        <v>12604.6883395</v>
      </c>
      <c r="K102" s="177">
        <v>852917.24</v>
      </c>
      <c r="L102" s="222">
        <v>45</v>
      </c>
      <c r="M102" s="222">
        <v>45</v>
      </c>
      <c r="N102" s="177">
        <v>11979.18</v>
      </c>
      <c r="O102" s="177">
        <v>12458.3472</v>
      </c>
      <c r="P102" s="177">
        <v>1</v>
      </c>
      <c r="Q102" s="177">
        <v>11979.18</v>
      </c>
      <c r="R102" s="177">
        <v>12458.3472</v>
      </c>
      <c r="S102" s="177">
        <v>100589.17445999998</v>
      </c>
      <c r="T102" s="177">
        <v>6806534.14</v>
      </c>
      <c r="U102" s="177">
        <v>7659.45</v>
      </c>
    </row>
    <row r="103" spans="1:21" s="80" customFormat="1" ht="12.75">
      <c r="A103" s="65" t="s">
        <v>111</v>
      </c>
      <c r="B103" s="75">
        <v>71000000</v>
      </c>
      <c r="C103" s="194">
        <v>28</v>
      </c>
      <c r="D103" s="176">
        <v>2.3333333333333335</v>
      </c>
      <c r="E103" s="177">
        <v>27951.41</v>
      </c>
      <c r="F103" s="177">
        <v>29069.4664</v>
      </c>
      <c r="G103" s="177">
        <v>1.16</v>
      </c>
      <c r="H103" s="177">
        <v>32423.635599999998</v>
      </c>
      <c r="I103" s="177">
        <v>33720.581024</v>
      </c>
      <c r="J103" s="177">
        <v>14117.250940240003</v>
      </c>
      <c r="K103" s="177">
        <v>955267.31</v>
      </c>
      <c r="L103" s="221">
        <v>110</v>
      </c>
      <c r="M103" s="221">
        <v>110</v>
      </c>
      <c r="N103" s="177">
        <v>11979.18</v>
      </c>
      <c r="O103" s="177">
        <v>12458.3472</v>
      </c>
      <c r="P103" s="177">
        <v>1.16</v>
      </c>
      <c r="Q103" s="177">
        <v>13895.8488</v>
      </c>
      <c r="R103" s="177">
        <v>14451.682751999999</v>
      </c>
      <c r="S103" s="177">
        <v>285226.1924688</v>
      </c>
      <c r="T103" s="177">
        <v>19300305.69</v>
      </c>
      <c r="U103" s="177">
        <v>20255.57</v>
      </c>
    </row>
    <row r="104" spans="1:21" s="80" customFormat="1" ht="12.75">
      <c r="A104" s="65" t="s">
        <v>93</v>
      </c>
      <c r="B104" s="75">
        <v>73000000</v>
      </c>
      <c r="C104" s="194">
        <v>30</v>
      </c>
      <c r="D104" s="176">
        <v>2.5</v>
      </c>
      <c r="E104" s="177">
        <v>27951.41</v>
      </c>
      <c r="F104" s="177">
        <v>29069.4664</v>
      </c>
      <c r="G104" s="177">
        <v>1</v>
      </c>
      <c r="H104" s="177">
        <v>27951.41</v>
      </c>
      <c r="I104" s="177">
        <v>29069.4664</v>
      </c>
      <c r="J104" s="177">
        <v>13039.332765000001</v>
      </c>
      <c r="K104" s="177">
        <v>882328.18</v>
      </c>
      <c r="L104" s="194">
        <v>60</v>
      </c>
      <c r="M104" s="194">
        <v>60</v>
      </c>
      <c r="N104" s="177">
        <v>11979.18</v>
      </c>
      <c r="O104" s="177">
        <v>12458.3472</v>
      </c>
      <c r="P104" s="177">
        <v>1</v>
      </c>
      <c r="Q104" s="177">
        <v>11979.18</v>
      </c>
      <c r="R104" s="177">
        <v>12458.3472</v>
      </c>
      <c r="S104" s="177">
        <v>134118.89928</v>
      </c>
      <c r="T104" s="177">
        <v>9075378.85</v>
      </c>
      <c r="U104" s="177">
        <v>9957.71</v>
      </c>
    </row>
    <row r="105" spans="1:21" s="80" customFormat="1" ht="12.75">
      <c r="A105" s="65" t="s">
        <v>113</v>
      </c>
      <c r="B105" s="75">
        <v>75000000</v>
      </c>
      <c r="C105" s="194">
        <v>65</v>
      </c>
      <c r="D105" s="176">
        <v>5.416666666666667</v>
      </c>
      <c r="E105" s="177">
        <v>27951.41</v>
      </c>
      <c r="F105" s="177">
        <v>29069.4664</v>
      </c>
      <c r="G105" s="177">
        <v>1.15</v>
      </c>
      <c r="H105" s="177">
        <v>32144.121499999997</v>
      </c>
      <c r="I105" s="177">
        <v>33429.88636</v>
      </c>
      <c r="J105" s="177">
        <v>32489.670806124996</v>
      </c>
      <c r="K105" s="177">
        <v>2198467.72</v>
      </c>
      <c r="L105" s="221">
        <v>215</v>
      </c>
      <c r="M105" s="221">
        <v>215</v>
      </c>
      <c r="N105" s="177">
        <v>11979.18</v>
      </c>
      <c r="O105" s="177">
        <v>12458.3472</v>
      </c>
      <c r="P105" s="177">
        <v>1.15</v>
      </c>
      <c r="Q105" s="177">
        <v>13776.056999999999</v>
      </c>
      <c r="R105" s="177">
        <v>14327.099279999999</v>
      </c>
      <c r="S105" s="177">
        <v>552681.630783</v>
      </c>
      <c r="T105" s="177">
        <v>37398123.68</v>
      </c>
      <c r="U105" s="177">
        <v>39596.59</v>
      </c>
    </row>
    <row r="106" spans="1:21" s="20" customFormat="1" ht="12.75">
      <c r="A106" s="65" t="s">
        <v>94</v>
      </c>
      <c r="B106" s="75">
        <v>78000000</v>
      </c>
      <c r="C106" s="179">
        <v>5</v>
      </c>
      <c r="D106" s="176">
        <v>0.4166666666666667</v>
      </c>
      <c r="E106" s="177">
        <v>27951.41</v>
      </c>
      <c r="F106" s="177">
        <v>29069.4664</v>
      </c>
      <c r="G106" s="177">
        <v>1</v>
      </c>
      <c r="H106" s="177">
        <v>27951.41</v>
      </c>
      <c r="I106" s="177">
        <v>29069.4664</v>
      </c>
      <c r="J106" s="177">
        <v>2173.2221275</v>
      </c>
      <c r="K106" s="177">
        <v>147054.7</v>
      </c>
      <c r="L106" s="222">
        <v>50</v>
      </c>
      <c r="M106" s="222">
        <v>50</v>
      </c>
      <c r="N106" s="177">
        <v>11979.18</v>
      </c>
      <c r="O106" s="177">
        <v>12458.3472</v>
      </c>
      <c r="P106" s="177">
        <v>1</v>
      </c>
      <c r="Q106" s="177">
        <v>11979.18</v>
      </c>
      <c r="R106" s="177">
        <v>12458.3472</v>
      </c>
      <c r="S106" s="177">
        <v>111765.7494</v>
      </c>
      <c r="T106" s="177">
        <v>7562815.71</v>
      </c>
      <c r="U106" s="177">
        <v>7709.87</v>
      </c>
    </row>
    <row r="107" spans="1:21" s="76" customFormat="1" ht="12.75">
      <c r="A107" s="65" t="s">
        <v>142</v>
      </c>
      <c r="B107" s="75">
        <v>45000000</v>
      </c>
      <c r="C107" s="179">
        <v>90</v>
      </c>
      <c r="D107" s="176">
        <v>7.5</v>
      </c>
      <c r="E107" s="177">
        <v>27951.41</v>
      </c>
      <c r="F107" s="177">
        <v>29069.4664</v>
      </c>
      <c r="G107" s="177">
        <v>1</v>
      </c>
      <c r="H107" s="177">
        <v>27951.41</v>
      </c>
      <c r="I107" s="177">
        <v>29069.4664</v>
      </c>
      <c r="J107" s="177">
        <v>39117.998295000005</v>
      </c>
      <c r="K107" s="177">
        <v>2646984.55</v>
      </c>
      <c r="L107" s="194">
        <v>185</v>
      </c>
      <c r="M107" s="194">
        <v>185</v>
      </c>
      <c r="N107" s="177">
        <v>11979.18</v>
      </c>
      <c r="O107" s="177">
        <v>12458.3472</v>
      </c>
      <c r="P107" s="177">
        <v>1</v>
      </c>
      <c r="Q107" s="177">
        <v>11979.18</v>
      </c>
      <c r="R107" s="177">
        <v>12458.3472</v>
      </c>
      <c r="S107" s="177">
        <v>413533.27278</v>
      </c>
      <c r="T107" s="177">
        <v>27982418.12</v>
      </c>
      <c r="U107" s="177">
        <v>30629.4</v>
      </c>
    </row>
    <row r="108" spans="1:21" s="76" customFormat="1" ht="12.75">
      <c r="A108" s="65" t="s">
        <v>144</v>
      </c>
      <c r="B108" s="75">
        <v>40000000</v>
      </c>
      <c r="C108" s="222">
        <v>22</v>
      </c>
      <c r="D108" s="176">
        <v>1.8333333333333333</v>
      </c>
      <c r="E108" s="177">
        <v>27951.41</v>
      </c>
      <c r="F108" s="177">
        <v>29069.4664</v>
      </c>
      <c r="G108" s="177">
        <v>1</v>
      </c>
      <c r="H108" s="177">
        <v>27951.41</v>
      </c>
      <c r="I108" s="177">
        <v>29069.4664</v>
      </c>
      <c r="J108" s="177">
        <v>9562.177361</v>
      </c>
      <c r="K108" s="177">
        <v>647040.67</v>
      </c>
      <c r="L108" s="221">
        <v>49</v>
      </c>
      <c r="M108" s="221">
        <v>49</v>
      </c>
      <c r="N108" s="177">
        <v>11979.18</v>
      </c>
      <c r="O108" s="177">
        <v>12458.3472</v>
      </c>
      <c r="P108" s="177">
        <v>1</v>
      </c>
      <c r="Q108" s="177">
        <v>11979.18</v>
      </c>
      <c r="R108" s="177">
        <v>12458.3472</v>
      </c>
      <c r="S108" s="177">
        <v>109530.434412</v>
      </c>
      <c r="T108" s="177">
        <v>7411559.4</v>
      </c>
      <c r="U108" s="177">
        <v>8058.6</v>
      </c>
    </row>
    <row r="109" spans="1:21" s="76" customFormat="1" ht="12.75">
      <c r="A109" s="69" t="s">
        <v>153</v>
      </c>
      <c r="B109" s="75">
        <v>35000000</v>
      </c>
      <c r="C109" s="182">
        <v>18</v>
      </c>
      <c r="D109" s="176">
        <v>1.5</v>
      </c>
      <c r="E109" s="177">
        <v>27951.41</v>
      </c>
      <c r="F109" s="177">
        <v>29069.4664</v>
      </c>
      <c r="G109" s="177">
        <v>1</v>
      </c>
      <c r="H109" s="177">
        <v>27951.41</v>
      </c>
      <c r="I109" s="177">
        <v>29069.4664</v>
      </c>
      <c r="J109" s="177">
        <v>7823.5996589999995</v>
      </c>
      <c r="K109" s="177">
        <v>529396.91</v>
      </c>
      <c r="L109" s="221">
        <v>17</v>
      </c>
      <c r="M109" s="221">
        <v>17</v>
      </c>
      <c r="N109" s="177">
        <v>11979.18</v>
      </c>
      <c r="O109" s="177">
        <v>12458.3472</v>
      </c>
      <c r="P109" s="177">
        <v>1</v>
      </c>
      <c r="Q109" s="177">
        <v>11979.18</v>
      </c>
      <c r="R109" s="177">
        <v>12458.3472</v>
      </c>
      <c r="S109" s="177">
        <v>38000.354796</v>
      </c>
      <c r="T109" s="177">
        <v>2571357.34</v>
      </c>
      <c r="U109" s="177">
        <v>3100.75</v>
      </c>
    </row>
    <row r="110" spans="1:21" s="76" customFormat="1" ht="12.75">
      <c r="A110" s="65" t="s">
        <v>95</v>
      </c>
      <c r="B110" s="75">
        <v>99000000</v>
      </c>
      <c r="C110" s="179">
        <v>13</v>
      </c>
      <c r="D110" s="176">
        <v>1.0833333333333333</v>
      </c>
      <c r="E110" s="177">
        <v>27951.41</v>
      </c>
      <c r="F110" s="177">
        <v>29069.4664</v>
      </c>
      <c r="G110" s="177">
        <v>1.27</v>
      </c>
      <c r="H110" s="177">
        <v>35498.2907</v>
      </c>
      <c r="I110" s="177">
        <v>36918.222328</v>
      </c>
      <c r="J110" s="177">
        <v>7175.979465005001</v>
      </c>
      <c r="K110" s="177">
        <v>485574.61</v>
      </c>
      <c r="L110" s="221">
        <v>25</v>
      </c>
      <c r="M110" s="221">
        <v>25</v>
      </c>
      <c r="N110" s="177">
        <v>11979.18</v>
      </c>
      <c r="O110" s="177">
        <v>12458.3472</v>
      </c>
      <c r="P110" s="177">
        <v>1.27</v>
      </c>
      <c r="Q110" s="177">
        <v>15213.5586</v>
      </c>
      <c r="R110" s="177">
        <v>15822.100944</v>
      </c>
      <c r="S110" s="177">
        <v>70971.25086900001</v>
      </c>
      <c r="T110" s="177">
        <v>4802387.98</v>
      </c>
      <c r="U110" s="177">
        <v>5287.96</v>
      </c>
    </row>
    <row r="111" spans="1:21" s="76" customFormat="1" ht="12.75">
      <c r="A111" s="65" t="s">
        <v>129</v>
      </c>
      <c r="B111" s="75">
        <v>11800000</v>
      </c>
      <c r="C111" s="221">
        <v>4</v>
      </c>
      <c r="D111" s="176">
        <v>0.3333333333333333</v>
      </c>
      <c r="E111" s="177">
        <v>27951.41</v>
      </c>
      <c r="F111" s="177">
        <v>29069.4664</v>
      </c>
      <c r="G111" s="177">
        <v>1.5</v>
      </c>
      <c r="H111" s="177">
        <v>41927.115</v>
      </c>
      <c r="I111" s="177">
        <v>43604.1996</v>
      </c>
      <c r="J111" s="177">
        <v>2607.8665529999994</v>
      </c>
      <c r="K111" s="177">
        <v>176465.64</v>
      </c>
      <c r="L111" s="221">
        <v>7</v>
      </c>
      <c r="M111" s="221">
        <v>7</v>
      </c>
      <c r="N111" s="177">
        <v>11979.18</v>
      </c>
      <c r="O111" s="177">
        <v>12458.3472</v>
      </c>
      <c r="P111" s="177">
        <v>1.5</v>
      </c>
      <c r="Q111" s="177">
        <v>17968.77</v>
      </c>
      <c r="R111" s="177">
        <v>18687.5208</v>
      </c>
      <c r="S111" s="177">
        <v>23470.807373999996</v>
      </c>
      <c r="T111" s="177">
        <v>1588191.3</v>
      </c>
      <c r="U111" s="177">
        <v>1764.66</v>
      </c>
    </row>
    <row r="112" spans="1:21" s="80" customFormat="1" ht="25.5">
      <c r="A112" s="65" t="s">
        <v>130</v>
      </c>
      <c r="B112" s="75">
        <v>71800000</v>
      </c>
      <c r="C112" s="194">
        <v>29</v>
      </c>
      <c r="D112" s="176">
        <v>2.4166666666666665</v>
      </c>
      <c r="E112" s="177">
        <v>27951.41</v>
      </c>
      <c r="F112" s="177">
        <v>29069.4664</v>
      </c>
      <c r="G112" s="177">
        <v>1.5</v>
      </c>
      <c r="H112" s="177">
        <v>41927.115</v>
      </c>
      <c r="I112" s="177">
        <v>43604.1996</v>
      </c>
      <c r="J112" s="177">
        <v>18907.03250925</v>
      </c>
      <c r="K112" s="177">
        <v>1279375.87</v>
      </c>
      <c r="L112" s="221">
        <v>108</v>
      </c>
      <c r="M112" s="221">
        <v>108</v>
      </c>
      <c r="N112" s="177">
        <v>11979.18</v>
      </c>
      <c r="O112" s="177">
        <v>12458.3472</v>
      </c>
      <c r="P112" s="177">
        <v>1.5</v>
      </c>
      <c r="Q112" s="177">
        <v>17968.77</v>
      </c>
      <c r="R112" s="177">
        <v>18687.5208</v>
      </c>
      <c r="S112" s="177">
        <v>362121.02805599995</v>
      </c>
      <c r="T112" s="177">
        <v>24503522.9</v>
      </c>
      <c r="U112" s="177">
        <v>25782.9</v>
      </c>
    </row>
    <row r="113" spans="1:21" s="80" customFormat="1" ht="12.75">
      <c r="A113" s="65" t="s">
        <v>115</v>
      </c>
      <c r="B113" s="75">
        <v>77000000</v>
      </c>
      <c r="C113" s="179">
        <v>4</v>
      </c>
      <c r="D113" s="176">
        <v>0.3333333333333333</v>
      </c>
      <c r="E113" s="177">
        <v>27951.41</v>
      </c>
      <c r="F113" s="177">
        <v>29069.4664</v>
      </c>
      <c r="G113" s="177">
        <v>2</v>
      </c>
      <c r="H113" s="177">
        <v>55902.82</v>
      </c>
      <c r="I113" s="177">
        <v>58138.9328</v>
      </c>
      <c r="J113" s="177">
        <v>3477.1554040000005</v>
      </c>
      <c r="K113" s="177">
        <v>235287.52</v>
      </c>
      <c r="L113" s="179">
        <v>3</v>
      </c>
      <c r="M113" s="179">
        <v>3</v>
      </c>
      <c r="N113" s="177">
        <v>11979.18</v>
      </c>
      <c r="O113" s="177">
        <v>12458.3472</v>
      </c>
      <c r="P113" s="177">
        <v>2</v>
      </c>
      <c r="Q113" s="177">
        <v>23958.36</v>
      </c>
      <c r="R113" s="177">
        <v>24916.6944</v>
      </c>
      <c r="S113" s="177">
        <v>13411.889927999997</v>
      </c>
      <c r="T113" s="177">
        <v>907537.89</v>
      </c>
      <c r="U113" s="177">
        <v>1142.83</v>
      </c>
    </row>
    <row r="114" spans="1:21" s="1" customFormat="1" ht="25.5">
      <c r="A114" s="65" t="s">
        <v>116</v>
      </c>
      <c r="B114" s="75">
        <v>71900000</v>
      </c>
      <c r="C114" s="222">
        <v>18</v>
      </c>
      <c r="D114" s="176">
        <v>1.5</v>
      </c>
      <c r="E114" s="177">
        <v>27951.41</v>
      </c>
      <c r="F114" s="177">
        <v>29069.4664</v>
      </c>
      <c r="G114" s="177">
        <v>1.5</v>
      </c>
      <c r="H114" s="177">
        <v>41927.115</v>
      </c>
      <c r="I114" s="177">
        <v>43604.1996</v>
      </c>
      <c r="J114" s="177">
        <v>11735.399488500001</v>
      </c>
      <c r="K114" s="177">
        <v>794095.37</v>
      </c>
      <c r="L114" s="179">
        <v>40</v>
      </c>
      <c r="M114" s="179">
        <v>40</v>
      </c>
      <c r="N114" s="177">
        <v>11979.18</v>
      </c>
      <c r="O114" s="177">
        <v>12458.3472</v>
      </c>
      <c r="P114" s="177">
        <v>1.5</v>
      </c>
      <c r="Q114" s="177">
        <v>17968.77</v>
      </c>
      <c r="R114" s="177">
        <v>18687.5208</v>
      </c>
      <c r="S114" s="177">
        <v>134118.89927999998</v>
      </c>
      <c r="T114" s="177">
        <v>9075378.85</v>
      </c>
      <c r="U114" s="177">
        <v>9869.47</v>
      </c>
    </row>
    <row r="115" spans="1:21" s="76" customFormat="1" ht="12.75">
      <c r="A115" s="65" t="s">
        <v>154</v>
      </c>
      <c r="B115" s="31"/>
      <c r="C115" s="182">
        <v>1</v>
      </c>
      <c r="D115" s="176">
        <v>0.08333333333333333</v>
      </c>
      <c r="E115" s="177">
        <v>27951.41</v>
      </c>
      <c r="F115" s="177">
        <v>29069.4664</v>
      </c>
      <c r="G115" s="177">
        <v>1.4</v>
      </c>
      <c r="H115" s="177">
        <v>39131.973999999995</v>
      </c>
      <c r="I115" s="177">
        <v>40697.25296</v>
      </c>
      <c r="J115" s="177">
        <v>608.5021957</v>
      </c>
      <c r="K115" s="177">
        <v>41175.32</v>
      </c>
      <c r="L115" s="224">
        <v>1</v>
      </c>
      <c r="M115" s="224">
        <v>1</v>
      </c>
      <c r="N115" s="177">
        <v>11979.18</v>
      </c>
      <c r="O115" s="177">
        <v>12458.3472</v>
      </c>
      <c r="P115" s="177">
        <v>1.4</v>
      </c>
      <c r="Q115" s="177">
        <v>16770.852</v>
      </c>
      <c r="R115" s="177">
        <v>17441.68608</v>
      </c>
      <c r="S115" s="177">
        <v>3129.4409832</v>
      </c>
      <c r="T115" s="177">
        <v>211758.84</v>
      </c>
      <c r="U115" s="177">
        <v>252.93</v>
      </c>
    </row>
    <row r="116" spans="1:21" s="76" customFormat="1" ht="15">
      <c r="A116" s="65" t="s">
        <v>155</v>
      </c>
      <c r="B116" s="33"/>
      <c r="C116" s="223"/>
      <c r="D116" s="183"/>
      <c r="E116" s="177"/>
      <c r="F116" s="177"/>
      <c r="G116" s="184"/>
      <c r="H116" s="184"/>
      <c r="I116" s="184"/>
      <c r="J116" s="184"/>
      <c r="K116" s="199"/>
      <c r="L116" s="226"/>
      <c r="M116" s="223"/>
      <c r="N116" s="183"/>
      <c r="O116" s="199"/>
      <c r="P116" s="202"/>
      <c r="Q116" s="202"/>
      <c r="R116" s="185"/>
      <c r="S116" s="185"/>
      <c r="T116" s="202"/>
      <c r="U116" s="180">
        <v>66623.72</v>
      </c>
    </row>
  </sheetData>
  <sheetProtection/>
  <mergeCells count="32">
    <mergeCell ref="N26:R26"/>
    <mergeCell ref="S26:S27"/>
    <mergeCell ref="T26:T27"/>
    <mergeCell ref="U26:U27"/>
    <mergeCell ref="E26:I26"/>
    <mergeCell ref="S11:T11"/>
    <mergeCell ref="S12:T12"/>
    <mergeCell ref="S13:T13"/>
    <mergeCell ref="S14:T14"/>
    <mergeCell ref="S15:T15"/>
    <mergeCell ref="B15:M16"/>
    <mergeCell ref="B19:M20"/>
    <mergeCell ref="J26:J27"/>
    <mergeCell ref="S17:T17"/>
    <mergeCell ref="S18:T18"/>
    <mergeCell ref="S19:T19"/>
    <mergeCell ref="S20:T20"/>
    <mergeCell ref="A23:C23"/>
    <mergeCell ref="D23:N23"/>
    <mergeCell ref="A26:A27"/>
    <mergeCell ref="B26:B27"/>
    <mergeCell ref="C26:C27"/>
    <mergeCell ref="D26:D27"/>
    <mergeCell ref="K26:K27"/>
    <mergeCell ref="L26:L27"/>
    <mergeCell ref="M26:M27"/>
    <mergeCell ref="S10:T10"/>
    <mergeCell ref="R1:U1"/>
    <mergeCell ref="S5:T5"/>
    <mergeCell ref="S6:T6"/>
    <mergeCell ref="S7:T7"/>
    <mergeCell ref="S9:T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0"/>
  <sheetViews>
    <sheetView zoomScaleSheetLayoutView="100" zoomScalePageLayoutView="0" workbookViewId="0" topLeftCell="A61">
      <selection activeCell="H106" sqref="H106:I106"/>
    </sheetView>
  </sheetViews>
  <sheetFormatPr defaultColWidth="9.00390625" defaultRowHeight="12.75"/>
  <cols>
    <col min="1" max="1" width="9.00390625" style="57" customWidth="1"/>
    <col min="2" max="2" width="26.375" style="57" customWidth="1"/>
    <col min="3" max="3" width="15.25390625" style="57" customWidth="1"/>
    <col min="4" max="4" width="9.00390625" style="57" customWidth="1"/>
    <col min="5" max="5" width="4.875" style="57" customWidth="1"/>
    <col min="6" max="8" width="7.125" style="57" customWidth="1"/>
    <col min="9" max="9" width="5.00390625" style="57" customWidth="1"/>
    <col min="10" max="10" width="5.875" style="57" customWidth="1"/>
    <col min="11" max="11" width="7.125" style="57" customWidth="1"/>
    <col min="12" max="12" width="1.37890625" style="57" customWidth="1"/>
    <col min="13" max="13" width="10.875" style="57" customWidth="1"/>
    <col min="14" max="14" width="7.125" style="57" customWidth="1"/>
    <col min="15" max="15" width="6.125" style="57" customWidth="1"/>
    <col min="16" max="16" width="6.75390625" style="57" customWidth="1"/>
    <col min="17" max="17" width="9.00390625" style="57" customWidth="1"/>
    <col min="18" max="18" width="9.125" style="57" customWidth="1"/>
    <col min="19" max="19" width="15.375" style="57" customWidth="1"/>
    <col min="20" max="16384" width="9.125" style="57" customWidth="1"/>
  </cols>
  <sheetData>
    <row r="1" spans="1:17" s="54" customFormat="1" ht="12.75" customHeight="1">
      <c r="A1" s="46"/>
      <c r="B1" s="46"/>
      <c r="C1" s="46"/>
      <c r="D1" s="47"/>
      <c r="E1" s="48"/>
      <c r="F1" s="49"/>
      <c r="G1" s="50"/>
      <c r="H1" s="51"/>
      <c r="I1" s="48"/>
      <c r="J1" s="48"/>
      <c r="K1" s="48"/>
      <c r="L1" s="52"/>
      <c r="M1" s="53"/>
      <c r="N1" s="53"/>
      <c r="O1" s="53"/>
      <c r="P1" s="53"/>
      <c r="Q1" s="53"/>
    </row>
    <row r="2" spans="1:17" s="55" customFormat="1" ht="14.25" customHeight="1">
      <c r="A2" s="87" t="s">
        <v>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7"/>
      <c r="P2" s="87"/>
      <c r="Q2" s="87"/>
    </row>
    <row r="3" spans="1:17" s="56" customFormat="1" ht="12" customHeight="1">
      <c r="A3" s="89" t="s">
        <v>40</v>
      </c>
      <c r="B3" s="90"/>
      <c r="C3" s="91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89"/>
      <c r="P3" s="89"/>
      <c r="Q3" s="89"/>
    </row>
    <row r="4" spans="1:17" s="56" customFormat="1" ht="15.75" customHeight="1">
      <c r="A4" s="89" t="s">
        <v>228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89"/>
      <c r="P4" s="89"/>
      <c r="Q4" s="89"/>
    </row>
    <row r="5" spans="1:17" ht="12.7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s="58" customFormat="1" ht="47.25" customHeight="1">
      <c r="A6" s="265" t="s">
        <v>30</v>
      </c>
      <c r="B6" s="265"/>
      <c r="C6" s="265"/>
      <c r="D6" s="266" t="s">
        <v>203</v>
      </c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</row>
    <row r="7" spans="1:17" s="59" customFormat="1" ht="15.75" customHeight="1">
      <c r="A7" s="93"/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7" s="58" customFormat="1" ht="30" customHeight="1">
      <c r="A8" s="268" t="s">
        <v>33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</row>
    <row r="9" spans="1:17" s="58" customFormat="1" ht="17.25" customHeight="1">
      <c r="A9" s="269" t="s">
        <v>27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</row>
    <row r="10" spans="1:17" s="60" customFormat="1" ht="139.5" customHeight="1">
      <c r="A10" s="95" t="s">
        <v>39</v>
      </c>
      <c r="B10" s="269" t="s">
        <v>31</v>
      </c>
      <c r="C10" s="269"/>
      <c r="D10" s="269"/>
      <c r="E10" s="269"/>
      <c r="F10" s="269"/>
      <c r="G10" s="269"/>
      <c r="H10" s="269" t="s">
        <v>34</v>
      </c>
      <c r="I10" s="269"/>
      <c r="J10" s="269"/>
      <c r="K10" s="269"/>
      <c r="L10" s="269"/>
      <c r="M10" s="269" t="s">
        <v>32</v>
      </c>
      <c r="N10" s="269"/>
      <c r="O10" s="269"/>
      <c r="P10" s="269"/>
      <c r="Q10" s="269"/>
    </row>
    <row r="11" spans="1:17" s="60" customFormat="1" ht="14.25" customHeight="1">
      <c r="A11" s="95">
        <v>1</v>
      </c>
      <c r="B11" s="269">
        <v>2</v>
      </c>
      <c r="C11" s="269"/>
      <c r="D11" s="269"/>
      <c r="E11" s="269"/>
      <c r="F11" s="269"/>
      <c r="G11" s="269"/>
      <c r="H11" s="269">
        <v>3</v>
      </c>
      <c r="I11" s="269"/>
      <c r="J11" s="269"/>
      <c r="K11" s="269"/>
      <c r="L11" s="269"/>
      <c r="M11" s="269">
        <v>4</v>
      </c>
      <c r="N11" s="269"/>
      <c r="O11" s="269"/>
      <c r="P11" s="269"/>
      <c r="Q11" s="269"/>
    </row>
    <row r="12" spans="1:17" s="60" customFormat="1" ht="58.5" customHeight="1">
      <c r="A12" s="96">
        <v>1</v>
      </c>
      <c r="B12" s="269" t="s">
        <v>171</v>
      </c>
      <c r="C12" s="269"/>
      <c r="D12" s="269"/>
      <c r="E12" s="269"/>
      <c r="F12" s="269"/>
      <c r="G12" s="269"/>
      <c r="H12" s="269" t="s">
        <v>172</v>
      </c>
      <c r="I12" s="269"/>
      <c r="J12" s="269"/>
      <c r="K12" s="269"/>
      <c r="L12" s="269"/>
      <c r="M12" s="269" t="s">
        <v>202</v>
      </c>
      <c r="N12" s="269"/>
      <c r="O12" s="269"/>
      <c r="P12" s="269"/>
      <c r="Q12" s="269"/>
    </row>
    <row r="13" spans="1:17" s="56" customFormat="1" ht="12.75">
      <c r="A13" s="272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4"/>
    </row>
    <row r="14" spans="1:17" ht="31.5" customHeight="1">
      <c r="A14" s="275" t="s">
        <v>38</v>
      </c>
      <c r="B14" s="275"/>
      <c r="C14" s="275" t="s">
        <v>24</v>
      </c>
      <c r="D14" s="275" t="s">
        <v>37</v>
      </c>
      <c r="E14" s="275"/>
      <c r="F14" s="276" t="s">
        <v>36</v>
      </c>
      <c r="G14" s="276"/>
      <c r="H14" s="276"/>
      <c r="I14" s="276"/>
      <c r="J14" s="276"/>
      <c r="K14" s="276"/>
      <c r="L14" s="275" t="s">
        <v>35</v>
      </c>
      <c r="M14" s="275"/>
      <c r="N14" s="275"/>
      <c r="O14" s="275"/>
      <c r="P14" s="275"/>
      <c r="Q14" s="275"/>
    </row>
    <row r="15" spans="1:17" ht="18.75" customHeight="1">
      <c r="A15" s="275"/>
      <c r="B15" s="275"/>
      <c r="C15" s="275"/>
      <c r="D15" s="275"/>
      <c r="E15" s="275"/>
      <c r="F15" s="275" t="s">
        <v>229</v>
      </c>
      <c r="G15" s="275"/>
      <c r="H15" s="276" t="s">
        <v>189</v>
      </c>
      <c r="I15" s="276"/>
      <c r="J15" s="276"/>
      <c r="K15" s="276"/>
      <c r="L15" s="275" t="s">
        <v>231</v>
      </c>
      <c r="M15" s="275"/>
      <c r="N15" s="276" t="s">
        <v>189</v>
      </c>
      <c r="O15" s="276"/>
      <c r="P15" s="276"/>
      <c r="Q15" s="276"/>
    </row>
    <row r="16" spans="1:17" ht="18" customHeight="1">
      <c r="A16" s="275"/>
      <c r="B16" s="275"/>
      <c r="C16" s="275"/>
      <c r="D16" s="275"/>
      <c r="E16" s="275"/>
      <c r="F16" s="275"/>
      <c r="G16" s="275"/>
      <c r="H16" s="275" t="s">
        <v>191</v>
      </c>
      <c r="I16" s="275"/>
      <c r="J16" s="275" t="s">
        <v>230</v>
      </c>
      <c r="K16" s="275"/>
      <c r="L16" s="275"/>
      <c r="M16" s="275"/>
      <c r="N16" s="275" t="s">
        <v>190</v>
      </c>
      <c r="O16" s="275"/>
      <c r="P16" s="275" t="s">
        <v>232</v>
      </c>
      <c r="Q16" s="275"/>
    </row>
    <row r="17" spans="1:17" ht="12.75">
      <c r="A17" s="270">
        <v>1</v>
      </c>
      <c r="B17" s="270"/>
      <c r="C17" s="97">
        <v>2</v>
      </c>
      <c r="D17" s="270">
        <v>3</v>
      </c>
      <c r="E17" s="270"/>
      <c r="F17" s="270">
        <v>4</v>
      </c>
      <c r="G17" s="270"/>
      <c r="H17" s="270">
        <v>5</v>
      </c>
      <c r="I17" s="270"/>
      <c r="J17" s="270">
        <v>6</v>
      </c>
      <c r="K17" s="270"/>
      <c r="L17" s="270">
        <v>7</v>
      </c>
      <c r="M17" s="270"/>
      <c r="N17" s="270">
        <v>8</v>
      </c>
      <c r="O17" s="270"/>
      <c r="P17" s="270">
        <v>9</v>
      </c>
      <c r="Q17" s="270"/>
    </row>
    <row r="18" spans="1:17" s="229" customFormat="1" ht="12.75" customHeight="1">
      <c r="A18" s="277" t="s">
        <v>196</v>
      </c>
      <c r="B18" s="278" t="s">
        <v>196</v>
      </c>
      <c r="C18" s="227">
        <v>79000000</v>
      </c>
      <c r="D18" s="270">
        <v>1</v>
      </c>
      <c r="E18" s="270"/>
      <c r="F18" s="271">
        <v>2338.9</v>
      </c>
      <c r="G18" s="271"/>
      <c r="H18" s="271">
        <v>2577.5</v>
      </c>
      <c r="I18" s="271"/>
      <c r="J18" s="271">
        <v>2680.6</v>
      </c>
      <c r="K18" s="271"/>
      <c r="L18" s="271">
        <v>2338.9</v>
      </c>
      <c r="M18" s="271"/>
      <c r="N18" s="271">
        <v>2577.5</v>
      </c>
      <c r="O18" s="271"/>
      <c r="P18" s="271">
        <v>2680.6</v>
      </c>
      <c r="Q18" s="271"/>
    </row>
    <row r="19" spans="1:17" ht="12.75" customHeight="1">
      <c r="A19" s="277" t="s">
        <v>118</v>
      </c>
      <c r="B19" s="278" t="s">
        <v>118</v>
      </c>
      <c r="C19" s="97">
        <v>84000000</v>
      </c>
      <c r="D19" s="270">
        <v>1</v>
      </c>
      <c r="E19" s="270"/>
      <c r="F19" s="271">
        <v>7120</v>
      </c>
      <c r="G19" s="271"/>
      <c r="H19" s="271">
        <v>8014.5</v>
      </c>
      <c r="I19" s="271"/>
      <c r="J19" s="271">
        <v>8335.1</v>
      </c>
      <c r="K19" s="271"/>
      <c r="L19" s="271">
        <v>7120</v>
      </c>
      <c r="M19" s="271"/>
      <c r="N19" s="271">
        <v>8014.5</v>
      </c>
      <c r="O19" s="271"/>
      <c r="P19" s="271">
        <v>8335.1</v>
      </c>
      <c r="Q19" s="271"/>
    </row>
    <row r="20" spans="1:17" ht="12.75" customHeight="1">
      <c r="A20" s="277" t="s">
        <v>119</v>
      </c>
      <c r="B20" s="278" t="s">
        <v>119</v>
      </c>
      <c r="C20" s="97">
        <v>80000000</v>
      </c>
      <c r="D20" s="270">
        <v>1</v>
      </c>
      <c r="E20" s="270"/>
      <c r="F20" s="271">
        <v>37718.5</v>
      </c>
      <c r="G20" s="271"/>
      <c r="H20" s="271">
        <v>40694</v>
      </c>
      <c r="I20" s="271"/>
      <c r="J20" s="271">
        <v>41278.1</v>
      </c>
      <c r="K20" s="271"/>
      <c r="L20" s="271">
        <v>37718.5</v>
      </c>
      <c r="M20" s="271"/>
      <c r="N20" s="271">
        <v>40694</v>
      </c>
      <c r="O20" s="271"/>
      <c r="P20" s="271">
        <v>41278.1</v>
      </c>
      <c r="Q20" s="271"/>
    </row>
    <row r="21" spans="1:17" ht="12.75" customHeight="1">
      <c r="A21" s="277" t="s">
        <v>120</v>
      </c>
      <c r="B21" s="278" t="s">
        <v>120</v>
      </c>
      <c r="C21" s="97">
        <v>81000000</v>
      </c>
      <c r="D21" s="270">
        <v>1</v>
      </c>
      <c r="E21" s="270"/>
      <c r="F21" s="271">
        <v>21051.4</v>
      </c>
      <c r="G21" s="271"/>
      <c r="H21" s="271">
        <v>21890.1</v>
      </c>
      <c r="I21" s="271"/>
      <c r="J21" s="271">
        <v>22765.7</v>
      </c>
      <c r="K21" s="271"/>
      <c r="L21" s="271">
        <v>21051.4</v>
      </c>
      <c r="M21" s="271"/>
      <c r="N21" s="271">
        <v>21890.1</v>
      </c>
      <c r="O21" s="271"/>
      <c r="P21" s="271">
        <v>22765.7</v>
      </c>
      <c r="Q21" s="271"/>
    </row>
    <row r="22" spans="1:17" ht="12.75" customHeight="1">
      <c r="A22" s="277" t="s">
        <v>121</v>
      </c>
      <c r="B22" s="278" t="s">
        <v>121</v>
      </c>
      <c r="C22" s="98">
        <v>82000000</v>
      </c>
      <c r="D22" s="270">
        <v>1</v>
      </c>
      <c r="E22" s="270"/>
      <c r="F22" s="271">
        <v>9413.8</v>
      </c>
      <c r="G22" s="271"/>
      <c r="H22" s="271">
        <v>10806.9</v>
      </c>
      <c r="I22" s="271"/>
      <c r="J22" s="271">
        <v>11239.2</v>
      </c>
      <c r="K22" s="271"/>
      <c r="L22" s="271">
        <v>9413.8</v>
      </c>
      <c r="M22" s="271"/>
      <c r="N22" s="271">
        <v>10806.9</v>
      </c>
      <c r="O22" s="271"/>
      <c r="P22" s="271">
        <v>11239.2</v>
      </c>
      <c r="Q22" s="271"/>
    </row>
    <row r="23" spans="1:17" ht="12.75" customHeight="1">
      <c r="A23" s="277" t="s">
        <v>122</v>
      </c>
      <c r="B23" s="278" t="s">
        <v>122</v>
      </c>
      <c r="C23" s="98">
        <v>26000000</v>
      </c>
      <c r="D23" s="270">
        <v>1</v>
      </c>
      <c r="E23" s="270"/>
      <c r="F23" s="271">
        <v>1336.5</v>
      </c>
      <c r="G23" s="271"/>
      <c r="H23" s="271">
        <v>1244.3</v>
      </c>
      <c r="I23" s="271"/>
      <c r="J23" s="271">
        <v>1445.3</v>
      </c>
      <c r="K23" s="271"/>
      <c r="L23" s="271">
        <v>1336.5</v>
      </c>
      <c r="M23" s="271"/>
      <c r="N23" s="271">
        <v>1244.3</v>
      </c>
      <c r="O23" s="271"/>
      <c r="P23" s="271">
        <v>1445.3</v>
      </c>
      <c r="Q23" s="271"/>
    </row>
    <row r="24" spans="1:17" ht="12.75" customHeight="1">
      <c r="A24" s="277" t="s">
        <v>194</v>
      </c>
      <c r="B24" s="278" t="s">
        <v>194</v>
      </c>
      <c r="C24" s="98">
        <v>83000000</v>
      </c>
      <c r="D24" s="270">
        <v>1</v>
      </c>
      <c r="E24" s="270"/>
      <c r="F24" s="271">
        <v>2342.8</v>
      </c>
      <c r="G24" s="271"/>
      <c r="H24" s="271">
        <v>2436.1</v>
      </c>
      <c r="I24" s="271"/>
      <c r="J24" s="271">
        <v>2533.5</v>
      </c>
      <c r="K24" s="271"/>
      <c r="L24" s="271">
        <v>2342.8</v>
      </c>
      <c r="M24" s="271"/>
      <c r="N24" s="271">
        <v>2436.1</v>
      </c>
      <c r="O24" s="271"/>
      <c r="P24" s="271">
        <v>2533.5</v>
      </c>
      <c r="Q24" s="271"/>
    </row>
    <row r="25" spans="1:17" ht="12.75" customHeight="1">
      <c r="A25" s="279" t="s">
        <v>123</v>
      </c>
      <c r="B25" s="280" t="s">
        <v>123</v>
      </c>
      <c r="C25" s="228">
        <v>85000000</v>
      </c>
      <c r="D25" s="281">
        <v>1</v>
      </c>
      <c r="E25" s="281"/>
      <c r="F25" s="282">
        <v>7207.8</v>
      </c>
      <c r="G25" s="282"/>
      <c r="H25" s="282">
        <v>8896</v>
      </c>
      <c r="I25" s="282"/>
      <c r="J25" s="282">
        <v>7799.8</v>
      </c>
      <c r="K25" s="282"/>
      <c r="L25" s="282">
        <v>7207.8</v>
      </c>
      <c r="M25" s="282"/>
      <c r="N25" s="282">
        <v>8896</v>
      </c>
      <c r="O25" s="282"/>
      <c r="P25" s="282">
        <v>7799.8</v>
      </c>
      <c r="Q25" s="282"/>
    </row>
    <row r="26" spans="1:17" ht="12.75" customHeight="1">
      <c r="A26" s="277" t="s">
        <v>195</v>
      </c>
      <c r="B26" s="278" t="s">
        <v>195</v>
      </c>
      <c r="C26" s="98">
        <v>91000000</v>
      </c>
      <c r="D26" s="270">
        <v>1</v>
      </c>
      <c r="E26" s="270"/>
      <c r="F26" s="271">
        <v>3741.4</v>
      </c>
      <c r="G26" s="271"/>
      <c r="H26" s="271">
        <v>3890.5</v>
      </c>
      <c r="I26" s="271"/>
      <c r="J26" s="271">
        <v>4046.1</v>
      </c>
      <c r="K26" s="271"/>
      <c r="L26" s="271">
        <v>3741.4</v>
      </c>
      <c r="M26" s="271"/>
      <c r="N26" s="271">
        <v>3890.5</v>
      </c>
      <c r="O26" s="271"/>
      <c r="P26" s="271">
        <v>4046.1</v>
      </c>
      <c r="Q26" s="271"/>
    </row>
    <row r="27" spans="1:17" ht="12.75" customHeight="1">
      <c r="A27" s="277" t="s">
        <v>45</v>
      </c>
      <c r="B27" s="278" t="s">
        <v>45</v>
      </c>
      <c r="C27" s="97">
        <v>86000000</v>
      </c>
      <c r="D27" s="270">
        <v>1</v>
      </c>
      <c r="E27" s="270"/>
      <c r="F27" s="271">
        <v>7077.5</v>
      </c>
      <c r="G27" s="271"/>
      <c r="H27" s="271">
        <v>7608.4</v>
      </c>
      <c r="I27" s="271"/>
      <c r="J27" s="271">
        <v>7912.7</v>
      </c>
      <c r="K27" s="271"/>
      <c r="L27" s="271">
        <v>7077.5</v>
      </c>
      <c r="M27" s="271"/>
      <c r="N27" s="271">
        <v>7608.4</v>
      </c>
      <c r="O27" s="271"/>
      <c r="P27" s="271">
        <v>7912.7</v>
      </c>
      <c r="Q27" s="271"/>
    </row>
    <row r="28" spans="1:17" ht="12.75" customHeight="1">
      <c r="A28" s="277" t="s">
        <v>46</v>
      </c>
      <c r="B28" s="278" t="s">
        <v>46</v>
      </c>
      <c r="C28" s="97">
        <v>87000000</v>
      </c>
      <c r="D28" s="270">
        <v>1</v>
      </c>
      <c r="E28" s="270"/>
      <c r="F28" s="271">
        <v>9455</v>
      </c>
      <c r="G28" s="271"/>
      <c r="H28" s="271">
        <v>8886.3</v>
      </c>
      <c r="I28" s="271"/>
      <c r="J28" s="271">
        <v>8848.5</v>
      </c>
      <c r="K28" s="271"/>
      <c r="L28" s="271">
        <v>9455</v>
      </c>
      <c r="M28" s="271"/>
      <c r="N28" s="271">
        <v>8886.3</v>
      </c>
      <c r="O28" s="271"/>
      <c r="P28" s="271">
        <v>8848.5</v>
      </c>
      <c r="Q28" s="271"/>
    </row>
    <row r="29" spans="1:17" ht="12.75" customHeight="1">
      <c r="A29" s="277" t="s">
        <v>47</v>
      </c>
      <c r="B29" s="278" t="s">
        <v>47</v>
      </c>
      <c r="C29" s="98">
        <v>35000000</v>
      </c>
      <c r="D29" s="270">
        <v>1</v>
      </c>
      <c r="E29" s="270"/>
      <c r="F29" s="271">
        <v>2641.9</v>
      </c>
      <c r="G29" s="271"/>
      <c r="H29" s="271">
        <v>2981.5</v>
      </c>
      <c r="I29" s="271"/>
      <c r="J29" s="271">
        <v>3100.8</v>
      </c>
      <c r="K29" s="271"/>
      <c r="L29" s="271">
        <v>2641.9</v>
      </c>
      <c r="M29" s="271"/>
      <c r="N29" s="271">
        <v>2981.5</v>
      </c>
      <c r="O29" s="271"/>
      <c r="P29" s="271">
        <v>3100.8</v>
      </c>
      <c r="Q29" s="271"/>
    </row>
    <row r="30" spans="1:17" ht="12.75" customHeight="1">
      <c r="A30" s="277" t="s">
        <v>48</v>
      </c>
      <c r="B30" s="278" t="s">
        <v>48</v>
      </c>
      <c r="C30" s="97">
        <v>88000000</v>
      </c>
      <c r="D30" s="270">
        <v>1</v>
      </c>
      <c r="E30" s="270"/>
      <c r="F30" s="271">
        <v>7991.8</v>
      </c>
      <c r="G30" s="271"/>
      <c r="H30" s="271">
        <v>12673.4</v>
      </c>
      <c r="I30" s="271"/>
      <c r="J30" s="271">
        <v>18570.9</v>
      </c>
      <c r="K30" s="271"/>
      <c r="L30" s="271">
        <v>7991.8</v>
      </c>
      <c r="M30" s="271"/>
      <c r="N30" s="271">
        <v>12673.4</v>
      </c>
      <c r="O30" s="271"/>
      <c r="P30" s="271">
        <v>18570.9</v>
      </c>
      <c r="Q30" s="271"/>
    </row>
    <row r="31" spans="1:17" ht="12.75" customHeight="1">
      <c r="A31" s="277" t="s">
        <v>49</v>
      </c>
      <c r="B31" s="278" t="s">
        <v>49</v>
      </c>
      <c r="C31" s="97">
        <v>89000000</v>
      </c>
      <c r="D31" s="270">
        <v>1</v>
      </c>
      <c r="E31" s="270"/>
      <c r="F31" s="271">
        <v>6791.3</v>
      </c>
      <c r="G31" s="271"/>
      <c r="H31" s="271">
        <v>7061.9</v>
      </c>
      <c r="I31" s="271"/>
      <c r="J31" s="271">
        <v>8151</v>
      </c>
      <c r="K31" s="271"/>
      <c r="L31" s="271">
        <v>6791.3</v>
      </c>
      <c r="M31" s="271"/>
      <c r="N31" s="271">
        <v>7061.9</v>
      </c>
      <c r="O31" s="271"/>
      <c r="P31" s="271">
        <v>8151</v>
      </c>
      <c r="Q31" s="271"/>
    </row>
    <row r="32" spans="1:17" ht="12.75" customHeight="1">
      <c r="A32" s="277" t="s">
        <v>124</v>
      </c>
      <c r="B32" s="278" t="s">
        <v>124</v>
      </c>
      <c r="C32" s="98">
        <v>98000000</v>
      </c>
      <c r="D32" s="270">
        <v>1</v>
      </c>
      <c r="E32" s="270"/>
      <c r="F32" s="271">
        <v>50994.6</v>
      </c>
      <c r="G32" s="271"/>
      <c r="H32" s="271">
        <v>53026.2</v>
      </c>
      <c r="I32" s="271"/>
      <c r="J32" s="271">
        <v>55147.2</v>
      </c>
      <c r="K32" s="271"/>
      <c r="L32" s="271">
        <v>50994.6</v>
      </c>
      <c r="M32" s="271"/>
      <c r="N32" s="271">
        <v>53026.2</v>
      </c>
      <c r="O32" s="271"/>
      <c r="P32" s="271">
        <v>55147.2</v>
      </c>
      <c r="Q32" s="271"/>
    </row>
    <row r="33" spans="1:17" ht="12.75" customHeight="1">
      <c r="A33" s="277" t="s">
        <v>151</v>
      </c>
      <c r="B33" s="278" t="s">
        <v>151</v>
      </c>
      <c r="C33" s="98">
        <v>90000000</v>
      </c>
      <c r="D33" s="270">
        <v>1</v>
      </c>
      <c r="E33" s="270"/>
      <c r="F33" s="271">
        <v>2568.1</v>
      </c>
      <c r="G33" s="271"/>
      <c r="H33" s="271">
        <v>2670.4</v>
      </c>
      <c r="I33" s="271"/>
      <c r="J33" s="271">
        <v>2777.2</v>
      </c>
      <c r="K33" s="271"/>
      <c r="L33" s="271">
        <v>2568.1</v>
      </c>
      <c r="M33" s="271"/>
      <c r="N33" s="271">
        <v>2670.4</v>
      </c>
      <c r="O33" s="271"/>
      <c r="P33" s="271">
        <v>2777.2</v>
      </c>
      <c r="Q33" s="271"/>
    </row>
    <row r="34" spans="1:17" ht="12.75" customHeight="1">
      <c r="A34" s="277" t="s">
        <v>197</v>
      </c>
      <c r="B34" s="278" t="s">
        <v>197</v>
      </c>
      <c r="C34" s="97">
        <v>92000000</v>
      </c>
      <c r="D34" s="270">
        <v>1</v>
      </c>
      <c r="E34" s="270"/>
      <c r="F34" s="271">
        <v>17366.8</v>
      </c>
      <c r="G34" s="271"/>
      <c r="H34" s="271">
        <v>17767.8</v>
      </c>
      <c r="I34" s="271"/>
      <c r="J34" s="271">
        <v>16814.7</v>
      </c>
      <c r="K34" s="271"/>
      <c r="L34" s="271">
        <v>17366.8</v>
      </c>
      <c r="M34" s="271"/>
      <c r="N34" s="271">
        <v>17767.8</v>
      </c>
      <c r="O34" s="271"/>
      <c r="P34" s="271">
        <v>16814.7</v>
      </c>
      <c r="Q34" s="271"/>
    </row>
    <row r="35" spans="1:17" ht="12.75" customHeight="1">
      <c r="A35" s="277" t="s">
        <v>126</v>
      </c>
      <c r="B35" s="278" t="s">
        <v>126</v>
      </c>
      <c r="C35" s="97">
        <v>93000000</v>
      </c>
      <c r="D35" s="270">
        <v>1</v>
      </c>
      <c r="E35" s="270"/>
      <c r="F35" s="271">
        <v>53103.4</v>
      </c>
      <c r="G35" s="271"/>
      <c r="H35" s="271">
        <v>55790.3</v>
      </c>
      <c r="I35" s="271"/>
      <c r="J35" s="271">
        <v>57598.4</v>
      </c>
      <c r="K35" s="271"/>
      <c r="L35" s="271">
        <v>53103.4</v>
      </c>
      <c r="M35" s="271"/>
      <c r="N35" s="271">
        <v>55790.3</v>
      </c>
      <c r="O35" s="271"/>
      <c r="P35" s="271">
        <v>57598.4</v>
      </c>
      <c r="Q35" s="271"/>
    </row>
    <row r="36" spans="1:17" ht="12.75" customHeight="1">
      <c r="A36" s="277" t="s">
        <v>112</v>
      </c>
      <c r="B36" s="278" t="s">
        <v>112</v>
      </c>
      <c r="C36" s="97">
        <v>94000000</v>
      </c>
      <c r="D36" s="270">
        <v>1</v>
      </c>
      <c r="E36" s="270"/>
      <c r="F36" s="271">
        <v>13296.6</v>
      </c>
      <c r="G36" s="271"/>
      <c r="H36" s="271">
        <v>16669.7</v>
      </c>
      <c r="I36" s="271"/>
      <c r="J36" s="271">
        <v>17336.5</v>
      </c>
      <c r="K36" s="271"/>
      <c r="L36" s="271">
        <v>13296.6</v>
      </c>
      <c r="M36" s="271"/>
      <c r="N36" s="271">
        <v>16669.7</v>
      </c>
      <c r="O36" s="271"/>
      <c r="P36" s="271">
        <v>17336.5</v>
      </c>
      <c r="Q36" s="271"/>
    </row>
    <row r="37" spans="1:17" ht="12.75" customHeight="1">
      <c r="A37" s="277" t="s">
        <v>127</v>
      </c>
      <c r="B37" s="278" t="s">
        <v>127</v>
      </c>
      <c r="C37" s="97">
        <v>95000000</v>
      </c>
      <c r="D37" s="270">
        <v>1</v>
      </c>
      <c r="E37" s="270"/>
      <c r="F37" s="271">
        <v>11672.3</v>
      </c>
      <c r="G37" s="271"/>
      <c r="H37" s="271">
        <v>12100.5</v>
      </c>
      <c r="I37" s="271"/>
      <c r="J37" s="271">
        <v>12584.5</v>
      </c>
      <c r="K37" s="271"/>
      <c r="L37" s="271">
        <v>11672.3</v>
      </c>
      <c r="M37" s="271"/>
      <c r="N37" s="271">
        <v>12100.5</v>
      </c>
      <c r="O37" s="271"/>
      <c r="P37" s="271">
        <v>12584.5</v>
      </c>
      <c r="Q37" s="271"/>
    </row>
    <row r="38" spans="1:17" ht="12.75" customHeight="1">
      <c r="A38" s="277" t="s">
        <v>114</v>
      </c>
      <c r="B38" s="278" t="s">
        <v>114</v>
      </c>
      <c r="C38" s="98">
        <v>96000000</v>
      </c>
      <c r="D38" s="270">
        <v>1</v>
      </c>
      <c r="E38" s="270"/>
      <c r="F38" s="271">
        <v>7572.2</v>
      </c>
      <c r="G38" s="271"/>
      <c r="H38" s="271">
        <v>9122.2</v>
      </c>
      <c r="I38" s="271"/>
      <c r="J38" s="271">
        <v>9966.1</v>
      </c>
      <c r="K38" s="271"/>
      <c r="L38" s="271">
        <v>7572.2</v>
      </c>
      <c r="M38" s="271"/>
      <c r="N38" s="271">
        <v>9122.2</v>
      </c>
      <c r="O38" s="271"/>
      <c r="P38" s="271">
        <v>9966.1</v>
      </c>
      <c r="Q38" s="271"/>
    </row>
    <row r="39" spans="1:17" ht="12.75" customHeight="1">
      <c r="A39" s="277" t="s">
        <v>198</v>
      </c>
      <c r="B39" s="278" t="s">
        <v>198</v>
      </c>
      <c r="C39" s="97">
        <v>97000000</v>
      </c>
      <c r="D39" s="270">
        <v>1</v>
      </c>
      <c r="E39" s="270"/>
      <c r="F39" s="271">
        <v>6262.9</v>
      </c>
      <c r="G39" s="271"/>
      <c r="H39" s="271">
        <v>8112.2</v>
      </c>
      <c r="I39" s="271"/>
      <c r="J39" s="271">
        <v>9193</v>
      </c>
      <c r="K39" s="271"/>
      <c r="L39" s="271">
        <v>6262.9</v>
      </c>
      <c r="M39" s="271"/>
      <c r="N39" s="271">
        <v>8112.2</v>
      </c>
      <c r="O39" s="271"/>
      <c r="P39" s="271">
        <v>9193</v>
      </c>
      <c r="Q39" s="271"/>
    </row>
    <row r="40" spans="1:17" ht="12.75" customHeight="1">
      <c r="A40" s="277" t="s">
        <v>51</v>
      </c>
      <c r="B40" s="278" t="s">
        <v>51</v>
      </c>
      <c r="C40" s="97">
        <v>1000000</v>
      </c>
      <c r="D40" s="270"/>
      <c r="E40" s="270"/>
      <c r="F40" s="271">
        <v>26842.3</v>
      </c>
      <c r="G40" s="271"/>
      <c r="H40" s="271">
        <v>27911.7</v>
      </c>
      <c r="I40" s="271"/>
      <c r="J40" s="271">
        <v>29028.2</v>
      </c>
      <c r="K40" s="271"/>
      <c r="L40" s="271">
        <v>26842.3</v>
      </c>
      <c r="M40" s="271"/>
      <c r="N40" s="271">
        <v>27911.7</v>
      </c>
      <c r="O40" s="271"/>
      <c r="P40" s="271">
        <v>29028.2</v>
      </c>
      <c r="Q40" s="271"/>
    </row>
    <row r="41" spans="1:17" ht="12.75" customHeight="1">
      <c r="A41" s="277" t="s">
        <v>128</v>
      </c>
      <c r="B41" s="278" t="s">
        <v>128</v>
      </c>
      <c r="C41" s="97">
        <v>76000000</v>
      </c>
      <c r="D41" s="270">
        <v>1</v>
      </c>
      <c r="E41" s="270"/>
      <c r="F41" s="271">
        <v>24439.8</v>
      </c>
      <c r="G41" s="271"/>
      <c r="H41" s="271">
        <v>27036.6</v>
      </c>
      <c r="I41" s="271"/>
      <c r="J41" s="271">
        <v>27930.5</v>
      </c>
      <c r="K41" s="271"/>
      <c r="L41" s="271">
        <v>24439.8</v>
      </c>
      <c r="M41" s="271"/>
      <c r="N41" s="271">
        <v>27036.6</v>
      </c>
      <c r="O41" s="271"/>
      <c r="P41" s="271">
        <v>27930.5</v>
      </c>
      <c r="Q41" s="271"/>
    </row>
    <row r="42" spans="1:17" ht="12.75" customHeight="1">
      <c r="A42" s="277" t="s">
        <v>52</v>
      </c>
      <c r="B42" s="278" t="s">
        <v>52</v>
      </c>
      <c r="C42" s="98">
        <v>30000000</v>
      </c>
      <c r="D42" s="270">
        <v>1</v>
      </c>
      <c r="E42" s="270"/>
      <c r="F42" s="271">
        <v>4376.3</v>
      </c>
      <c r="G42" s="271"/>
      <c r="H42" s="271">
        <v>4550.6</v>
      </c>
      <c r="I42" s="271"/>
      <c r="J42" s="271">
        <v>4732.6</v>
      </c>
      <c r="K42" s="271"/>
      <c r="L42" s="271">
        <v>4376.3</v>
      </c>
      <c r="M42" s="271"/>
      <c r="N42" s="271">
        <v>4550.6</v>
      </c>
      <c r="O42" s="271"/>
      <c r="P42" s="271">
        <v>4732.6</v>
      </c>
      <c r="Q42" s="271"/>
    </row>
    <row r="43" spans="1:17" ht="12.75" customHeight="1">
      <c r="A43" s="277" t="s">
        <v>105</v>
      </c>
      <c r="B43" s="278" t="s">
        <v>105</v>
      </c>
      <c r="C43" s="97">
        <v>3000000</v>
      </c>
      <c r="D43" s="270">
        <v>1</v>
      </c>
      <c r="E43" s="270"/>
      <c r="F43" s="271">
        <v>38739.2</v>
      </c>
      <c r="G43" s="271"/>
      <c r="H43" s="271">
        <v>44354.8</v>
      </c>
      <c r="I43" s="271"/>
      <c r="J43" s="271">
        <v>43860.1</v>
      </c>
      <c r="K43" s="271"/>
      <c r="L43" s="271">
        <v>38739.2</v>
      </c>
      <c r="M43" s="271"/>
      <c r="N43" s="271">
        <v>44354.8</v>
      </c>
      <c r="O43" s="271"/>
      <c r="P43" s="271">
        <v>43860.1</v>
      </c>
      <c r="Q43" s="271"/>
    </row>
    <row r="44" spans="1:17" ht="12.75" customHeight="1">
      <c r="A44" s="277" t="s">
        <v>106</v>
      </c>
      <c r="B44" s="278" t="s">
        <v>106</v>
      </c>
      <c r="C44" s="97">
        <v>4000000</v>
      </c>
      <c r="D44" s="270">
        <v>1</v>
      </c>
      <c r="E44" s="270"/>
      <c r="F44" s="271">
        <v>32339.3</v>
      </c>
      <c r="G44" s="271"/>
      <c r="H44" s="271">
        <v>32319.7</v>
      </c>
      <c r="I44" s="271"/>
      <c r="J44" s="271">
        <v>33612.5</v>
      </c>
      <c r="K44" s="271"/>
      <c r="L44" s="271">
        <v>32339.3</v>
      </c>
      <c r="M44" s="271"/>
      <c r="N44" s="271">
        <v>32319.7</v>
      </c>
      <c r="O44" s="271"/>
      <c r="P44" s="271">
        <v>33612.5</v>
      </c>
      <c r="Q44" s="271"/>
    </row>
    <row r="45" spans="1:17" ht="12.75" customHeight="1">
      <c r="A45" s="277" t="s">
        <v>53</v>
      </c>
      <c r="B45" s="278" t="s">
        <v>53</v>
      </c>
      <c r="C45" s="97">
        <v>57000000</v>
      </c>
      <c r="D45" s="270">
        <v>1</v>
      </c>
      <c r="E45" s="270"/>
      <c r="F45" s="271">
        <v>22053.8</v>
      </c>
      <c r="G45" s="271"/>
      <c r="H45" s="271">
        <v>30626.2</v>
      </c>
      <c r="I45" s="271"/>
      <c r="J45" s="271">
        <v>30981.5</v>
      </c>
      <c r="K45" s="271"/>
      <c r="L45" s="271">
        <v>22053.8</v>
      </c>
      <c r="M45" s="271"/>
      <c r="N45" s="271">
        <v>30626.2</v>
      </c>
      <c r="O45" s="271"/>
      <c r="P45" s="271">
        <v>30981.5</v>
      </c>
      <c r="Q45" s="271"/>
    </row>
    <row r="46" spans="1:17" ht="12.75" customHeight="1">
      <c r="A46" s="277" t="s">
        <v>54</v>
      </c>
      <c r="B46" s="278" t="s">
        <v>54</v>
      </c>
      <c r="C46" s="99">
        <v>5000000</v>
      </c>
      <c r="D46" s="270"/>
      <c r="E46" s="270"/>
      <c r="F46" s="271">
        <v>21455.7</v>
      </c>
      <c r="G46" s="271"/>
      <c r="H46" s="271">
        <v>22310.5</v>
      </c>
      <c r="I46" s="271"/>
      <c r="J46" s="271">
        <v>23202.9</v>
      </c>
      <c r="K46" s="271"/>
      <c r="L46" s="271">
        <v>21455.7</v>
      </c>
      <c r="M46" s="271"/>
      <c r="N46" s="271">
        <v>22310.5</v>
      </c>
      <c r="O46" s="271"/>
      <c r="P46" s="271">
        <v>23202.9</v>
      </c>
      <c r="Q46" s="271"/>
    </row>
    <row r="47" spans="1:17" ht="12.75" customHeight="1">
      <c r="A47" s="277" t="s">
        <v>55</v>
      </c>
      <c r="B47" s="278" t="s">
        <v>55</v>
      </c>
      <c r="C47" s="98">
        <v>7000000</v>
      </c>
      <c r="D47" s="283">
        <v>1</v>
      </c>
      <c r="E47" s="284"/>
      <c r="F47" s="285">
        <v>18252.6</v>
      </c>
      <c r="G47" s="286"/>
      <c r="H47" s="285">
        <v>18979.8</v>
      </c>
      <c r="I47" s="286"/>
      <c r="J47" s="285">
        <v>19738.9</v>
      </c>
      <c r="K47" s="286"/>
      <c r="L47" s="285">
        <v>18252.6</v>
      </c>
      <c r="M47" s="286"/>
      <c r="N47" s="285">
        <v>18979.8</v>
      </c>
      <c r="O47" s="286"/>
      <c r="P47" s="285">
        <v>19738.9</v>
      </c>
      <c r="Q47" s="286"/>
    </row>
    <row r="48" spans="1:17" ht="12.75" customHeight="1">
      <c r="A48" s="277" t="s">
        <v>56</v>
      </c>
      <c r="B48" s="278" t="s">
        <v>56</v>
      </c>
      <c r="C48" s="98">
        <v>8000000</v>
      </c>
      <c r="D48" s="270">
        <v>1</v>
      </c>
      <c r="E48" s="270"/>
      <c r="F48" s="271">
        <v>11955.5</v>
      </c>
      <c r="G48" s="271"/>
      <c r="H48" s="271">
        <v>12431.8</v>
      </c>
      <c r="I48" s="271"/>
      <c r="J48" s="271">
        <v>12929.1</v>
      </c>
      <c r="K48" s="271"/>
      <c r="L48" s="271">
        <v>11955.5</v>
      </c>
      <c r="M48" s="271"/>
      <c r="N48" s="271">
        <v>12431.8</v>
      </c>
      <c r="O48" s="271"/>
      <c r="P48" s="271">
        <v>12929.1</v>
      </c>
      <c r="Q48" s="271"/>
    </row>
    <row r="49" spans="1:17" ht="12.75" customHeight="1">
      <c r="A49" s="277" t="s">
        <v>57</v>
      </c>
      <c r="B49" s="278" t="s">
        <v>57</v>
      </c>
      <c r="C49" s="98">
        <v>10000000</v>
      </c>
      <c r="D49" s="270">
        <v>1</v>
      </c>
      <c r="E49" s="270"/>
      <c r="F49" s="271">
        <v>12207.6</v>
      </c>
      <c r="G49" s="271"/>
      <c r="H49" s="271">
        <v>12657.2</v>
      </c>
      <c r="I49" s="271"/>
      <c r="J49" s="271">
        <v>13163.5</v>
      </c>
      <c r="K49" s="271"/>
      <c r="L49" s="271">
        <v>12207.6</v>
      </c>
      <c r="M49" s="271"/>
      <c r="N49" s="271">
        <v>12657.2</v>
      </c>
      <c r="O49" s="271"/>
      <c r="P49" s="271">
        <v>13163.5</v>
      </c>
      <c r="Q49" s="271"/>
    </row>
    <row r="50" spans="1:17" ht="12.75" customHeight="1">
      <c r="A50" s="277" t="s">
        <v>58</v>
      </c>
      <c r="B50" s="278" t="s">
        <v>58</v>
      </c>
      <c r="C50" s="97">
        <v>11000000</v>
      </c>
      <c r="D50" s="270">
        <v>1</v>
      </c>
      <c r="E50" s="270"/>
      <c r="F50" s="271">
        <v>10095.5</v>
      </c>
      <c r="G50" s="271"/>
      <c r="H50" s="271">
        <v>9570.5</v>
      </c>
      <c r="I50" s="271"/>
      <c r="J50" s="271">
        <v>11881.8</v>
      </c>
      <c r="K50" s="271"/>
      <c r="L50" s="271">
        <v>10095.5</v>
      </c>
      <c r="M50" s="271"/>
      <c r="N50" s="271">
        <v>9570.5</v>
      </c>
      <c r="O50" s="271"/>
      <c r="P50" s="271">
        <v>11881.8</v>
      </c>
      <c r="Q50" s="271"/>
    </row>
    <row r="51" spans="1:17" ht="12.75" customHeight="1">
      <c r="A51" s="277" t="s">
        <v>102</v>
      </c>
      <c r="B51" s="278" t="s">
        <v>102</v>
      </c>
      <c r="C51" s="97">
        <v>12000000</v>
      </c>
      <c r="D51" s="270">
        <v>1</v>
      </c>
      <c r="E51" s="270"/>
      <c r="F51" s="271">
        <v>6834</v>
      </c>
      <c r="G51" s="271"/>
      <c r="H51" s="271">
        <v>6815.4</v>
      </c>
      <c r="I51" s="271"/>
      <c r="J51" s="271">
        <v>7088</v>
      </c>
      <c r="K51" s="271"/>
      <c r="L51" s="271">
        <v>6834</v>
      </c>
      <c r="M51" s="271"/>
      <c r="N51" s="271">
        <v>6815.4</v>
      </c>
      <c r="O51" s="271"/>
      <c r="P51" s="271">
        <v>7088</v>
      </c>
      <c r="Q51" s="271"/>
    </row>
    <row r="52" spans="1:17" ht="12.75" customHeight="1">
      <c r="A52" s="277" t="s">
        <v>59</v>
      </c>
      <c r="B52" s="278" t="s">
        <v>59</v>
      </c>
      <c r="C52" s="97">
        <v>14000000</v>
      </c>
      <c r="D52" s="270">
        <v>1</v>
      </c>
      <c r="E52" s="270"/>
      <c r="F52" s="271">
        <v>11162.1</v>
      </c>
      <c r="G52" s="271"/>
      <c r="H52" s="271">
        <v>11122</v>
      </c>
      <c r="I52" s="271"/>
      <c r="J52" s="271">
        <v>11537.5</v>
      </c>
      <c r="K52" s="271"/>
      <c r="L52" s="271">
        <v>11162.1</v>
      </c>
      <c r="M52" s="271"/>
      <c r="N52" s="271">
        <v>11122</v>
      </c>
      <c r="O52" s="271"/>
      <c r="P52" s="271">
        <v>11537.5</v>
      </c>
      <c r="Q52" s="271"/>
    </row>
    <row r="53" spans="1:17" ht="12.75" customHeight="1">
      <c r="A53" s="277" t="s">
        <v>60</v>
      </c>
      <c r="B53" s="278" t="s">
        <v>60</v>
      </c>
      <c r="C53" s="97">
        <v>15000000</v>
      </c>
      <c r="D53" s="270">
        <v>1</v>
      </c>
      <c r="E53" s="270"/>
      <c r="F53" s="271">
        <v>10412.3</v>
      </c>
      <c r="G53" s="271"/>
      <c r="H53" s="271">
        <v>10972.5</v>
      </c>
      <c r="I53" s="271"/>
      <c r="J53" s="271">
        <v>11411.4</v>
      </c>
      <c r="K53" s="271"/>
      <c r="L53" s="271">
        <v>10412.3</v>
      </c>
      <c r="M53" s="271"/>
      <c r="N53" s="271">
        <v>10972.5</v>
      </c>
      <c r="O53" s="271"/>
      <c r="P53" s="271">
        <v>11411.4</v>
      </c>
      <c r="Q53" s="271"/>
    </row>
    <row r="54" spans="1:17" ht="12.75" customHeight="1">
      <c r="A54" s="277" t="s">
        <v>61</v>
      </c>
      <c r="B54" s="278" t="s">
        <v>61</v>
      </c>
      <c r="C54" s="97">
        <v>17000000</v>
      </c>
      <c r="D54" s="270">
        <v>1</v>
      </c>
      <c r="E54" s="270"/>
      <c r="F54" s="271">
        <v>9658.6</v>
      </c>
      <c r="G54" s="271"/>
      <c r="H54" s="271">
        <v>10043.4</v>
      </c>
      <c r="I54" s="271"/>
      <c r="J54" s="271">
        <v>10445.1</v>
      </c>
      <c r="K54" s="271"/>
      <c r="L54" s="271">
        <v>9658.6</v>
      </c>
      <c r="M54" s="271"/>
      <c r="N54" s="271">
        <v>10043.4</v>
      </c>
      <c r="O54" s="271"/>
      <c r="P54" s="271">
        <v>10445.1</v>
      </c>
      <c r="Q54" s="271"/>
    </row>
    <row r="55" spans="1:17" ht="12.75" customHeight="1">
      <c r="A55" s="277" t="s">
        <v>62</v>
      </c>
      <c r="B55" s="278" t="s">
        <v>62</v>
      </c>
      <c r="C55" s="97">
        <v>18000000</v>
      </c>
      <c r="D55" s="270">
        <v>1</v>
      </c>
      <c r="E55" s="270"/>
      <c r="F55" s="271">
        <v>21722.1</v>
      </c>
      <c r="G55" s="271"/>
      <c r="H55" s="271">
        <v>24769</v>
      </c>
      <c r="I55" s="271"/>
      <c r="J55" s="271">
        <v>25759.8</v>
      </c>
      <c r="K55" s="271"/>
      <c r="L55" s="271">
        <v>21722.1</v>
      </c>
      <c r="M55" s="271"/>
      <c r="N55" s="271">
        <v>24769</v>
      </c>
      <c r="O55" s="271"/>
      <c r="P55" s="271">
        <v>25759.8</v>
      </c>
      <c r="Q55" s="271"/>
    </row>
    <row r="56" spans="1:17" ht="12.75" customHeight="1">
      <c r="A56" s="277" t="s">
        <v>63</v>
      </c>
      <c r="B56" s="278" t="s">
        <v>63</v>
      </c>
      <c r="C56" s="97">
        <v>19000000</v>
      </c>
      <c r="D56" s="270">
        <v>1</v>
      </c>
      <c r="E56" s="270"/>
      <c r="F56" s="271">
        <v>11851.4</v>
      </c>
      <c r="G56" s="271"/>
      <c r="H56" s="271">
        <v>11101.8</v>
      </c>
      <c r="I56" s="271"/>
      <c r="J56" s="271">
        <v>12090.4</v>
      </c>
      <c r="K56" s="271"/>
      <c r="L56" s="271">
        <v>11851.4</v>
      </c>
      <c r="M56" s="271"/>
      <c r="N56" s="271">
        <v>11101.8</v>
      </c>
      <c r="O56" s="271"/>
      <c r="P56" s="271">
        <v>12090.4</v>
      </c>
      <c r="Q56" s="271"/>
    </row>
    <row r="57" spans="1:17" ht="12.75" customHeight="1">
      <c r="A57" s="277" t="s">
        <v>64</v>
      </c>
      <c r="B57" s="278" t="s">
        <v>64</v>
      </c>
      <c r="C57" s="97">
        <v>20000000</v>
      </c>
      <c r="D57" s="270">
        <v>1</v>
      </c>
      <c r="E57" s="270"/>
      <c r="F57" s="271">
        <v>14079.9</v>
      </c>
      <c r="G57" s="271"/>
      <c r="H57" s="271">
        <v>14503.5</v>
      </c>
      <c r="I57" s="271"/>
      <c r="J57" s="271">
        <v>15083.6</v>
      </c>
      <c r="K57" s="271"/>
      <c r="L57" s="271">
        <v>14079.9</v>
      </c>
      <c r="M57" s="271"/>
      <c r="N57" s="271">
        <v>14503.5</v>
      </c>
      <c r="O57" s="271"/>
      <c r="P57" s="271">
        <v>15083.6</v>
      </c>
      <c r="Q57" s="271"/>
    </row>
    <row r="58" spans="1:17" ht="12.75" customHeight="1">
      <c r="A58" s="277" t="s">
        <v>65</v>
      </c>
      <c r="B58" s="278" t="s">
        <v>65</v>
      </c>
      <c r="C58" s="97">
        <v>24000000</v>
      </c>
      <c r="D58" s="270">
        <v>1</v>
      </c>
      <c r="E58" s="270"/>
      <c r="F58" s="271">
        <v>8718.3</v>
      </c>
      <c r="G58" s="271"/>
      <c r="H58" s="271">
        <v>9065.7</v>
      </c>
      <c r="I58" s="271"/>
      <c r="J58" s="271">
        <v>9428.3</v>
      </c>
      <c r="K58" s="271"/>
      <c r="L58" s="271">
        <v>8718.3</v>
      </c>
      <c r="M58" s="271"/>
      <c r="N58" s="271">
        <v>9065.7</v>
      </c>
      <c r="O58" s="271"/>
      <c r="P58" s="271">
        <v>9428.3</v>
      </c>
      <c r="Q58" s="271"/>
    </row>
    <row r="59" spans="1:17" ht="12.75" customHeight="1">
      <c r="A59" s="277" t="s">
        <v>103</v>
      </c>
      <c r="B59" s="278" t="s">
        <v>103</v>
      </c>
      <c r="C59" s="97">
        <v>25000000</v>
      </c>
      <c r="D59" s="270">
        <v>1</v>
      </c>
      <c r="E59" s="270"/>
      <c r="F59" s="271">
        <v>48499.8</v>
      </c>
      <c r="G59" s="271"/>
      <c r="H59" s="271">
        <v>50432</v>
      </c>
      <c r="I59" s="271"/>
      <c r="J59" s="271">
        <v>52449.3</v>
      </c>
      <c r="K59" s="271"/>
      <c r="L59" s="271">
        <v>48499.8</v>
      </c>
      <c r="M59" s="271"/>
      <c r="N59" s="271">
        <v>50432</v>
      </c>
      <c r="O59" s="271"/>
      <c r="P59" s="271">
        <v>52449.3</v>
      </c>
      <c r="Q59" s="271"/>
    </row>
    <row r="60" spans="1:17" ht="12.75" customHeight="1">
      <c r="A60" s="277" t="s">
        <v>66</v>
      </c>
      <c r="B60" s="278" t="s">
        <v>66</v>
      </c>
      <c r="C60" s="97">
        <v>27000000</v>
      </c>
      <c r="D60" s="270">
        <v>1</v>
      </c>
      <c r="E60" s="270"/>
      <c r="F60" s="271">
        <v>6674.7</v>
      </c>
      <c r="G60" s="271"/>
      <c r="H60" s="271">
        <v>6940.7</v>
      </c>
      <c r="I60" s="271"/>
      <c r="J60" s="271">
        <v>7520.8</v>
      </c>
      <c r="K60" s="271"/>
      <c r="L60" s="271">
        <v>6674.7</v>
      </c>
      <c r="M60" s="271"/>
      <c r="N60" s="271">
        <v>6940.7</v>
      </c>
      <c r="O60" s="271"/>
      <c r="P60" s="271">
        <v>7520.8</v>
      </c>
      <c r="Q60" s="271"/>
    </row>
    <row r="61" spans="1:17" ht="12.75" customHeight="1">
      <c r="A61" s="277" t="s">
        <v>67</v>
      </c>
      <c r="B61" s="278" t="s">
        <v>67</v>
      </c>
      <c r="C61" s="97">
        <v>29000000</v>
      </c>
      <c r="D61" s="270">
        <v>1</v>
      </c>
      <c r="E61" s="270"/>
      <c r="F61" s="271">
        <v>4938.1</v>
      </c>
      <c r="G61" s="271"/>
      <c r="H61" s="271">
        <v>5571.1</v>
      </c>
      <c r="I61" s="271"/>
      <c r="J61" s="271">
        <v>5794</v>
      </c>
      <c r="K61" s="271"/>
      <c r="L61" s="271">
        <v>4938.1</v>
      </c>
      <c r="M61" s="271"/>
      <c r="N61" s="271">
        <v>5571.1</v>
      </c>
      <c r="O61" s="271"/>
      <c r="P61" s="271">
        <v>5794</v>
      </c>
      <c r="Q61" s="271"/>
    </row>
    <row r="62" spans="1:17" ht="12.75" customHeight="1">
      <c r="A62" s="277" t="s">
        <v>68</v>
      </c>
      <c r="B62" s="278" t="s">
        <v>68</v>
      </c>
      <c r="C62" s="97">
        <v>32000000</v>
      </c>
      <c r="D62" s="270">
        <v>1</v>
      </c>
      <c r="E62" s="270"/>
      <c r="F62" s="271">
        <v>37537.1</v>
      </c>
      <c r="G62" s="271"/>
      <c r="H62" s="271">
        <v>38843.5</v>
      </c>
      <c r="I62" s="271"/>
      <c r="J62" s="271">
        <v>40397.2</v>
      </c>
      <c r="K62" s="271"/>
      <c r="L62" s="271">
        <v>37537.1</v>
      </c>
      <c r="M62" s="271"/>
      <c r="N62" s="271">
        <v>38843.5</v>
      </c>
      <c r="O62" s="271"/>
      <c r="P62" s="271">
        <v>40397.2</v>
      </c>
      <c r="Q62" s="271"/>
    </row>
    <row r="63" spans="1:17" ht="12.75" customHeight="1">
      <c r="A63" s="277" t="s">
        <v>69</v>
      </c>
      <c r="B63" s="278" t="s">
        <v>69</v>
      </c>
      <c r="C63" s="97">
        <v>33000000</v>
      </c>
      <c r="D63" s="270"/>
      <c r="E63" s="270"/>
      <c r="F63" s="271">
        <v>6944.8</v>
      </c>
      <c r="G63" s="271"/>
      <c r="H63" s="271">
        <v>8501.3</v>
      </c>
      <c r="I63" s="271"/>
      <c r="J63" s="271">
        <v>9506.9</v>
      </c>
      <c r="K63" s="271"/>
      <c r="L63" s="271">
        <v>6944.8</v>
      </c>
      <c r="M63" s="271"/>
      <c r="N63" s="271">
        <v>8501.3</v>
      </c>
      <c r="O63" s="271"/>
      <c r="P63" s="271">
        <v>9506.9</v>
      </c>
      <c r="Q63" s="271"/>
    </row>
    <row r="64" spans="1:17" ht="12.75" customHeight="1">
      <c r="A64" s="277" t="s">
        <v>70</v>
      </c>
      <c r="B64" s="278" t="s">
        <v>70</v>
      </c>
      <c r="C64" s="97">
        <v>34000000</v>
      </c>
      <c r="D64" s="270">
        <v>1</v>
      </c>
      <c r="E64" s="270"/>
      <c r="F64" s="271">
        <v>5132.3</v>
      </c>
      <c r="G64" s="271"/>
      <c r="H64" s="271">
        <v>5627.7</v>
      </c>
      <c r="I64" s="271"/>
      <c r="J64" s="271">
        <v>5852.8</v>
      </c>
      <c r="K64" s="271"/>
      <c r="L64" s="271">
        <v>5132.3</v>
      </c>
      <c r="M64" s="271"/>
      <c r="N64" s="271">
        <v>5627.7</v>
      </c>
      <c r="O64" s="271"/>
      <c r="P64" s="271">
        <v>5852.8</v>
      </c>
      <c r="Q64" s="271"/>
    </row>
    <row r="65" spans="1:17" ht="12.75" customHeight="1">
      <c r="A65" s="277" t="s">
        <v>71</v>
      </c>
      <c r="B65" s="278" t="s">
        <v>71</v>
      </c>
      <c r="C65" s="97">
        <v>37000000</v>
      </c>
      <c r="D65" s="270">
        <v>1</v>
      </c>
      <c r="E65" s="270"/>
      <c r="F65" s="271">
        <v>11245.9</v>
      </c>
      <c r="G65" s="271"/>
      <c r="H65" s="271">
        <v>17213.3</v>
      </c>
      <c r="I65" s="271"/>
      <c r="J65" s="271">
        <v>17901.8</v>
      </c>
      <c r="K65" s="271"/>
      <c r="L65" s="271">
        <v>11245.9</v>
      </c>
      <c r="M65" s="271"/>
      <c r="N65" s="271">
        <v>17213.3</v>
      </c>
      <c r="O65" s="271"/>
      <c r="P65" s="271">
        <v>17901.8</v>
      </c>
      <c r="Q65" s="271"/>
    </row>
    <row r="66" spans="1:17" ht="12.75" customHeight="1">
      <c r="A66" s="277" t="s">
        <v>72</v>
      </c>
      <c r="B66" s="278" t="s">
        <v>72</v>
      </c>
      <c r="C66" s="97">
        <v>38000000</v>
      </c>
      <c r="D66" s="270">
        <v>1</v>
      </c>
      <c r="E66" s="270"/>
      <c r="F66" s="271">
        <v>13675.8</v>
      </c>
      <c r="G66" s="271"/>
      <c r="H66" s="271">
        <v>14192.4</v>
      </c>
      <c r="I66" s="271"/>
      <c r="J66" s="271">
        <v>14760.1</v>
      </c>
      <c r="K66" s="271"/>
      <c r="L66" s="271">
        <v>13675.8</v>
      </c>
      <c r="M66" s="271"/>
      <c r="N66" s="271">
        <v>14192.4</v>
      </c>
      <c r="O66" s="271"/>
      <c r="P66" s="271">
        <v>14760.1</v>
      </c>
      <c r="Q66" s="271"/>
    </row>
    <row r="67" spans="1:17" ht="12.75" customHeight="1">
      <c r="A67" s="277" t="s">
        <v>73</v>
      </c>
      <c r="B67" s="278" t="s">
        <v>73</v>
      </c>
      <c r="C67" s="97">
        <v>41000000</v>
      </c>
      <c r="D67" s="270">
        <v>1</v>
      </c>
      <c r="E67" s="270"/>
      <c r="F67" s="271">
        <v>6872.9</v>
      </c>
      <c r="G67" s="271"/>
      <c r="H67" s="271">
        <v>6419.5</v>
      </c>
      <c r="I67" s="271"/>
      <c r="J67" s="271">
        <v>7130.1</v>
      </c>
      <c r="K67" s="271"/>
      <c r="L67" s="271">
        <v>6872.9</v>
      </c>
      <c r="M67" s="271"/>
      <c r="N67" s="271">
        <v>6419.5</v>
      </c>
      <c r="O67" s="271"/>
      <c r="P67" s="271">
        <v>7130.1</v>
      </c>
      <c r="Q67" s="271"/>
    </row>
    <row r="68" spans="1:17" ht="12.75" customHeight="1">
      <c r="A68" s="277" t="s">
        <v>74</v>
      </c>
      <c r="B68" s="278" t="s">
        <v>74</v>
      </c>
      <c r="C68" s="97">
        <v>42000000</v>
      </c>
      <c r="D68" s="270">
        <v>1</v>
      </c>
      <c r="E68" s="270"/>
      <c r="F68" s="271">
        <v>18007.8</v>
      </c>
      <c r="G68" s="271"/>
      <c r="H68" s="271">
        <v>18527.3</v>
      </c>
      <c r="I68" s="271"/>
      <c r="J68" s="271">
        <v>19268.4</v>
      </c>
      <c r="K68" s="271"/>
      <c r="L68" s="271">
        <v>18007.8</v>
      </c>
      <c r="M68" s="271"/>
      <c r="N68" s="271">
        <v>18527.3</v>
      </c>
      <c r="O68" s="271"/>
      <c r="P68" s="271">
        <v>19268.4</v>
      </c>
      <c r="Q68" s="271"/>
    </row>
    <row r="69" spans="1:17" ht="12.75" customHeight="1">
      <c r="A69" s="277" t="s">
        <v>75</v>
      </c>
      <c r="B69" s="278" t="s">
        <v>75</v>
      </c>
      <c r="C69" s="98">
        <v>44000000</v>
      </c>
      <c r="D69" s="270">
        <v>1</v>
      </c>
      <c r="E69" s="270"/>
      <c r="F69" s="271">
        <v>2206</v>
      </c>
      <c r="G69" s="271"/>
      <c r="H69" s="271">
        <v>2293.9</v>
      </c>
      <c r="I69" s="271"/>
      <c r="J69" s="271">
        <v>1899.9</v>
      </c>
      <c r="K69" s="271"/>
      <c r="L69" s="271">
        <v>2206</v>
      </c>
      <c r="M69" s="271"/>
      <c r="N69" s="271">
        <v>2293.9</v>
      </c>
      <c r="O69" s="271"/>
      <c r="P69" s="271">
        <v>1899.9</v>
      </c>
      <c r="Q69" s="271"/>
    </row>
    <row r="70" spans="1:17" ht="12.75" customHeight="1">
      <c r="A70" s="277" t="s">
        <v>107</v>
      </c>
      <c r="B70" s="278" t="s">
        <v>107</v>
      </c>
      <c r="C70" s="97">
        <v>46000000</v>
      </c>
      <c r="D70" s="270">
        <v>1</v>
      </c>
      <c r="E70" s="270"/>
      <c r="F70" s="271">
        <v>26916.5</v>
      </c>
      <c r="G70" s="271"/>
      <c r="H70" s="271">
        <v>29188.7</v>
      </c>
      <c r="I70" s="271"/>
      <c r="J70" s="271">
        <v>28843.7</v>
      </c>
      <c r="K70" s="271"/>
      <c r="L70" s="271">
        <v>26916.5</v>
      </c>
      <c r="M70" s="271"/>
      <c r="N70" s="271">
        <v>29188.7</v>
      </c>
      <c r="O70" s="271"/>
      <c r="P70" s="271">
        <v>28843.7</v>
      </c>
      <c r="Q70" s="271"/>
    </row>
    <row r="71" spans="1:17" ht="12.75" customHeight="1">
      <c r="A71" s="277" t="s">
        <v>76</v>
      </c>
      <c r="B71" s="278" t="s">
        <v>76</v>
      </c>
      <c r="C71" s="97">
        <v>47000000</v>
      </c>
      <c r="D71" s="270">
        <v>1</v>
      </c>
      <c r="E71" s="270"/>
      <c r="F71" s="271">
        <v>7033</v>
      </c>
      <c r="G71" s="271"/>
      <c r="H71" s="271">
        <v>6306.4</v>
      </c>
      <c r="I71" s="271"/>
      <c r="J71" s="271">
        <v>7617.4</v>
      </c>
      <c r="K71" s="271"/>
      <c r="L71" s="271">
        <v>7033</v>
      </c>
      <c r="M71" s="271"/>
      <c r="N71" s="271">
        <v>6306.4</v>
      </c>
      <c r="O71" s="271"/>
      <c r="P71" s="271">
        <v>7617.4</v>
      </c>
      <c r="Q71" s="271"/>
    </row>
    <row r="72" spans="1:17" ht="12.75" customHeight="1">
      <c r="A72" s="277" t="s">
        <v>77</v>
      </c>
      <c r="B72" s="278" t="s">
        <v>77</v>
      </c>
      <c r="C72" s="97">
        <v>22000000</v>
      </c>
      <c r="D72" s="270">
        <v>1</v>
      </c>
      <c r="E72" s="270"/>
      <c r="F72" s="271">
        <v>13003.7</v>
      </c>
      <c r="G72" s="271"/>
      <c r="H72" s="271">
        <v>14503.5</v>
      </c>
      <c r="I72" s="271"/>
      <c r="J72" s="271">
        <v>15386.1</v>
      </c>
      <c r="K72" s="271"/>
      <c r="L72" s="271">
        <v>13003.7</v>
      </c>
      <c r="M72" s="271"/>
      <c r="N72" s="271">
        <v>14503.5</v>
      </c>
      <c r="O72" s="271"/>
      <c r="P72" s="271">
        <v>15386.1</v>
      </c>
      <c r="Q72" s="271"/>
    </row>
    <row r="73" spans="1:17" ht="12.75" customHeight="1">
      <c r="A73" s="277" t="s">
        <v>78</v>
      </c>
      <c r="B73" s="278" t="s">
        <v>78</v>
      </c>
      <c r="C73" s="97">
        <v>49000000</v>
      </c>
      <c r="D73" s="270">
        <v>1</v>
      </c>
      <c r="E73" s="270"/>
      <c r="F73" s="271">
        <v>5039.1</v>
      </c>
      <c r="G73" s="271"/>
      <c r="H73" s="271">
        <v>5239.8</v>
      </c>
      <c r="I73" s="271"/>
      <c r="J73" s="271">
        <v>6357</v>
      </c>
      <c r="K73" s="271"/>
      <c r="L73" s="271">
        <v>5039.1</v>
      </c>
      <c r="M73" s="271"/>
      <c r="N73" s="271">
        <v>5239.8</v>
      </c>
      <c r="O73" s="271"/>
      <c r="P73" s="271">
        <v>6357</v>
      </c>
      <c r="Q73" s="271"/>
    </row>
    <row r="74" spans="1:17" ht="12.75" customHeight="1">
      <c r="A74" s="277" t="s">
        <v>108</v>
      </c>
      <c r="B74" s="278" t="s">
        <v>108</v>
      </c>
      <c r="C74" s="97">
        <v>50000000</v>
      </c>
      <c r="D74" s="270">
        <v>1</v>
      </c>
      <c r="E74" s="270"/>
      <c r="F74" s="271">
        <v>20131.5</v>
      </c>
      <c r="G74" s="271"/>
      <c r="H74" s="271">
        <v>22155.2</v>
      </c>
      <c r="I74" s="271"/>
      <c r="J74" s="271">
        <v>23041.4</v>
      </c>
      <c r="K74" s="271"/>
      <c r="L74" s="271">
        <v>20131.5</v>
      </c>
      <c r="M74" s="271"/>
      <c r="N74" s="271">
        <v>22155.2</v>
      </c>
      <c r="O74" s="271"/>
      <c r="P74" s="271">
        <v>23041.4</v>
      </c>
      <c r="Q74" s="271"/>
    </row>
    <row r="75" spans="1:17" ht="12.75" customHeight="1">
      <c r="A75" s="277" t="s">
        <v>79</v>
      </c>
      <c r="B75" s="278" t="s">
        <v>79</v>
      </c>
      <c r="C75" s="97">
        <v>52000000</v>
      </c>
      <c r="D75" s="270">
        <v>1</v>
      </c>
      <c r="E75" s="270"/>
      <c r="F75" s="271">
        <v>16643.1</v>
      </c>
      <c r="G75" s="271"/>
      <c r="H75" s="271">
        <v>19146</v>
      </c>
      <c r="I75" s="271"/>
      <c r="J75" s="271">
        <v>19911.8</v>
      </c>
      <c r="K75" s="271"/>
      <c r="L75" s="271">
        <v>16643.1</v>
      </c>
      <c r="M75" s="271"/>
      <c r="N75" s="271">
        <v>19146</v>
      </c>
      <c r="O75" s="271"/>
      <c r="P75" s="271">
        <v>19911.8</v>
      </c>
      <c r="Q75" s="271"/>
    </row>
    <row r="76" spans="1:17" ht="12.75" customHeight="1">
      <c r="A76" s="277" t="s">
        <v>80</v>
      </c>
      <c r="B76" s="278" t="s">
        <v>80</v>
      </c>
      <c r="C76" s="97">
        <v>53000000</v>
      </c>
      <c r="D76" s="270">
        <v>1</v>
      </c>
      <c r="E76" s="270"/>
      <c r="F76" s="271">
        <v>14788.9</v>
      </c>
      <c r="G76" s="271"/>
      <c r="H76" s="271">
        <v>18676.8</v>
      </c>
      <c r="I76" s="271"/>
      <c r="J76" s="271">
        <v>18902</v>
      </c>
      <c r="K76" s="271"/>
      <c r="L76" s="271">
        <v>14788.9</v>
      </c>
      <c r="M76" s="271"/>
      <c r="N76" s="271">
        <v>18676.8</v>
      </c>
      <c r="O76" s="271"/>
      <c r="P76" s="271">
        <v>18902</v>
      </c>
      <c r="Q76" s="271"/>
    </row>
    <row r="77" spans="1:17" ht="12.75" customHeight="1">
      <c r="A77" s="277" t="s">
        <v>81</v>
      </c>
      <c r="B77" s="278" t="s">
        <v>81</v>
      </c>
      <c r="C77" s="97">
        <v>54000000</v>
      </c>
      <c r="D77" s="270">
        <v>1</v>
      </c>
      <c r="E77" s="270"/>
      <c r="F77" s="271">
        <v>7311.9</v>
      </c>
      <c r="G77" s="271"/>
      <c r="H77" s="271">
        <v>8084</v>
      </c>
      <c r="I77" s="271"/>
      <c r="J77" s="271">
        <v>9163.6</v>
      </c>
      <c r="K77" s="271"/>
      <c r="L77" s="271">
        <v>7311.9</v>
      </c>
      <c r="M77" s="271"/>
      <c r="N77" s="271">
        <v>8084</v>
      </c>
      <c r="O77" s="271"/>
      <c r="P77" s="271">
        <v>9163.6</v>
      </c>
      <c r="Q77" s="271"/>
    </row>
    <row r="78" spans="1:17" ht="12.75" customHeight="1">
      <c r="A78" s="277" t="s">
        <v>82</v>
      </c>
      <c r="B78" s="278" t="s">
        <v>82</v>
      </c>
      <c r="C78" s="97">
        <v>56000000</v>
      </c>
      <c r="D78" s="270">
        <v>1</v>
      </c>
      <c r="E78" s="270"/>
      <c r="F78" s="271">
        <v>9565.3</v>
      </c>
      <c r="G78" s="271"/>
      <c r="H78" s="271">
        <v>10964.5</v>
      </c>
      <c r="I78" s="271"/>
      <c r="J78" s="271">
        <v>12159.3</v>
      </c>
      <c r="K78" s="271"/>
      <c r="L78" s="271">
        <v>9565.3</v>
      </c>
      <c r="M78" s="271"/>
      <c r="N78" s="271">
        <v>10964.5</v>
      </c>
      <c r="O78" s="271"/>
      <c r="P78" s="271">
        <v>12159.3</v>
      </c>
      <c r="Q78" s="271"/>
    </row>
    <row r="79" spans="1:17" ht="12.75" customHeight="1">
      <c r="A79" s="277" t="s">
        <v>83</v>
      </c>
      <c r="B79" s="278" t="s">
        <v>83</v>
      </c>
      <c r="C79" s="97">
        <v>58000000</v>
      </c>
      <c r="D79" s="270">
        <v>1</v>
      </c>
      <c r="E79" s="270"/>
      <c r="F79" s="271">
        <v>3613.2</v>
      </c>
      <c r="G79" s="271"/>
      <c r="H79" s="271">
        <v>3991.5</v>
      </c>
      <c r="I79" s="271"/>
      <c r="J79" s="271">
        <v>4151.1</v>
      </c>
      <c r="K79" s="271"/>
      <c r="L79" s="271">
        <v>3613.2</v>
      </c>
      <c r="M79" s="271"/>
      <c r="N79" s="271">
        <v>3991.5</v>
      </c>
      <c r="O79" s="271"/>
      <c r="P79" s="271">
        <v>4151.1</v>
      </c>
      <c r="Q79" s="271"/>
    </row>
    <row r="80" spans="1:17" ht="12.75" customHeight="1">
      <c r="A80" s="277" t="s">
        <v>84</v>
      </c>
      <c r="B80" s="278" t="s">
        <v>84</v>
      </c>
      <c r="C80" s="97">
        <v>60000000</v>
      </c>
      <c r="D80" s="270">
        <v>1</v>
      </c>
      <c r="E80" s="270"/>
      <c r="F80" s="271">
        <v>26157.6</v>
      </c>
      <c r="G80" s="271"/>
      <c r="H80" s="271">
        <v>27199.7</v>
      </c>
      <c r="I80" s="271"/>
      <c r="J80" s="271">
        <v>25232.3</v>
      </c>
      <c r="K80" s="271"/>
      <c r="L80" s="271">
        <v>26157.6</v>
      </c>
      <c r="M80" s="271"/>
      <c r="N80" s="271">
        <v>27199.7</v>
      </c>
      <c r="O80" s="271"/>
      <c r="P80" s="271">
        <v>25232.3</v>
      </c>
      <c r="Q80" s="271"/>
    </row>
    <row r="81" spans="1:17" ht="12.75" customHeight="1">
      <c r="A81" s="277" t="s">
        <v>85</v>
      </c>
      <c r="B81" s="278" t="s">
        <v>85</v>
      </c>
      <c r="C81" s="97">
        <v>61000000</v>
      </c>
      <c r="D81" s="270">
        <v>1</v>
      </c>
      <c r="E81" s="270"/>
      <c r="F81" s="271">
        <v>8368.7</v>
      </c>
      <c r="G81" s="271"/>
      <c r="H81" s="271">
        <v>9320.2</v>
      </c>
      <c r="I81" s="271"/>
      <c r="J81" s="271">
        <v>9088</v>
      </c>
      <c r="K81" s="271"/>
      <c r="L81" s="271">
        <v>8368.7</v>
      </c>
      <c r="M81" s="271"/>
      <c r="N81" s="271">
        <v>9320.2</v>
      </c>
      <c r="O81" s="271"/>
      <c r="P81" s="271">
        <v>9088</v>
      </c>
      <c r="Q81" s="271"/>
    </row>
    <row r="82" spans="1:17" ht="12.75" customHeight="1">
      <c r="A82" s="277" t="s">
        <v>86</v>
      </c>
      <c r="B82" s="278" t="s">
        <v>86</v>
      </c>
      <c r="C82" s="97">
        <v>36000000</v>
      </c>
      <c r="D82" s="270">
        <v>1</v>
      </c>
      <c r="E82" s="270"/>
      <c r="F82" s="271">
        <v>13753.5</v>
      </c>
      <c r="G82" s="271"/>
      <c r="H82" s="271">
        <v>14301.5</v>
      </c>
      <c r="I82" s="271"/>
      <c r="J82" s="271">
        <v>16486.9</v>
      </c>
      <c r="K82" s="271"/>
      <c r="L82" s="271">
        <v>13753.5</v>
      </c>
      <c r="M82" s="271"/>
      <c r="N82" s="271">
        <v>14301.5</v>
      </c>
      <c r="O82" s="271"/>
      <c r="P82" s="271">
        <v>16486.9</v>
      </c>
      <c r="Q82" s="271"/>
    </row>
    <row r="83" spans="1:17" ht="12.75" customHeight="1">
      <c r="A83" s="277" t="s">
        <v>87</v>
      </c>
      <c r="B83" s="278" t="s">
        <v>87</v>
      </c>
      <c r="C83" s="97">
        <v>63000000</v>
      </c>
      <c r="D83" s="270">
        <v>1</v>
      </c>
      <c r="E83" s="270"/>
      <c r="F83" s="271">
        <v>17747.5</v>
      </c>
      <c r="G83" s="271"/>
      <c r="H83" s="271">
        <v>18454.6</v>
      </c>
      <c r="I83" s="271"/>
      <c r="J83" s="271">
        <v>19495.3</v>
      </c>
      <c r="K83" s="271"/>
      <c r="L83" s="271">
        <v>17747.5</v>
      </c>
      <c r="M83" s="271"/>
      <c r="N83" s="271">
        <v>18454.6</v>
      </c>
      <c r="O83" s="271"/>
      <c r="P83" s="271">
        <v>19495.3</v>
      </c>
      <c r="Q83" s="271"/>
    </row>
    <row r="84" spans="1:17" ht="12.75" customHeight="1">
      <c r="A84" s="277" t="s">
        <v>88</v>
      </c>
      <c r="B84" s="278" t="s">
        <v>88</v>
      </c>
      <c r="C84" s="98">
        <v>64000000</v>
      </c>
      <c r="D84" s="270">
        <v>1</v>
      </c>
      <c r="E84" s="270"/>
      <c r="F84" s="271">
        <v>5914.2</v>
      </c>
      <c r="G84" s="271"/>
      <c r="H84" s="271">
        <v>6149.8</v>
      </c>
      <c r="I84" s="271"/>
      <c r="J84" s="271">
        <v>6395.8</v>
      </c>
      <c r="K84" s="271"/>
      <c r="L84" s="271">
        <v>5914.2</v>
      </c>
      <c r="M84" s="271"/>
      <c r="N84" s="271">
        <v>6149.8</v>
      </c>
      <c r="O84" s="271"/>
      <c r="P84" s="271">
        <v>6395.8</v>
      </c>
      <c r="Q84" s="271"/>
    </row>
    <row r="85" spans="1:17" ht="12.75" customHeight="1">
      <c r="A85" s="277" t="s">
        <v>109</v>
      </c>
      <c r="B85" s="278" t="s">
        <v>109</v>
      </c>
      <c r="C85" s="97">
        <v>65000000</v>
      </c>
      <c r="D85" s="270">
        <v>1</v>
      </c>
      <c r="E85" s="270"/>
      <c r="F85" s="271">
        <v>28063.9</v>
      </c>
      <c r="G85" s="271"/>
      <c r="H85" s="271">
        <v>25132.9</v>
      </c>
      <c r="I85" s="271"/>
      <c r="J85" s="271">
        <v>26138.3</v>
      </c>
      <c r="K85" s="271"/>
      <c r="L85" s="271">
        <v>28063.9</v>
      </c>
      <c r="M85" s="271"/>
      <c r="N85" s="271">
        <v>25132.9</v>
      </c>
      <c r="O85" s="271"/>
      <c r="P85" s="271">
        <v>26138.3</v>
      </c>
      <c r="Q85" s="271"/>
    </row>
    <row r="86" spans="1:17" ht="12.75" customHeight="1">
      <c r="A86" s="277" t="s">
        <v>89</v>
      </c>
      <c r="B86" s="278" t="s">
        <v>89</v>
      </c>
      <c r="C86" s="97">
        <v>66000000</v>
      </c>
      <c r="D86" s="270">
        <v>1</v>
      </c>
      <c r="E86" s="270"/>
      <c r="F86" s="271">
        <v>5439.3</v>
      </c>
      <c r="G86" s="271"/>
      <c r="H86" s="271">
        <v>6912.4</v>
      </c>
      <c r="I86" s="271"/>
      <c r="J86" s="271">
        <v>5882.2</v>
      </c>
      <c r="K86" s="271"/>
      <c r="L86" s="271">
        <v>5439.3</v>
      </c>
      <c r="M86" s="271"/>
      <c r="N86" s="271">
        <v>6912.4</v>
      </c>
      <c r="O86" s="271"/>
      <c r="P86" s="271">
        <v>5882.2</v>
      </c>
      <c r="Q86" s="271"/>
    </row>
    <row r="87" spans="1:17" ht="12.75" customHeight="1">
      <c r="A87" s="277" t="s">
        <v>90</v>
      </c>
      <c r="B87" s="278" t="s">
        <v>90</v>
      </c>
      <c r="C87" s="97">
        <v>68000000</v>
      </c>
      <c r="D87" s="270">
        <v>1</v>
      </c>
      <c r="E87" s="270"/>
      <c r="F87" s="271">
        <v>9064.1</v>
      </c>
      <c r="G87" s="271"/>
      <c r="H87" s="271">
        <v>9425.2</v>
      </c>
      <c r="I87" s="271"/>
      <c r="J87" s="271">
        <v>9802.2</v>
      </c>
      <c r="K87" s="271"/>
      <c r="L87" s="271">
        <v>9064.1</v>
      </c>
      <c r="M87" s="271"/>
      <c r="N87" s="271">
        <v>9425.2</v>
      </c>
      <c r="O87" s="271"/>
      <c r="P87" s="271">
        <v>9802.2</v>
      </c>
      <c r="Q87" s="271"/>
    </row>
    <row r="88" spans="1:17" ht="12.75" customHeight="1">
      <c r="A88" s="277" t="s">
        <v>91</v>
      </c>
      <c r="B88" s="278" t="s">
        <v>91</v>
      </c>
      <c r="C88" s="97">
        <v>28000000</v>
      </c>
      <c r="D88" s="270">
        <v>1</v>
      </c>
      <c r="E88" s="270"/>
      <c r="F88" s="271">
        <v>8854.3</v>
      </c>
      <c r="G88" s="271"/>
      <c r="H88" s="271">
        <v>8839.4</v>
      </c>
      <c r="I88" s="271"/>
      <c r="J88" s="271">
        <v>8890.5</v>
      </c>
      <c r="K88" s="271"/>
      <c r="L88" s="271">
        <v>8854.3</v>
      </c>
      <c r="M88" s="271"/>
      <c r="N88" s="271">
        <v>8839.4</v>
      </c>
      <c r="O88" s="271"/>
      <c r="P88" s="271">
        <v>8890.5</v>
      </c>
      <c r="Q88" s="271"/>
    </row>
    <row r="89" spans="1:17" ht="12.75" customHeight="1">
      <c r="A89" s="277" t="s">
        <v>110</v>
      </c>
      <c r="B89" s="278" t="s">
        <v>110</v>
      </c>
      <c r="C89" s="98">
        <v>69000000</v>
      </c>
      <c r="D89" s="270">
        <v>1</v>
      </c>
      <c r="E89" s="270"/>
      <c r="F89" s="271">
        <v>8708.2</v>
      </c>
      <c r="G89" s="271"/>
      <c r="H89" s="271">
        <v>11091.3</v>
      </c>
      <c r="I89" s="271"/>
      <c r="J89" s="271">
        <v>11535</v>
      </c>
      <c r="K89" s="271"/>
      <c r="L89" s="271">
        <v>8708.2</v>
      </c>
      <c r="M89" s="271"/>
      <c r="N89" s="271">
        <v>11091.3</v>
      </c>
      <c r="O89" s="271"/>
      <c r="P89" s="271">
        <v>11535</v>
      </c>
      <c r="Q89" s="271"/>
    </row>
    <row r="90" spans="1:17" ht="12.75" customHeight="1">
      <c r="A90" s="277" t="s">
        <v>92</v>
      </c>
      <c r="B90" s="278" t="s">
        <v>92</v>
      </c>
      <c r="C90" s="97">
        <v>70000000</v>
      </c>
      <c r="D90" s="270">
        <v>1</v>
      </c>
      <c r="E90" s="270"/>
      <c r="F90" s="271">
        <v>7082.7</v>
      </c>
      <c r="G90" s="271"/>
      <c r="H90" s="271">
        <v>7364.9</v>
      </c>
      <c r="I90" s="271"/>
      <c r="J90" s="271">
        <v>7659.5</v>
      </c>
      <c r="K90" s="271"/>
      <c r="L90" s="271">
        <v>7082.7</v>
      </c>
      <c r="M90" s="271"/>
      <c r="N90" s="271">
        <v>7364.9</v>
      </c>
      <c r="O90" s="271"/>
      <c r="P90" s="271">
        <v>7659.5</v>
      </c>
      <c r="Q90" s="271"/>
    </row>
    <row r="91" spans="1:17" ht="12.75" customHeight="1">
      <c r="A91" s="277" t="s">
        <v>111</v>
      </c>
      <c r="B91" s="278" t="s">
        <v>111</v>
      </c>
      <c r="C91" s="97">
        <v>71000000</v>
      </c>
      <c r="D91" s="270">
        <v>1</v>
      </c>
      <c r="E91" s="270"/>
      <c r="F91" s="271">
        <v>14998.7</v>
      </c>
      <c r="G91" s="271"/>
      <c r="H91" s="271">
        <v>19476.5</v>
      </c>
      <c r="I91" s="271"/>
      <c r="J91" s="271">
        <v>20255.6</v>
      </c>
      <c r="K91" s="271"/>
      <c r="L91" s="271">
        <v>14998.7</v>
      </c>
      <c r="M91" s="271"/>
      <c r="N91" s="271">
        <v>19476.5</v>
      </c>
      <c r="O91" s="271"/>
      <c r="P91" s="271">
        <v>20255.6</v>
      </c>
      <c r="Q91" s="271"/>
    </row>
    <row r="92" spans="1:17" ht="12.75" customHeight="1">
      <c r="A92" s="277" t="s">
        <v>93</v>
      </c>
      <c r="B92" s="278" t="s">
        <v>93</v>
      </c>
      <c r="C92" s="97">
        <v>73000000</v>
      </c>
      <c r="D92" s="270">
        <v>1</v>
      </c>
      <c r="E92" s="270"/>
      <c r="F92" s="271">
        <v>7521.7</v>
      </c>
      <c r="G92" s="271"/>
      <c r="H92" s="271">
        <v>9574.7</v>
      </c>
      <c r="I92" s="271"/>
      <c r="J92" s="271">
        <v>9957.7</v>
      </c>
      <c r="K92" s="271"/>
      <c r="L92" s="271">
        <v>7521.7</v>
      </c>
      <c r="M92" s="271"/>
      <c r="N92" s="271">
        <v>9574.7</v>
      </c>
      <c r="O92" s="271"/>
      <c r="P92" s="271">
        <v>9957.7</v>
      </c>
      <c r="Q92" s="271"/>
    </row>
    <row r="93" spans="1:17" ht="12.75" customHeight="1">
      <c r="A93" s="277" t="s">
        <v>113</v>
      </c>
      <c r="B93" s="278" t="s">
        <v>113</v>
      </c>
      <c r="C93" s="97">
        <v>75000000</v>
      </c>
      <c r="D93" s="270">
        <v>1</v>
      </c>
      <c r="E93" s="270"/>
      <c r="F93" s="271">
        <v>35006.5</v>
      </c>
      <c r="G93" s="271"/>
      <c r="H93" s="271">
        <v>38073.6</v>
      </c>
      <c r="I93" s="271"/>
      <c r="J93" s="271">
        <v>39596.6</v>
      </c>
      <c r="K93" s="271"/>
      <c r="L93" s="271">
        <v>35006.5</v>
      </c>
      <c r="M93" s="271"/>
      <c r="N93" s="271">
        <v>38073.6</v>
      </c>
      <c r="O93" s="271"/>
      <c r="P93" s="271">
        <v>39596.6</v>
      </c>
      <c r="Q93" s="271"/>
    </row>
    <row r="94" spans="1:17" ht="12.75" customHeight="1">
      <c r="A94" s="277" t="s">
        <v>94</v>
      </c>
      <c r="B94" s="278" t="s">
        <v>94</v>
      </c>
      <c r="C94" s="97">
        <v>78000000</v>
      </c>
      <c r="D94" s="270">
        <v>1</v>
      </c>
      <c r="E94" s="270"/>
      <c r="F94" s="271">
        <v>7113.8</v>
      </c>
      <c r="G94" s="271"/>
      <c r="H94" s="271">
        <v>7413.3</v>
      </c>
      <c r="I94" s="271"/>
      <c r="J94" s="271">
        <v>7709.9</v>
      </c>
      <c r="K94" s="271"/>
      <c r="L94" s="271">
        <v>7113.8</v>
      </c>
      <c r="M94" s="271"/>
      <c r="N94" s="271">
        <v>7413.3</v>
      </c>
      <c r="O94" s="271"/>
      <c r="P94" s="271">
        <v>7709.9</v>
      </c>
      <c r="Q94" s="271"/>
    </row>
    <row r="95" spans="1:17" ht="12.75" customHeight="1">
      <c r="A95" s="277" t="s">
        <v>233</v>
      </c>
      <c r="B95" s="278" t="s">
        <v>192</v>
      </c>
      <c r="C95" s="97">
        <v>45000000</v>
      </c>
      <c r="D95" s="270">
        <v>1</v>
      </c>
      <c r="E95" s="270"/>
      <c r="F95" s="271">
        <v>25416.9</v>
      </c>
      <c r="G95" s="271"/>
      <c r="H95" s="271">
        <v>30178.5</v>
      </c>
      <c r="I95" s="271"/>
      <c r="J95" s="271">
        <v>30629.4</v>
      </c>
      <c r="K95" s="271"/>
      <c r="L95" s="271">
        <v>25416.9</v>
      </c>
      <c r="M95" s="271"/>
      <c r="N95" s="271">
        <v>30178.5</v>
      </c>
      <c r="O95" s="271"/>
      <c r="P95" s="271">
        <v>30629.4</v>
      </c>
      <c r="Q95" s="271"/>
    </row>
    <row r="96" spans="1:17" ht="12.75" customHeight="1">
      <c r="A96" s="277" t="s">
        <v>234</v>
      </c>
      <c r="B96" s="278" t="s">
        <v>193</v>
      </c>
      <c r="C96" s="97">
        <v>40000000</v>
      </c>
      <c r="D96" s="270">
        <v>1</v>
      </c>
      <c r="E96" s="270"/>
      <c r="F96" s="271">
        <v>8291</v>
      </c>
      <c r="G96" s="271"/>
      <c r="H96" s="271">
        <v>8039.5</v>
      </c>
      <c r="I96" s="271"/>
      <c r="J96" s="271">
        <v>8058.6</v>
      </c>
      <c r="K96" s="271"/>
      <c r="L96" s="271">
        <v>8291</v>
      </c>
      <c r="M96" s="271"/>
      <c r="N96" s="271">
        <v>8039.5</v>
      </c>
      <c r="O96" s="271"/>
      <c r="P96" s="271">
        <v>8058.6</v>
      </c>
      <c r="Q96" s="271"/>
    </row>
    <row r="97" spans="1:17" ht="12.75" customHeight="1">
      <c r="A97" s="277" t="s">
        <v>153</v>
      </c>
      <c r="B97" s="278" t="s">
        <v>153</v>
      </c>
      <c r="C97" s="98">
        <v>67000000</v>
      </c>
      <c r="D97" s="270">
        <v>1</v>
      </c>
      <c r="E97" s="270"/>
      <c r="F97" s="271">
        <v>12650.2</v>
      </c>
      <c r="G97" s="271"/>
      <c r="H97" s="271">
        <v>13008.7</v>
      </c>
      <c r="I97" s="271"/>
      <c r="J97" s="271">
        <v>13529</v>
      </c>
      <c r="K97" s="271"/>
      <c r="L97" s="271">
        <v>12650.2</v>
      </c>
      <c r="M97" s="271"/>
      <c r="N97" s="271">
        <v>13008.7</v>
      </c>
      <c r="O97" s="271"/>
      <c r="P97" s="271">
        <v>13529</v>
      </c>
      <c r="Q97" s="271"/>
    </row>
    <row r="98" spans="1:17" ht="12.75" customHeight="1">
      <c r="A98" s="277" t="s">
        <v>95</v>
      </c>
      <c r="B98" s="278" t="s">
        <v>95</v>
      </c>
      <c r="C98" s="98">
        <v>99000000</v>
      </c>
      <c r="D98" s="270">
        <v>1</v>
      </c>
      <c r="E98" s="270"/>
      <c r="F98" s="271">
        <v>4643.1</v>
      </c>
      <c r="G98" s="271"/>
      <c r="H98" s="271">
        <v>5084.6</v>
      </c>
      <c r="I98" s="271"/>
      <c r="J98" s="271">
        <v>5288</v>
      </c>
      <c r="K98" s="271"/>
      <c r="L98" s="271">
        <v>4643.1</v>
      </c>
      <c r="M98" s="271"/>
      <c r="N98" s="271">
        <v>5084.6</v>
      </c>
      <c r="O98" s="271"/>
      <c r="P98" s="271">
        <v>5288</v>
      </c>
      <c r="Q98" s="271"/>
    </row>
    <row r="99" spans="1:17" ht="12.75" customHeight="1">
      <c r="A99" s="277" t="s">
        <v>129</v>
      </c>
      <c r="B99" s="278" t="s">
        <v>129</v>
      </c>
      <c r="C99" s="227">
        <v>11800000</v>
      </c>
      <c r="D99" s="270">
        <v>1</v>
      </c>
      <c r="E99" s="270"/>
      <c r="F99" s="271">
        <v>18252.6</v>
      </c>
      <c r="G99" s="271"/>
      <c r="H99" s="271">
        <v>18979.8</v>
      </c>
      <c r="I99" s="271"/>
      <c r="J99" s="271">
        <v>19738.9</v>
      </c>
      <c r="K99" s="271"/>
      <c r="L99" s="271">
        <v>1631.8</v>
      </c>
      <c r="M99" s="271"/>
      <c r="N99" s="271">
        <v>1696.8</v>
      </c>
      <c r="O99" s="271"/>
      <c r="P99" s="271">
        <v>1764.7</v>
      </c>
      <c r="Q99" s="271"/>
    </row>
    <row r="100" spans="1:17" ht="12.75" customHeight="1">
      <c r="A100" s="277" t="s">
        <v>199</v>
      </c>
      <c r="B100" s="278" t="s">
        <v>199</v>
      </c>
      <c r="C100" s="97">
        <v>71800000</v>
      </c>
      <c r="D100" s="270">
        <v>1</v>
      </c>
      <c r="E100" s="270"/>
      <c r="F100" s="271">
        <v>23841.4</v>
      </c>
      <c r="G100" s="271"/>
      <c r="H100" s="271">
        <v>24791.2</v>
      </c>
      <c r="I100" s="271"/>
      <c r="J100" s="271">
        <v>25782.9</v>
      </c>
      <c r="K100" s="271"/>
      <c r="L100" s="271">
        <v>23841.4</v>
      </c>
      <c r="M100" s="271"/>
      <c r="N100" s="271">
        <v>24791.2</v>
      </c>
      <c r="O100" s="271"/>
      <c r="P100" s="271">
        <v>25782.9</v>
      </c>
      <c r="Q100" s="271"/>
    </row>
    <row r="101" spans="1:17" ht="12.75" customHeight="1">
      <c r="A101" s="277" t="s">
        <v>115</v>
      </c>
      <c r="B101" s="278" t="s">
        <v>115</v>
      </c>
      <c r="C101" s="98">
        <v>77000000</v>
      </c>
      <c r="D101" s="270">
        <v>1</v>
      </c>
      <c r="E101" s="270"/>
      <c r="F101" s="271">
        <v>1056.8</v>
      </c>
      <c r="G101" s="271"/>
      <c r="H101" s="271">
        <v>1098.9</v>
      </c>
      <c r="I101" s="271"/>
      <c r="J101" s="271">
        <v>1142.8</v>
      </c>
      <c r="K101" s="271"/>
      <c r="L101" s="271">
        <v>1056.8</v>
      </c>
      <c r="M101" s="271"/>
      <c r="N101" s="271">
        <v>1098.9</v>
      </c>
      <c r="O101" s="271"/>
      <c r="P101" s="271">
        <v>1142.8</v>
      </c>
      <c r="Q101" s="271"/>
    </row>
    <row r="102" spans="1:17" ht="12.75" customHeight="1">
      <c r="A102" s="277" t="s">
        <v>200</v>
      </c>
      <c r="B102" s="278" t="s">
        <v>200</v>
      </c>
      <c r="C102" s="97">
        <v>71900000</v>
      </c>
      <c r="D102" s="270">
        <v>1</v>
      </c>
      <c r="E102" s="270"/>
      <c r="F102" s="271">
        <v>7028.3</v>
      </c>
      <c r="G102" s="271"/>
      <c r="H102" s="271">
        <v>9489.9</v>
      </c>
      <c r="I102" s="271"/>
      <c r="J102" s="271">
        <v>9869.5</v>
      </c>
      <c r="K102" s="271"/>
      <c r="L102" s="271">
        <v>7028.3</v>
      </c>
      <c r="M102" s="271"/>
      <c r="N102" s="271">
        <v>9489.9</v>
      </c>
      <c r="O102" s="271"/>
      <c r="P102" s="271">
        <v>9869.5</v>
      </c>
      <c r="Q102" s="271"/>
    </row>
    <row r="103" spans="1:17" ht="12.75" customHeight="1">
      <c r="A103" s="277" t="s">
        <v>201</v>
      </c>
      <c r="B103" s="278" t="s">
        <v>201</v>
      </c>
      <c r="C103" s="98"/>
      <c r="D103" s="270"/>
      <c r="E103" s="270"/>
      <c r="F103" s="271">
        <v>233.9</v>
      </c>
      <c r="G103" s="271"/>
      <c r="H103" s="291">
        <v>243.2</v>
      </c>
      <c r="I103" s="291">
        <v>9351.6</v>
      </c>
      <c r="J103" s="291">
        <v>252.9</v>
      </c>
      <c r="K103" s="291">
        <v>9729.4</v>
      </c>
      <c r="L103" s="271">
        <v>233.9</v>
      </c>
      <c r="M103" s="271"/>
      <c r="N103" s="291">
        <v>243.2</v>
      </c>
      <c r="O103" s="291">
        <v>9351.6</v>
      </c>
      <c r="P103" s="291">
        <v>252.9</v>
      </c>
      <c r="Q103" s="291">
        <v>9729.4</v>
      </c>
    </row>
    <row r="104" spans="1:19" ht="12.75">
      <c r="A104" s="289" t="s">
        <v>28</v>
      </c>
      <c r="B104" s="289"/>
      <c r="C104" s="289"/>
      <c r="D104" s="270">
        <v>1</v>
      </c>
      <c r="E104" s="270"/>
      <c r="F104" s="271">
        <v>1180631.15</v>
      </c>
      <c r="G104" s="271"/>
      <c r="H104" s="271">
        <v>1281243.39</v>
      </c>
      <c r="I104" s="271"/>
      <c r="J104" s="291">
        <v>1332488.9000000001</v>
      </c>
      <c r="K104" s="291"/>
      <c r="L104" s="291">
        <v>1180631.2999999998</v>
      </c>
      <c r="M104" s="291"/>
      <c r="N104" s="291">
        <v>1281243.8</v>
      </c>
      <c r="O104" s="291"/>
      <c r="P104" s="291">
        <v>1332488.9000000001</v>
      </c>
      <c r="Q104" s="291"/>
      <c r="S104" s="230">
        <f>F104+F105</f>
        <v>1239653.5999999999</v>
      </c>
    </row>
    <row r="105" spans="1:17" ht="12.75">
      <c r="A105" s="100"/>
      <c r="B105" s="289" t="s">
        <v>41</v>
      </c>
      <c r="C105" s="289"/>
      <c r="D105" s="290"/>
      <c r="E105" s="290"/>
      <c r="F105" s="271">
        <v>59022.45</v>
      </c>
      <c r="G105" s="271">
        <v>4012794.4</v>
      </c>
      <c r="H105" s="271">
        <v>64055.81</v>
      </c>
      <c r="I105" s="271">
        <v>4120007.3</v>
      </c>
      <c r="J105" s="291">
        <v>66623.8</v>
      </c>
      <c r="K105" s="291">
        <v>4262653.1</v>
      </c>
      <c r="L105" s="291">
        <v>59022.3</v>
      </c>
      <c r="M105" s="291">
        <v>4012794.4</v>
      </c>
      <c r="N105" s="291">
        <v>64055.4</v>
      </c>
      <c r="O105" s="291">
        <v>4120007.3</v>
      </c>
      <c r="P105" s="291">
        <v>66623.8</v>
      </c>
      <c r="Q105" s="291">
        <v>4262653.1</v>
      </c>
    </row>
    <row r="106" spans="1:17" s="61" customFormat="1" ht="25.5" customHeight="1">
      <c r="A106" s="287" t="s">
        <v>29</v>
      </c>
      <c r="B106" s="287"/>
      <c r="C106" s="287"/>
      <c r="D106" s="288" t="s">
        <v>26</v>
      </c>
      <c r="E106" s="288"/>
      <c r="F106" s="292">
        <v>1239653.5999999999</v>
      </c>
      <c r="G106" s="292"/>
      <c r="H106" s="292">
        <v>1345299.2</v>
      </c>
      <c r="I106" s="292"/>
      <c r="J106" s="292">
        <v>1399112.7000000002</v>
      </c>
      <c r="K106" s="292"/>
      <c r="L106" s="292">
        <v>1239653.5999999999</v>
      </c>
      <c r="M106" s="292"/>
      <c r="N106" s="292">
        <v>1345299.2</v>
      </c>
      <c r="O106" s="292"/>
      <c r="P106" s="292">
        <v>1399112.7000000002</v>
      </c>
      <c r="Q106" s="292"/>
    </row>
    <row r="107" spans="1:17" ht="12.7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1:17" ht="12.7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1:17" ht="14.25" customHeight="1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</row>
    <row r="110" spans="1:17" ht="11.25" customHeight="1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</row>
    <row r="111" spans="1:17" ht="11.25" customHeight="1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</row>
    <row r="112" spans="1:17" ht="11.25" customHeight="1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</row>
    <row r="113" spans="1:17" ht="15.75" customHeight="1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</row>
    <row r="114" spans="1:17" ht="9.7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17" ht="14.2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1:17" ht="12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1:17" ht="15.7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8" spans="1:17" ht="16.5" customHeight="1">
      <c r="A118" s="63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</row>
    <row r="119" spans="1:17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</row>
    <row r="120" spans="1:17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</row>
  </sheetData>
  <sheetProtection/>
  <mergeCells count="747">
    <mergeCell ref="A99:B99"/>
    <mergeCell ref="D99:E99"/>
    <mergeCell ref="F99:G99"/>
    <mergeCell ref="H99:I99"/>
    <mergeCell ref="J99:K99"/>
    <mergeCell ref="L99:M99"/>
    <mergeCell ref="N99:O99"/>
    <mergeCell ref="P99:Q99"/>
    <mergeCell ref="N83:O83"/>
    <mergeCell ref="N95:O95"/>
    <mergeCell ref="P95:Q95"/>
    <mergeCell ref="A96:B96"/>
    <mergeCell ref="D96:E96"/>
    <mergeCell ref="F96:G96"/>
    <mergeCell ref="H96:I96"/>
    <mergeCell ref="J96:K96"/>
    <mergeCell ref="L96:M96"/>
    <mergeCell ref="N96:O96"/>
    <mergeCell ref="P96:Q96"/>
    <mergeCell ref="F97:G97"/>
    <mergeCell ref="H97:I97"/>
    <mergeCell ref="J97:K97"/>
    <mergeCell ref="L97:M97"/>
    <mergeCell ref="N97:O97"/>
    <mergeCell ref="J42:K42"/>
    <mergeCell ref="L42:M42"/>
    <mergeCell ref="N42:O42"/>
    <mergeCell ref="P42:Q42"/>
    <mergeCell ref="F41:G41"/>
    <mergeCell ref="H41:I41"/>
    <mergeCell ref="J41:K41"/>
    <mergeCell ref="L41:M41"/>
    <mergeCell ref="N41:O41"/>
    <mergeCell ref="P41:Q41"/>
    <mergeCell ref="L85:M85"/>
    <mergeCell ref="A95:B95"/>
    <mergeCell ref="D95:E95"/>
    <mergeCell ref="F95:G95"/>
    <mergeCell ref="H95:I95"/>
    <mergeCell ref="J95:K95"/>
    <mergeCell ref="L95:M95"/>
    <mergeCell ref="J46:K46"/>
    <mergeCell ref="L46:M46"/>
    <mergeCell ref="L93:M93"/>
    <mergeCell ref="L83:M83"/>
    <mergeCell ref="L60:M60"/>
    <mergeCell ref="H94:I94"/>
    <mergeCell ref="J94:K94"/>
    <mergeCell ref="L94:M94"/>
    <mergeCell ref="H88:I88"/>
    <mergeCell ref="J88:K88"/>
    <mergeCell ref="F105:G105"/>
    <mergeCell ref="H105:I105"/>
    <mergeCell ref="J105:K105"/>
    <mergeCell ref="L105:M105"/>
    <mergeCell ref="N105:O105"/>
    <mergeCell ref="P105:Q105"/>
    <mergeCell ref="F106:G106"/>
    <mergeCell ref="H106:I106"/>
    <mergeCell ref="J106:K106"/>
    <mergeCell ref="L106:M106"/>
    <mergeCell ref="N106:O106"/>
    <mergeCell ref="P106:Q106"/>
    <mergeCell ref="F103:G103"/>
    <mergeCell ref="H103:I103"/>
    <mergeCell ref="J103:K103"/>
    <mergeCell ref="L103:M103"/>
    <mergeCell ref="N103:O103"/>
    <mergeCell ref="P103:Q103"/>
    <mergeCell ref="F104:G104"/>
    <mergeCell ref="H104:I104"/>
    <mergeCell ref="J104:K104"/>
    <mergeCell ref="L104:M104"/>
    <mergeCell ref="N104:O104"/>
    <mergeCell ref="P104:Q104"/>
    <mergeCell ref="P97:Q97"/>
    <mergeCell ref="A97:B97"/>
    <mergeCell ref="D97:E97"/>
    <mergeCell ref="F29:G29"/>
    <mergeCell ref="H29:I29"/>
    <mergeCell ref="J29:K29"/>
    <mergeCell ref="L29:M29"/>
    <mergeCell ref="N29:O29"/>
    <mergeCell ref="P29:Q29"/>
    <mergeCell ref="F69:G69"/>
    <mergeCell ref="H69:I69"/>
    <mergeCell ref="J69:K69"/>
    <mergeCell ref="L69:M69"/>
    <mergeCell ref="N69:O69"/>
    <mergeCell ref="P69:Q69"/>
    <mergeCell ref="F84:G84"/>
    <mergeCell ref="H84:I84"/>
    <mergeCell ref="J84:K84"/>
    <mergeCell ref="L84:M84"/>
    <mergeCell ref="N84:O84"/>
    <mergeCell ref="P84:Q84"/>
    <mergeCell ref="P49:Q49"/>
    <mergeCell ref="F46:G46"/>
    <mergeCell ref="H46:I46"/>
    <mergeCell ref="F98:G98"/>
    <mergeCell ref="H98:I98"/>
    <mergeCell ref="J98:K98"/>
    <mergeCell ref="L98:M98"/>
    <mergeCell ref="N98:O98"/>
    <mergeCell ref="P98:Q98"/>
    <mergeCell ref="F101:G101"/>
    <mergeCell ref="H101:I101"/>
    <mergeCell ref="J101:K101"/>
    <mergeCell ref="L101:M101"/>
    <mergeCell ref="N101:O101"/>
    <mergeCell ref="P101:Q101"/>
    <mergeCell ref="N92:O92"/>
    <mergeCell ref="P92:Q92"/>
    <mergeCell ref="N32:O32"/>
    <mergeCell ref="P32:Q32"/>
    <mergeCell ref="N44:O44"/>
    <mergeCell ref="P44:Q44"/>
    <mergeCell ref="L59:M59"/>
    <mergeCell ref="N59:O59"/>
    <mergeCell ref="P59:Q59"/>
    <mergeCell ref="L62:M62"/>
    <mergeCell ref="N62:O62"/>
    <mergeCell ref="P62:Q62"/>
    <mergeCell ref="P74:Q74"/>
    <mergeCell ref="L92:M92"/>
    <mergeCell ref="L65:M65"/>
    <mergeCell ref="L40:M40"/>
    <mergeCell ref="N40:O40"/>
    <mergeCell ref="L72:M72"/>
    <mergeCell ref="N72:O72"/>
    <mergeCell ref="P72:Q72"/>
    <mergeCell ref="P78:Q78"/>
    <mergeCell ref="L82:M82"/>
    <mergeCell ref="N82:O82"/>
    <mergeCell ref="P82:Q82"/>
    <mergeCell ref="N93:O93"/>
    <mergeCell ref="P93:Q93"/>
    <mergeCell ref="L100:M100"/>
    <mergeCell ref="N100:O100"/>
    <mergeCell ref="P100:Q100"/>
    <mergeCell ref="L102:M102"/>
    <mergeCell ref="N102:O102"/>
    <mergeCell ref="P102:Q102"/>
    <mergeCell ref="L36:M36"/>
    <mergeCell ref="N36:O36"/>
    <mergeCell ref="P36:Q36"/>
    <mergeCell ref="L45:M45"/>
    <mergeCell ref="N45:O45"/>
    <mergeCell ref="P45:Q45"/>
    <mergeCell ref="N65:O65"/>
    <mergeCell ref="P65:Q65"/>
    <mergeCell ref="L39:M39"/>
    <mergeCell ref="N39:O39"/>
    <mergeCell ref="P39:Q39"/>
    <mergeCell ref="P83:Q83"/>
    <mergeCell ref="P76:Q76"/>
    <mergeCell ref="L63:M63"/>
    <mergeCell ref="N63:O63"/>
    <mergeCell ref="P63:Q63"/>
    <mergeCell ref="F80:G80"/>
    <mergeCell ref="H80:I80"/>
    <mergeCell ref="J80:K80"/>
    <mergeCell ref="L80:M80"/>
    <mergeCell ref="N80:O80"/>
    <mergeCell ref="P80:Q80"/>
    <mergeCell ref="P51:Q51"/>
    <mergeCell ref="F55:G55"/>
    <mergeCell ref="H55:I55"/>
    <mergeCell ref="J55:K55"/>
    <mergeCell ref="L55:M55"/>
    <mergeCell ref="H51:I51"/>
    <mergeCell ref="J51:K51"/>
    <mergeCell ref="L51:M51"/>
    <mergeCell ref="N51:O51"/>
    <mergeCell ref="L73:M73"/>
    <mergeCell ref="N73:O73"/>
    <mergeCell ref="P73:Q73"/>
    <mergeCell ref="F79:G79"/>
    <mergeCell ref="H79:I79"/>
    <mergeCell ref="J79:K79"/>
    <mergeCell ref="L79:M79"/>
    <mergeCell ref="L23:M23"/>
    <mergeCell ref="N23:O23"/>
    <mergeCell ref="P23:Q23"/>
    <mergeCell ref="F23:G23"/>
    <mergeCell ref="H23:I23"/>
    <mergeCell ref="J23:K23"/>
    <mergeCell ref="L21:M21"/>
    <mergeCell ref="H25:I25"/>
    <mergeCell ref="J25:K25"/>
    <mergeCell ref="F24:G24"/>
    <mergeCell ref="H24:I24"/>
    <mergeCell ref="J24:K24"/>
    <mergeCell ref="L24:M24"/>
    <mergeCell ref="N24:O24"/>
    <mergeCell ref="H18:I18"/>
    <mergeCell ref="J18:K18"/>
    <mergeCell ref="L18:M18"/>
    <mergeCell ref="N18:O18"/>
    <mergeCell ref="P18:Q18"/>
    <mergeCell ref="F22:G22"/>
    <mergeCell ref="H22:I22"/>
    <mergeCell ref="J22:K22"/>
    <mergeCell ref="L22:M22"/>
    <mergeCell ref="N22:O22"/>
    <mergeCell ref="P22:Q22"/>
    <mergeCell ref="P24:Q24"/>
    <mergeCell ref="L26:M26"/>
    <mergeCell ref="N26:O26"/>
    <mergeCell ref="P26:Q26"/>
    <mergeCell ref="F26:G26"/>
    <mergeCell ref="H26:I26"/>
    <mergeCell ref="J26:K26"/>
    <mergeCell ref="P40:Q40"/>
    <mergeCell ref="L44:M44"/>
    <mergeCell ref="P35:Q35"/>
    <mergeCell ref="F37:G37"/>
    <mergeCell ref="H37:I37"/>
    <mergeCell ref="J37:K37"/>
    <mergeCell ref="L37:M37"/>
    <mergeCell ref="N37:O37"/>
    <mergeCell ref="P37:Q37"/>
    <mergeCell ref="L35:M35"/>
    <mergeCell ref="N35:O35"/>
    <mergeCell ref="N34:O34"/>
    <mergeCell ref="P34:Q34"/>
    <mergeCell ref="P31:Q31"/>
    <mergeCell ref="L34:M34"/>
    <mergeCell ref="L33:M33"/>
    <mergeCell ref="N33:O33"/>
    <mergeCell ref="F74:G74"/>
    <mergeCell ref="H74:I74"/>
    <mergeCell ref="J74:K74"/>
    <mergeCell ref="L74:M74"/>
    <mergeCell ref="N74:O74"/>
    <mergeCell ref="N38:O38"/>
    <mergeCell ref="P38:Q38"/>
    <mergeCell ref="L47:M47"/>
    <mergeCell ref="N47:O47"/>
    <mergeCell ref="N55:O55"/>
    <mergeCell ref="P55:Q55"/>
    <mergeCell ref="N46:O46"/>
    <mergeCell ref="P46:Q46"/>
    <mergeCell ref="F48:G48"/>
    <mergeCell ref="H48:I48"/>
    <mergeCell ref="J48:K48"/>
    <mergeCell ref="L48:M48"/>
    <mergeCell ref="N48:O48"/>
    <mergeCell ref="P48:Q48"/>
    <mergeCell ref="F49:G49"/>
    <mergeCell ref="H49:I49"/>
    <mergeCell ref="J49:K49"/>
    <mergeCell ref="L49:M49"/>
    <mergeCell ref="N49:O49"/>
    <mergeCell ref="H53:I53"/>
    <mergeCell ref="J53:K53"/>
    <mergeCell ref="L53:M53"/>
    <mergeCell ref="N53:O53"/>
    <mergeCell ref="P53:Q53"/>
    <mergeCell ref="H58:I58"/>
    <mergeCell ref="J58:K58"/>
    <mergeCell ref="N79:O79"/>
    <mergeCell ref="P79:Q79"/>
    <mergeCell ref="L67:M67"/>
    <mergeCell ref="N67:O67"/>
    <mergeCell ref="P67:Q67"/>
    <mergeCell ref="H71:I71"/>
    <mergeCell ref="J71:K71"/>
    <mergeCell ref="L71:M71"/>
    <mergeCell ref="N71:O71"/>
    <mergeCell ref="P71:Q71"/>
    <mergeCell ref="H68:I68"/>
    <mergeCell ref="J68:K68"/>
    <mergeCell ref="L68:M68"/>
    <mergeCell ref="N68:O68"/>
    <mergeCell ref="P68:Q68"/>
    <mergeCell ref="L28:M28"/>
    <mergeCell ref="N28:O28"/>
    <mergeCell ref="P28:Q28"/>
    <mergeCell ref="F50:G50"/>
    <mergeCell ref="H50:I50"/>
    <mergeCell ref="J50:K50"/>
    <mergeCell ref="L50:M50"/>
    <mergeCell ref="N50:O50"/>
    <mergeCell ref="P50:Q50"/>
    <mergeCell ref="P33:Q33"/>
    <mergeCell ref="L31:M31"/>
    <mergeCell ref="N31:O31"/>
    <mergeCell ref="L30:M30"/>
    <mergeCell ref="N30:O30"/>
    <mergeCell ref="P47:Q47"/>
    <mergeCell ref="F32:G32"/>
    <mergeCell ref="H32:I32"/>
    <mergeCell ref="J32:K32"/>
    <mergeCell ref="L32:M32"/>
    <mergeCell ref="F38:G38"/>
    <mergeCell ref="H38:I38"/>
    <mergeCell ref="L38:M38"/>
    <mergeCell ref="F42:G42"/>
    <mergeCell ref="H42:I42"/>
    <mergeCell ref="N94:O94"/>
    <mergeCell ref="P94:Q94"/>
    <mergeCell ref="F27:G27"/>
    <mergeCell ref="H27:I27"/>
    <mergeCell ref="J27:K27"/>
    <mergeCell ref="L27:M27"/>
    <mergeCell ref="N27:O27"/>
    <mergeCell ref="P27:Q27"/>
    <mergeCell ref="H86:I86"/>
    <mergeCell ref="J86:K86"/>
    <mergeCell ref="L86:M86"/>
    <mergeCell ref="N86:O86"/>
    <mergeCell ref="P86:Q86"/>
    <mergeCell ref="F90:G90"/>
    <mergeCell ref="H90:I90"/>
    <mergeCell ref="J90:K90"/>
    <mergeCell ref="L90:M90"/>
    <mergeCell ref="N90:O90"/>
    <mergeCell ref="P90:Q90"/>
    <mergeCell ref="H87:I87"/>
    <mergeCell ref="J87:K87"/>
    <mergeCell ref="L87:M87"/>
    <mergeCell ref="N87:O87"/>
    <mergeCell ref="P87:Q87"/>
    <mergeCell ref="L88:M88"/>
    <mergeCell ref="N88:O88"/>
    <mergeCell ref="P88:Q88"/>
    <mergeCell ref="P64:Q64"/>
    <mergeCell ref="L66:M66"/>
    <mergeCell ref="N66:O66"/>
    <mergeCell ref="P66:Q66"/>
    <mergeCell ref="F81:G81"/>
    <mergeCell ref="H81:I81"/>
    <mergeCell ref="J81:K81"/>
    <mergeCell ref="L81:M81"/>
    <mergeCell ref="N81:O81"/>
    <mergeCell ref="P81:Q81"/>
    <mergeCell ref="H70:I70"/>
    <mergeCell ref="J70:K70"/>
    <mergeCell ref="L70:M70"/>
    <mergeCell ref="N70:O70"/>
    <mergeCell ref="P70:Q70"/>
    <mergeCell ref="H77:I77"/>
    <mergeCell ref="J77:K77"/>
    <mergeCell ref="L77:M77"/>
    <mergeCell ref="N77:O77"/>
    <mergeCell ref="P77:Q77"/>
    <mergeCell ref="F68:G68"/>
    <mergeCell ref="L58:M58"/>
    <mergeCell ref="N58:O58"/>
    <mergeCell ref="P58:Q58"/>
    <mergeCell ref="F61:G61"/>
    <mergeCell ref="H61:I61"/>
    <mergeCell ref="J61:K61"/>
    <mergeCell ref="L61:M61"/>
    <mergeCell ref="N61:O61"/>
    <mergeCell ref="P61:Q61"/>
    <mergeCell ref="N60:O60"/>
    <mergeCell ref="P60:Q60"/>
    <mergeCell ref="L64:M64"/>
    <mergeCell ref="N64:O64"/>
    <mergeCell ref="D103:E103"/>
    <mergeCell ref="A32:B32"/>
    <mergeCell ref="D32:E32"/>
    <mergeCell ref="A84:B84"/>
    <mergeCell ref="D84:E84"/>
    <mergeCell ref="A48:B48"/>
    <mergeCell ref="D48:E48"/>
    <mergeCell ref="A49:B49"/>
    <mergeCell ref="D49:E49"/>
    <mergeCell ref="A46:B46"/>
    <mergeCell ref="D46:E46"/>
    <mergeCell ref="A42:B42"/>
    <mergeCell ref="D42:E42"/>
    <mergeCell ref="A79:B79"/>
    <mergeCell ref="D79:E79"/>
    <mergeCell ref="A56:B56"/>
    <mergeCell ref="D56:E56"/>
    <mergeCell ref="F89:G89"/>
    <mergeCell ref="H89:I89"/>
    <mergeCell ref="J89:K89"/>
    <mergeCell ref="L89:M89"/>
    <mergeCell ref="N89:O89"/>
    <mergeCell ref="A106:C106"/>
    <mergeCell ref="D106:E106"/>
    <mergeCell ref="B105:C105"/>
    <mergeCell ref="D105:E105"/>
    <mergeCell ref="A104:C104"/>
    <mergeCell ref="D104:E104"/>
    <mergeCell ref="A29:B29"/>
    <mergeCell ref="D29:E29"/>
    <mergeCell ref="A103:B103"/>
    <mergeCell ref="A101:B101"/>
    <mergeCell ref="D101:E101"/>
    <mergeCell ref="A98:B98"/>
    <mergeCell ref="D98:E98"/>
    <mergeCell ref="A69:B69"/>
    <mergeCell ref="D69:E69"/>
    <mergeCell ref="A89:B89"/>
    <mergeCell ref="D89:E89"/>
    <mergeCell ref="A74:B74"/>
    <mergeCell ref="D74:E74"/>
    <mergeCell ref="A62:B62"/>
    <mergeCell ref="D62:E62"/>
    <mergeCell ref="A37:B37"/>
    <mergeCell ref="D37:E37"/>
    <mergeCell ref="A35:B35"/>
    <mergeCell ref="A75:B75"/>
    <mergeCell ref="D75:E75"/>
    <mergeCell ref="F75:G75"/>
    <mergeCell ref="H75:I75"/>
    <mergeCell ref="J75:K75"/>
    <mergeCell ref="L75:M75"/>
    <mergeCell ref="N75:O75"/>
    <mergeCell ref="P75:Q75"/>
    <mergeCell ref="L78:M78"/>
    <mergeCell ref="N78:O78"/>
    <mergeCell ref="F62:G62"/>
    <mergeCell ref="H62:I62"/>
    <mergeCell ref="J62:K62"/>
    <mergeCell ref="A59:B59"/>
    <mergeCell ref="D59:E59"/>
    <mergeCell ref="A44:B44"/>
    <mergeCell ref="D44:E44"/>
    <mergeCell ref="A40:B40"/>
    <mergeCell ref="D40:E40"/>
    <mergeCell ref="F40:G40"/>
    <mergeCell ref="H40:I40"/>
    <mergeCell ref="J40:K40"/>
    <mergeCell ref="A41:B41"/>
    <mergeCell ref="D41:E41"/>
    <mergeCell ref="F59:G59"/>
    <mergeCell ref="H59:I59"/>
    <mergeCell ref="J59:K59"/>
    <mergeCell ref="F44:G44"/>
    <mergeCell ref="H44:I44"/>
    <mergeCell ref="J44:K44"/>
    <mergeCell ref="F60:G60"/>
    <mergeCell ref="H60:I60"/>
    <mergeCell ref="J60:K60"/>
    <mergeCell ref="A61:B61"/>
    <mergeCell ref="H30:I30"/>
    <mergeCell ref="J30:K30"/>
    <mergeCell ref="A28:B28"/>
    <mergeCell ref="D28:E28"/>
    <mergeCell ref="A27:B27"/>
    <mergeCell ref="D27:E27"/>
    <mergeCell ref="F28:G28"/>
    <mergeCell ref="H28:I28"/>
    <mergeCell ref="J28:K28"/>
    <mergeCell ref="H92:I92"/>
    <mergeCell ref="N21:O21"/>
    <mergeCell ref="P21:Q21"/>
    <mergeCell ref="A19:B19"/>
    <mergeCell ref="D19:E19"/>
    <mergeCell ref="F19:G19"/>
    <mergeCell ref="H19:I19"/>
    <mergeCell ref="J19:K19"/>
    <mergeCell ref="L19:M19"/>
    <mergeCell ref="N19:O19"/>
    <mergeCell ref="P19:Q19"/>
    <mergeCell ref="H20:I20"/>
    <mergeCell ref="J20:K20"/>
    <mergeCell ref="P20:Q20"/>
    <mergeCell ref="D35:E35"/>
    <mergeCell ref="A21:B21"/>
    <mergeCell ref="D21:E21"/>
    <mergeCell ref="F35:G35"/>
    <mergeCell ref="H35:I35"/>
    <mergeCell ref="J35:K35"/>
    <mergeCell ref="F21:G21"/>
    <mergeCell ref="H21:I21"/>
    <mergeCell ref="J21:K21"/>
    <mergeCell ref="A30:B30"/>
    <mergeCell ref="L76:M76"/>
    <mergeCell ref="N76:O76"/>
    <mergeCell ref="A102:B102"/>
    <mergeCell ref="D102:E102"/>
    <mergeCell ref="A100:B100"/>
    <mergeCell ref="D100:E100"/>
    <mergeCell ref="A91:B91"/>
    <mergeCell ref="D91:E91"/>
    <mergeCell ref="F100:G100"/>
    <mergeCell ref="H100:I100"/>
    <mergeCell ref="J100:K100"/>
    <mergeCell ref="F102:G102"/>
    <mergeCell ref="H102:I102"/>
    <mergeCell ref="J102:K102"/>
    <mergeCell ref="A93:B93"/>
    <mergeCell ref="D93:E93"/>
    <mergeCell ref="F91:G91"/>
    <mergeCell ref="H91:I91"/>
    <mergeCell ref="J91:K91"/>
    <mergeCell ref="F93:G93"/>
    <mergeCell ref="H93:I93"/>
    <mergeCell ref="J93:K93"/>
    <mergeCell ref="A92:B92"/>
    <mergeCell ref="D92:E92"/>
    <mergeCell ref="A81:B81"/>
    <mergeCell ref="D81:E81"/>
    <mergeCell ref="A77:B77"/>
    <mergeCell ref="D77:E77"/>
    <mergeCell ref="F86:G86"/>
    <mergeCell ref="F77:G77"/>
    <mergeCell ref="L91:M91"/>
    <mergeCell ref="N91:O91"/>
    <mergeCell ref="P91:Q91"/>
    <mergeCell ref="A85:B85"/>
    <mergeCell ref="D85:E85"/>
    <mergeCell ref="F85:G85"/>
    <mergeCell ref="H85:I85"/>
    <mergeCell ref="J85:K85"/>
    <mergeCell ref="N85:O85"/>
    <mergeCell ref="P85:Q85"/>
    <mergeCell ref="A83:B83"/>
    <mergeCell ref="D83:E83"/>
    <mergeCell ref="A82:B82"/>
    <mergeCell ref="D82:E82"/>
    <mergeCell ref="F83:G83"/>
    <mergeCell ref="H83:I83"/>
    <mergeCell ref="J83:K83"/>
    <mergeCell ref="P89:Q89"/>
    <mergeCell ref="H39:I39"/>
    <mergeCell ref="J39:K39"/>
    <mergeCell ref="A60:B60"/>
    <mergeCell ref="D60:E60"/>
    <mergeCell ref="A50:B50"/>
    <mergeCell ref="D50:E50"/>
    <mergeCell ref="J92:K92"/>
    <mergeCell ref="F82:G82"/>
    <mergeCell ref="H82:I82"/>
    <mergeCell ref="J82:K82"/>
    <mergeCell ref="A78:B78"/>
    <mergeCell ref="D78:E78"/>
    <mergeCell ref="A76:B76"/>
    <mergeCell ref="D76:E76"/>
    <mergeCell ref="F76:G76"/>
    <mergeCell ref="H76:I76"/>
    <mergeCell ref="J76:K76"/>
    <mergeCell ref="F78:G78"/>
    <mergeCell ref="H78:I78"/>
    <mergeCell ref="J78:K78"/>
    <mergeCell ref="A80:B80"/>
    <mergeCell ref="D80:E80"/>
    <mergeCell ref="A86:B86"/>
    <mergeCell ref="D86:E86"/>
    <mergeCell ref="J31:K31"/>
    <mergeCell ref="F36:G36"/>
    <mergeCell ref="H36:I36"/>
    <mergeCell ref="J36:K36"/>
    <mergeCell ref="F34:G34"/>
    <mergeCell ref="H34:I34"/>
    <mergeCell ref="J34:K34"/>
    <mergeCell ref="A72:B72"/>
    <mergeCell ref="D72:E72"/>
    <mergeCell ref="A63:B63"/>
    <mergeCell ref="D63:E63"/>
    <mergeCell ref="A39:B39"/>
    <mergeCell ref="D39:E39"/>
    <mergeCell ref="F63:G63"/>
    <mergeCell ref="H63:I63"/>
    <mergeCell ref="J63:K63"/>
    <mergeCell ref="F72:G72"/>
    <mergeCell ref="H72:I72"/>
    <mergeCell ref="J72:K72"/>
    <mergeCell ref="A45:B45"/>
    <mergeCell ref="D45:E45"/>
    <mergeCell ref="F45:G45"/>
    <mergeCell ref="H45:I45"/>
    <mergeCell ref="J45:K45"/>
    <mergeCell ref="L20:M20"/>
    <mergeCell ref="N20:O20"/>
    <mergeCell ref="A55:B55"/>
    <mergeCell ref="D55:E55"/>
    <mergeCell ref="A51:B51"/>
    <mergeCell ref="D51:E51"/>
    <mergeCell ref="F51:G51"/>
    <mergeCell ref="F25:G25"/>
    <mergeCell ref="A20:B20"/>
    <mergeCell ref="D20:E20"/>
    <mergeCell ref="F20:G20"/>
    <mergeCell ref="L25:M25"/>
    <mergeCell ref="N25:O25"/>
    <mergeCell ref="A47:B47"/>
    <mergeCell ref="D47:E47"/>
    <mergeCell ref="F47:G47"/>
    <mergeCell ref="H47:I47"/>
    <mergeCell ref="J47:K47"/>
    <mergeCell ref="A23:B23"/>
    <mergeCell ref="D23:E23"/>
    <mergeCell ref="A22:B22"/>
    <mergeCell ref="D22:E22"/>
    <mergeCell ref="A36:B36"/>
    <mergeCell ref="D36:E36"/>
    <mergeCell ref="N43:O43"/>
    <mergeCell ref="P43:Q43"/>
    <mergeCell ref="A43:B43"/>
    <mergeCell ref="D43:E43"/>
    <mergeCell ref="A25:B25"/>
    <mergeCell ref="D25:E25"/>
    <mergeCell ref="A38:B38"/>
    <mergeCell ref="D38:E38"/>
    <mergeCell ref="A33:B33"/>
    <mergeCell ref="D33:E33"/>
    <mergeCell ref="F33:G33"/>
    <mergeCell ref="H33:I33"/>
    <mergeCell ref="J33:K33"/>
    <mergeCell ref="J38:K38"/>
    <mergeCell ref="A26:B26"/>
    <mergeCell ref="D26:E26"/>
    <mergeCell ref="P30:Q30"/>
    <mergeCell ref="P25:Q25"/>
    <mergeCell ref="A34:B34"/>
    <mergeCell ref="D34:E34"/>
    <mergeCell ref="A31:B31"/>
    <mergeCell ref="D31:E31"/>
    <mergeCell ref="F31:G31"/>
    <mergeCell ref="H31:I31"/>
    <mergeCell ref="A73:B73"/>
    <mergeCell ref="D73:E73"/>
    <mergeCell ref="A71:B71"/>
    <mergeCell ref="D71:E71"/>
    <mergeCell ref="A67:B67"/>
    <mergeCell ref="D67:E67"/>
    <mergeCell ref="F67:G67"/>
    <mergeCell ref="H67:I67"/>
    <mergeCell ref="J67:K67"/>
    <mergeCell ref="F73:G73"/>
    <mergeCell ref="H73:I73"/>
    <mergeCell ref="J73:K73"/>
    <mergeCell ref="A70:B70"/>
    <mergeCell ref="D70:E70"/>
    <mergeCell ref="F70:G70"/>
    <mergeCell ref="A68:B68"/>
    <mergeCell ref="D68:E68"/>
    <mergeCell ref="F71:G71"/>
    <mergeCell ref="A94:B94"/>
    <mergeCell ref="D94:E94"/>
    <mergeCell ref="A90:B90"/>
    <mergeCell ref="D90:E90"/>
    <mergeCell ref="A88:B88"/>
    <mergeCell ref="D88:E88"/>
    <mergeCell ref="A87:B87"/>
    <mergeCell ref="D87:E87"/>
    <mergeCell ref="F87:G87"/>
    <mergeCell ref="F94:G94"/>
    <mergeCell ref="F88:G88"/>
    <mergeCell ref="F92:G92"/>
    <mergeCell ref="A66:B66"/>
    <mergeCell ref="D66:E66"/>
    <mergeCell ref="A64:B64"/>
    <mergeCell ref="D64:E64"/>
    <mergeCell ref="F64:G64"/>
    <mergeCell ref="H64:I64"/>
    <mergeCell ref="J64:K64"/>
    <mergeCell ref="F66:G66"/>
    <mergeCell ref="H66:I66"/>
    <mergeCell ref="J66:K66"/>
    <mergeCell ref="A65:B65"/>
    <mergeCell ref="D65:E65"/>
    <mergeCell ref="F65:G65"/>
    <mergeCell ref="H65:I65"/>
    <mergeCell ref="J65:K65"/>
    <mergeCell ref="D61:E61"/>
    <mergeCell ref="A58:B58"/>
    <mergeCell ref="D58:E58"/>
    <mergeCell ref="A57:B57"/>
    <mergeCell ref="D57:E57"/>
    <mergeCell ref="A54:B54"/>
    <mergeCell ref="D54:E54"/>
    <mergeCell ref="F54:G54"/>
    <mergeCell ref="F58:G58"/>
    <mergeCell ref="F56:G56"/>
    <mergeCell ref="H54:I54"/>
    <mergeCell ref="J54:K54"/>
    <mergeCell ref="L54:M54"/>
    <mergeCell ref="N54:O54"/>
    <mergeCell ref="P54:Q54"/>
    <mergeCell ref="F57:G57"/>
    <mergeCell ref="H57:I57"/>
    <mergeCell ref="J57:K57"/>
    <mergeCell ref="L57:M57"/>
    <mergeCell ref="N57:O57"/>
    <mergeCell ref="P57:Q57"/>
    <mergeCell ref="L56:M56"/>
    <mergeCell ref="N56:O56"/>
    <mergeCell ref="P56:Q56"/>
    <mergeCell ref="H56:I56"/>
    <mergeCell ref="J56:K56"/>
    <mergeCell ref="A53:B53"/>
    <mergeCell ref="D53:E53"/>
    <mergeCell ref="A52:B52"/>
    <mergeCell ref="D52:E52"/>
    <mergeCell ref="A17:B17"/>
    <mergeCell ref="D17:E17"/>
    <mergeCell ref="F17:G17"/>
    <mergeCell ref="F53:G53"/>
    <mergeCell ref="F52:G52"/>
    <mergeCell ref="A18:B18"/>
    <mergeCell ref="D18:E18"/>
    <mergeCell ref="F43:G43"/>
    <mergeCell ref="A24:B24"/>
    <mergeCell ref="D24:E24"/>
    <mergeCell ref="F39:G39"/>
    <mergeCell ref="D30:E30"/>
    <mergeCell ref="F30:G30"/>
    <mergeCell ref="F18:G18"/>
    <mergeCell ref="H52:I52"/>
    <mergeCell ref="J52:K52"/>
    <mergeCell ref="A13:Q13"/>
    <mergeCell ref="A14:B16"/>
    <mergeCell ref="C14:C16"/>
    <mergeCell ref="D14:E16"/>
    <mergeCell ref="F14:K14"/>
    <mergeCell ref="L14:Q14"/>
    <mergeCell ref="F15:G16"/>
    <mergeCell ref="H15:K15"/>
    <mergeCell ref="L15:M16"/>
    <mergeCell ref="N15:Q15"/>
    <mergeCell ref="H16:I16"/>
    <mergeCell ref="J16:K16"/>
    <mergeCell ref="N16:O16"/>
    <mergeCell ref="P16:Q16"/>
    <mergeCell ref="L17:M17"/>
    <mergeCell ref="N17:O17"/>
    <mergeCell ref="L52:M52"/>
    <mergeCell ref="N52:O52"/>
    <mergeCell ref="P52:Q52"/>
    <mergeCell ref="H43:I43"/>
    <mergeCell ref="J43:K43"/>
    <mergeCell ref="L43:M43"/>
    <mergeCell ref="A6:C6"/>
    <mergeCell ref="D6:Q6"/>
    <mergeCell ref="A8:Q8"/>
    <mergeCell ref="A9:Q9"/>
    <mergeCell ref="B10:G10"/>
    <mergeCell ref="H10:L10"/>
    <mergeCell ref="M10:Q10"/>
    <mergeCell ref="P17:Q17"/>
    <mergeCell ref="B11:G11"/>
    <mergeCell ref="H11:L11"/>
    <mergeCell ref="M11:Q11"/>
    <mergeCell ref="B12:G12"/>
    <mergeCell ref="H12:L12"/>
    <mergeCell ref="M12:Q12"/>
    <mergeCell ref="H17:I17"/>
    <mergeCell ref="J17:K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6" r:id="rId1"/>
  <rowBreaks count="3" manualBreakCount="3">
    <brk id="24" max="16" man="1"/>
    <brk id="51" max="16" man="1"/>
    <brk id="8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Калинина Е.М.</dc:creator>
  <cp:keywords/>
  <dc:description/>
  <cp:lastModifiedBy>OdnovorovaIG</cp:lastModifiedBy>
  <cp:lastPrinted>2016-08-05T11:11:35Z</cp:lastPrinted>
  <dcterms:created xsi:type="dcterms:W3CDTF">1999-06-07T14:24:01Z</dcterms:created>
  <dcterms:modified xsi:type="dcterms:W3CDTF">2017-08-02T08:42:06Z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0x010100C1AD423BB43FE34DA43110E644C38BCE</vt:lpwstr>
  </property>
</Properties>
</file>