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7235" windowHeight="110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Лист1!$A$7:$AN$7</definedName>
    <definedName name="_xlnm.Print_Area" localSheetId="0">Лист1!$A$1:$AO$95</definedName>
  </definedNames>
  <calcPr calcId="125725"/>
</workbook>
</file>

<file path=xl/calcChain.xml><?xml version="1.0" encoding="utf-8"?>
<calcChain xmlns="http://schemas.openxmlformats.org/spreadsheetml/2006/main">
  <c r="F92" i="1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J92" s="1"/>
  <c r="I93"/>
  <c r="I8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M8"/>
  <c r="J12"/>
  <c r="J13"/>
  <c r="J14"/>
  <c r="J15"/>
  <c r="J16"/>
  <c r="J21"/>
  <c r="J25"/>
  <c r="J27"/>
  <c r="J34"/>
  <c r="J37"/>
  <c r="J41"/>
  <c r="J44"/>
  <c r="J45"/>
  <c r="J46"/>
  <c r="J52"/>
  <c r="J55"/>
  <c r="J57"/>
  <c r="J63"/>
  <c r="J65"/>
  <c r="J66"/>
  <c r="J68"/>
  <c r="J73"/>
  <c r="J75"/>
  <c r="J80"/>
  <c r="J81"/>
  <c r="J82"/>
  <c r="J89"/>
  <c r="H12"/>
  <c r="H13"/>
  <c r="H14"/>
  <c r="H15"/>
  <c r="H16"/>
  <c r="H21"/>
  <c r="H25"/>
  <c r="H26"/>
  <c r="H27"/>
  <c r="H34"/>
  <c r="H37"/>
  <c r="H40"/>
  <c r="H44"/>
  <c r="H45"/>
  <c r="H46"/>
  <c r="H52"/>
  <c r="H55"/>
  <c r="H57"/>
  <c r="H63"/>
  <c r="H65"/>
  <c r="H66"/>
  <c r="H68"/>
  <c r="H73"/>
  <c r="H75"/>
  <c r="H80"/>
  <c r="H81"/>
  <c r="H82"/>
  <c r="H92"/>
  <c r="E89"/>
  <c r="D89"/>
  <c r="H89" s="1"/>
  <c r="AL89"/>
  <c r="AG89"/>
  <c r="E64"/>
  <c r="D64"/>
  <c r="H64" s="1"/>
  <c r="D40"/>
  <c r="E40"/>
  <c r="D26"/>
  <c r="D71" l="1"/>
  <c r="H71" s="1"/>
  <c r="E35" l="1"/>
  <c r="D35"/>
  <c r="H35" s="1"/>
  <c r="D88"/>
  <c r="H88" s="1"/>
  <c r="E88"/>
  <c r="E9"/>
  <c r="E59"/>
  <c r="E41" l="1"/>
  <c r="D41"/>
  <c r="H41" s="1"/>
  <c r="E61"/>
  <c r="D61"/>
  <c r="H61" s="1"/>
  <c r="E70"/>
  <c r="D70"/>
  <c r="H70" s="1"/>
  <c r="E50" l="1"/>
  <c r="D50"/>
  <c r="H50" s="1"/>
  <c r="D51"/>
  <c r="H51" s="1"/>
  <c r="E54"/>
  <c r="D54"/>
  <c r="H54" s="1"/>
  <c r="E36" l="1"/>
  <c r="D36"/>
  <c r="H36" s="1"/>
  <c r="E17" l="1"/>
  <c r="D17"/>
  <c r="H17" s="1"/>
  <c r="E71"/>
  <c r="E26" l="1"/>
  <c r="F26" s="1"/>
  <c r="J26" s="1"/>
  <c r="E51" l="1"/>
  <c r="E32"/>
  <c r="D32"/>
  <c r="H32" s="1"/>
  <c r="E31"/>
  <c r="D31"/>
  <c r="H31" s="1"/>
  <c r="E72"/>
  <c r="AL31"/>
  <c r="D24"/>
  <c r="H24" s="1"/>
  <c r="E20" l="1"/>
  <c r="D20"/>
  <c r="H20" s="1"/>
  <c r="E38" l="1"/>
  <c r="D38"/>
  <c r="H38" s="1"/>
  <c r="E39" l="1"/>
  <c r="D39"/>
  <c r="H39" s="1"/>
  <c r="D84"/>
  <c r="H84" s="1"/>
  <c r="E84"/>
  <c r="E76"/>
  <c r="E87"/>
  <c r="D87"/>
  <c r="H87" s="1"/>
  <c r="D30"/>
  <c r="H30" s="1"/>
  <c r="E53"/>
  <c r="D53"/>
  <c r="H53" s="1"/>
  <c r="D9" l="1"/>
  <c r="H9" s="1"/>
  <c r="E8" l="1"/>
  <c r="E90" l="1"/>
  <c r="F90" s="1"/>
  <c r="J90" s="1"/>
  <c r="D90"/>
  <c r="H90" s="1"/>
  <c r="E60" l="1"/>
  <c r="D60"/>
  <c r="H60" s="1"/>
  <c r="D19"/>
  <c r="H19" s="1"/>
  <c r="E48" l="1"/>
  <c r="D48"/>
  <c r="H48" s="1"/>
  <c r="D10"/>
  <c r="H10" s="1"/>
  <c r="E10"/>
  <c r="E19" l="1"/>
  <c r="D76" l="1"/>
  <c r="H76" s="1"/>
  <c r="D72"/>
  <c r="H72" s="1"/>
  <c r="E47" l="1"/>
  <c r="E43"/>
  <c r="E22"/>
  <c r="D59"/>
  <c r="H59" s="1"/>
  <c r="E58" l="1"/>
  <c r="D49"/>
  <c r="H49" s="1"/>
  <c r="E62"/>
  <c r="D62"/>
  <c r="H62" s="1"/>
  <c r="E11" l="1"/>
  <c r="E77" l="1"/>
  <c r="E49"/>
  <c r="E79"/>
  <c r="D79"/>
  <c r="H79" s="1"/>
  <c r="D77"/>
  <c r="H77" s="1"/>
  <c r="D23" l="1"/>
  <c r="H23" s="1"/>
  <c r="E23"/>
  <c r="E29" l="1"/>
  <c r="D29"/>
  <c r="H29" s="1"/>
  <c r="E67" l="1"/>
  <c r="D67"/>
  <c r="H67" s="1"/>
  <c r="E83"/>
  <c r="E78" l="1"/>
  <c r="D78"/>
  <c r="H78" s="1"/>
  <c r="E56"/>
  <c r="D8"/>
  <c r="E33"/>
  <c r="E69"/>
  <c r="E74"/>
  <c r="D74"/>
  <c r="H74" s="1"/>
  <c r="E18"/>
  <c r="D18"/>
  <c r="H18" s="1"/>
  <c r="E42"/>
  <c r="D42"/>
  <c r="H42" s="1"/>
  <c r="E24"/>
  <c r="AG24"/>
  <c r="R9"/>
  <c r="R10"/>
  <c r="R11"/>
  <c r="R17"/>
  <c r="R18"/>
  <c r="R19"/>
  <c r="R20"/>
  <c r="R23"/>
  <c r="R24"/>
  <c r="R29"/>
  <c r="R30"/>
  <c r="R31"/>
  <c r="R32"/>
  <c r="R33"/>
  <c r="R35"/>
  <c r="R36"/>
  <c r="R38"/>
  <c r="R39"/>
  <c r="R40"/>
  <c r="R42"/>
  <c r="R43"/>
  <c r="R47"/>
  <c r="R49"/>
  <c r="R50"/>
  <c r="R51"/>
  <c r="R53"/>
  <c r="R54"/>
  <c r="R56"/>
  <c r="R58"/>
  <c r="R59"/>
  <c r="R60"/>
  <c r="R61"/>
  <c r="R62"/>
  <c r="R64"/>
  <c r="R67"/>
  <c r="R69"/>
  <c r="R71"/>
  <c r="R72"/>
  <c r="R74"/>
  <c r="R76"/>
  <c r="R78"/>
  <c r="R79"/>
  <c r="R83"/>
  <c r="R84"/>
  <c r="R88"/>
  <c r="R90"/>
  <c r="R8"/>
  <c r="E30"/>
  <c r="AK93"/>
  <c r="AJ93"/>
  <c r="AF93"/>
  <c r="AE93"/>
  <c r="AA93"/>
  <c r="Z93"/>
  <c r="V93"/>
  <c r="U93"/>
  <c r="Q93"/>
  <c r="P93"/>
  <c r="L93"/>
  <c r="K93"/>
  <c r="E28"/>
  <c r="D28"/>
  <c r="H28" s="1"/>
  <c r="AL9"/>
  <c r="AL10"/>
  <c r="AL11"/>
  <c r="AL17"/>
  <c r="AL18"/>
  <c r="AL19"/>
  <c r="AL20"/>
  <c r="AL22"/>
  <c r="AL23"/>
  <c r="AL24"/>
  <c r="AL28"/>
  <c r="AL29"/>
  <c r="AL30"/>
  <c r="AL32"/>
  <c r="AL33"/>
  <c r="AL35"/>
  <c r="AL36"/>
  <c r="AL38"/>
  <c r="AL39"/>
  <c r="AL40"/>
  <c r="AL42"/>
  <c r="AL43"/>
  <c r="AL47"/>
  <c r="AL48"/>
  <c r="AL49"/>
  <c r="AL50"/>
  <c r="AL51"/>
  <c r="AL53"/>
  <c r="AL54"/>
  <c r="AL56"/>
  <c r="AL58"/>
  <c r="AL59"/>
  <c r="AL60"/>
  <c r="AL61"/>
  <c r="AL62"/>
  <c r="AL64"/>
  <c r="AL67"/>
  <c r="AL69"/>
  <c r="AL70"/>
  <c r="AL71"/>
  <c r="AL72"/>
  <c r="AL74"/>
  <c r="AL76"/>
  <c r="AL77"/>
  <c r="AL78"/>
  <c r="AL79"/>
  <c r="AL83"/>
  <c r="AL84"/>
  <c r="AL87"/>
  <c r="AL88"/>
  <c r="AL90"/>
  <c r="AG18"/>
  <c r="AG19"/>
  <c r="AG20"/>
  <c r="AG22"/>
  <c r="AG23"/>
  <c r="AG28"/>
  <c r="AG31"/>
  <c r="AG32"/>
  <c r="AG35"/>
  <c r="AG36"/>
  <c r="AG38"/>
  <c r="AG39"/>
  <c r="AG42"/>
  <c r="AG43"/>
  <c r="AG47"/>
  <c r="AG48"/>
  <c r="AG50"/>
  <c r="AG53"/>
  <c r="AG56"/>
  <c r="AG58"/>
  <c r="AG60"/>
  <c r="AG61"/>
  <c r="AG62"/>
  <c r="AG69"/>
  <c r="AG76"/>
  <c r="AG77"/>
  <c r="AG79"/>
  <c r="AG84"/>
  <c r="AG10"/>
  <c r="AG11"/>
  <c r="AG17"/>
  <c r="AB9"/>
  <c r="AB10"/>
  <c r="AB11"/>
  <c r="AB17"/>
  <c r="AB18"/>
  <c r="AB19"/>
  <c r="AB20"/>
  <c r="AB22"/>
  <c r="AB23"/>
  <c r="AB24"/>
  <c r="AB28"/>
  <c r="AB29"/>
  <c r="AB30"/>
  <c r="AB31"/>
  <c r="AB32"/>
  <c r="AB33"/>
  <c r="AB35"/>
  <c r="AB36"/>
  <c r="AB38"/>
  <c r="AB39"/>
  <c r="AB40"/>
  <c r="AB42"/>
  <c r="AB43"/>
  <c r="AB47"/>
  <c r="AB48"/>
  <c r="AB49"/>
  <c r="AB50"/>
  <c r="AB51"/>
  <c r="AB53"/>
  <c r="AB54"/>
  <c r="AB56"/>
  <c r="AB58"/>
  <c r="AB59"/>
  <c r="AB60"/>
  <c r="AB61"/>
  <c r="AB62"/>
  <c r="AB64"/>
  <c r="AB67"/>
  <c r="AB69"/>
  <c r="AB70"/>
  <c r="AB71"/>
  <c r="AB72"/>
  <c r="AB74"/>
  <c r="AB76"/>
  <c r="AB77"/>
  <c r="AB78"/>
  <c r="AB79"/>
  <c r="AB83"/>
  <c r="AB84"/>
  <c r="AB87"/>
  <c r="AB88"/>
  <c r="AB90"/>
  <c r="W9"/>
  <c r="W10"/>
  <c r="W11"/>
  <c r="W17"/>
  <c r="W18"/>
  <c r="W19"/>
  <c r="W20"/>
  <c r="W22"/>
  <c r="W23"/>
  <c r="W24"/>
  <c r="W28"/>
  <c r="W29"/>
  <c r="W30"/>
  <c r="W31"/>
  <c r="W32"/>
  <c r="W33"/>
  <c r="W35"/>
  <c r="W36"/>
  <c r="W38"/>
  <c r="W39"/>
  <c r="W40"/>
  <c r="W42"/>
  <c r="W43"/>
  <c r="W47"/>
  <c r="W48"/>
  <c r="W49"/>
  <c r="W50"/>
  <c r="W51"/>
  <c r="W53"/>
  <c r="W54"/>
  <c r="W56"/>
  <c r="W58"/>
  <c r="W59"/>
  <c r="W60"/>
  <c r="W61"/>
  <c r="W62"/>
  <c r="W64"/>
  <c r="W67"/>
  <c r="W69"/>
  <c r="W70"/>
  <c r="W71"/>
  <c r="W72"/>
  <c r="W74"/>
  <c r="W76"/>
  <c r="W77"/>
  <c r="W78"/>
  <c r="W79"/>
  <c r="W83"/>
  <c r="W84"/>
  <c r="W87"/>
  <c r="W88"/>
  <c r="W90"/>
  <c r="M9"/>
  <c r="M10"/>
  <c r="M11"/>
  <c r="M17"/>
  <c r="M18"/>
  <c r="M19"/>
  <c r="M20"/>
  <c r="M22"/>
  <c r="M23"/>
  <c r="M24"/>
  <c r="M28"/>
  <c r="M29"/>
  <c r="M30"/>
  <c r="M31"/>
  <c r="M32"/>
  <c r="M33"/>
  <c r="M35"/>
  <c r="M36"/>
  <c r="M38"/>
  <c r="M39"/>
  <c r="M40"/>
  <c r="M42"/>
  <c r="M43"/>
  <c r="M47"/>
  <c r="M48"/>
  <c r="M49"/>
  <c r="M50"/>
  <c r="M51"/>
  <c r="M53"/>
  <c r="M54"/>
  <c r="M56"/>
  <c r="M58"/>
  <c r="M59"/>
  <c r="M60"/>
  <c r="M61"/>
  <c r="M62"/>
  <c r="M64"/>
  <c r="M67"/>
  <c r="M69"/>
  <c r="M70"/>
  <c r="M71"/>
  <c r="M72"/>
  <c r="M74"/>
  <c r="M76"/>
  <c r="M77"/>
  <c r="M78"/>
  <c r="M79"/>
  <c r="M83"/>
  <c r="M84"/>
  <c r="M87"/>
  <c r="M88"/>
  <c r="M90"/>
  <c r="D22"/>
  <c r="H22" s="1"/>
  <c r="D33"/>
  <c r="H33" s="1"/>
  <c r="D43"/>
  <c r="H43" s="1"/>
  <c r="D47"/>
  <c r="H47" s="1"/>
  <c r="D56"/>
  <c r="H56" s="1"/>
  <c r="D58"/>
  <c r="H58" s="1"/>
  <c r="D69"/>
  <c r="H69" s="1"/>
  <c r="D83"/>
  <c r="H83" s="1"/>
  <c r="D11"/>
  <c r="H11" s="1"/>
  <c r="AL8"/>
  <c r="AG8"/>
  <c r="AB8"/>
  <c r="W8"/>
  <c r="F8" l="1"/>
  <c r="J8" s="1"/>
  <c r="H8"/>
  <c r="F83"/>
  <c r="J83" s="1"/>
  <c r="F24"/>
  <c r="J24" s="1"/>
  <c r="R93"/>
  <c r="AB93"/>
  <c r="AL93"/>
  <c r="M93"/>
  <c r="W93"/>
  <c r="AG93"/>
  <c r="F20"/>
  <c r="J20" s="1"/>
  <c r="F11"/>
  <c r="J11" s="1"/>
  <c r="F22"/>
  <c r="J22" s="1"/>
  <c r="F9"/>
  <c r="J9" s="1"/>
  <c r="F79"/>
  <c r="J79" s="1"/>
  <c r="F87"/>
  <c r="J87" s="1"/>
  <c r="F18"/>
  <c r="J18" s="1"/>
  <c r="F76"/>
  <c r="J76" s="1"/>
  <c r="F74"/>
  <c r="J74" s="1"/>
  <c r="F72"/>
  <c r="J72" s="1"/>
  <c r="F69"/>
  <c r="J69" s="1"/>
  <c r="F67"/>
  <c r="J67" s="1"/>
  <c r="F61"/>
  <c r="J61" s="1"/>
  <c r="F59"/>
  <c r="J59" s="1"/>
  <c r="F53"/>
  <c r="J53" s="1"/>
  <c r="F51"/>
  <c r="J51" s="1"/>
  <c r="F49"/>
  <c r="J49" s="1"/>
  <c r="F47"/>
  <c r="J47" s="1"/>
  <c r="F43"/>
  <c r="J43" s="1"/>
  <c r="F39"/>
  <c r="J39" s="1"/>
  <c r="F35"/>
  <c r="J35" s="1"/>
  <c r="F33"/>
  <c r="J33" s="1"/>
  <c r="F31"/>
  <c r="J31" s="1"/>
  <c r="F88"/>
  <c r="J88" s="1"/>
  <c r="F78"/>
  <c r="J78" s="1"/>
  <c r="F71"/>
  <c r="J71" s="1"/>
  <c r="F64"/>
  <c r="J64" s="1"/>
  <c r="F62"/>
  <c r="J62" s="1"/>
  <c r="F60"/>
  <c r="J60" s="1"/>
  <c r="F58"/>
  <c r="J58" s="1"/>
  <c r="F56"/>
  <c r="J56" s="1"/>
  <c r="F54"/>
  <c r="J54" s="1"/>
  <c r="F50"/>
  <c r="J50" s="1"/>
  <c r="F48"/>
  <c r="J48" s="1"/>
  <c r="F42"/>
  <c r="J42" s="1"/>
  <c r="F40"/>
  <c r="J40" s="1"/>
  <c r="F38"/>
  <c r="J38" s="1"/>
  <c r="F36"/>
  <c r="J36" s="1"/>
  <c r="F32"/>
  <c r="J32" s="1"/>
  <c r="F29"/>
  <c r="J29" s="1"/>
  <c r="F23"/>
  <c r="J23" s="1"/>
  <c r="F19"/>
  <c r="J19" s="1"/>
  <c r="F17"/>
  <c r="J17" s="1"/>
  <c r="F10"/>
  <c r="J10" s="1"/>
  <c r="F84"/>
  <c r="J84" s="1"/>
  <c r="E93"/>
  <c r="D93"/>
  <c r="H93" s="1"/>
  <c r="F30"/>
  <c r="J30" s="1"/>
  <c r="F70"/>
  <c r="J70" s="1"/>
  <c r="F28"/>
  <c r="J28" s="1"/>
  <c r="F77"/>
  <c r="J77" s="1"/>
  <c r="F93" l="1"/>
  <c r="J93" s="1"/>
</calcChain>
</file>

<file path=xl/sharedStrings.xml><?xml version="1.0" encoding="utf-8"?>
<sst xmlns="http://schemas.openxmlformats.org/spreadsheetml/2006/main" count="142" uniqueCount="118">
  <si>
    <t xml:space="preserve">Наименование субъекта </t>
  </si>
  <si>
    <t>Доля приоритетных объектов, доступных для инвалидов и других маломобильных групп населения в сфере социальной защиты, в общем количестве приоритетных объектов в сфере социальной защиты</t>
  </si>
  <si>
    <t>Доля приоритетных объектов органов службы занятости, доступных для инвалидов и других маломобильных групп населения, в общем количестве объектов органов службы занятости</t>
  </si>
  <si>
    <t>Доля приоритетных объектов, доступных для инвалидов и других маломобильных групп населения в сфере здравоохранения, в общем количестве приоритетных объектов в сфере здравоохранения</t>
  </si>
  <si>
    <t>Доля приоритетных объектов, доступных для инвалидов и других маломобильных групп населения в сфере культуры, в общем количестве приоритетных объектов в сфере культуры</t>
  </si>
  <si>
    <t>Доля приоритетных объектов транспортной инфраструктуры, доступных для инвалидов и других маломобильных групп населения, в общем количестве приоритетных объектов транспортной инфраструктуры (ОСТАНОВКИ, ПЕРЕХОДЫ, СФЕТОФОРЫ НЕ ЯВЛЯЮТСЯ ОБЪЕКТАМИ)</t>
  </si>
  <si>
    <t>Доля приоритетных объектов, доступных для инвалидов и других маломобильных групп населения в сфере физической культуры и спорта, в общем количестве приоритетных объектов</t>
  </si>
  <si>
    <t>Общее кол-во приоритетных объектов 
(по всем сферам)</t>
  </si>
  <si>
    <t>Общее кол-во приоритетных объектов 
в сфере  соц. защиты</t>
  </si>
  <si>
    <t>Общее кол-во приоритетных объектов 
в сфере  занятости</t>
  </si>
  <si>
    <t>Общее кол-во приоритетных объектов 
в сфере здравоохнарениня</t>
  </si>
  <si>
    <t>Общее кол-во приоритетных объектов 
в сфере культуры</t>
  </si>
  <si>
    <t xml:space="preserve">Общее кол-во приоритетных объектов 
в сфере транспортной инфраструктуры </t>
  </si>
  <si>
    <t xml:space="preserve">Общее кол-во приоритетных объектов 
в сфере спорта 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</si>
  <si>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</si>
  <si>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</si>
  <si>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</si>
  <si>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</si>
  <si>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</si>
  <si>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</si>
  <si>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</si>
  <si>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</si>
  <si>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</si>
  <si>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</si>
  <si>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</si>
  <si>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</si>
  <si>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</si>
  <si>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</si>
  <si>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</si>
  <si>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(Алания)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</si>
  <si>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</si>
  <si>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</si>
  <si>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</si>
  <si>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</si>
  <si>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</si>
  <si>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</si>
  <si>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</si>
  <si>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</si>
  <si>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</si>
  <si>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</si>
  <si>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</si>
  <si>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</si>
  <si>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</si>
  <si>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</si>
  <si>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</si>
  <si>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</si>
  <si>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</si>
  <si>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</si>
  <si>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</si>
  <si>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</si>
  <si>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</si>
  <si>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</si>
  <si>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</si>
  <si>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</si>
  <si>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</si>
  <si>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</si>
  <si>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</si>
  <si>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</si>
  <si>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</si>
  <si>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</si>
  <si>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</si>
  <si>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</si>
  <si>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</si>
  <si>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</si>
  <si>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</si>
  <si>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</si>
  <si>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</si>
  <si>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</si>
  <si>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</si>
  <si>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</si>
  <si>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</si>
  <si>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</si>
  <si>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</si>
  <si>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</si>
  <si>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</si>
  <si>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</si>
  <si>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</si>
  <si>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</si>
  <si>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</si>
  <si>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</si>
  <si>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</si>
  <si>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</si>
  <si>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</si>
  <si>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</si>
  <si>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</si>
  <si>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</si>
  <si>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</si>
  <si>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</si>
  <si>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</si>
  <si>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</si>
  <si>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</si>
  <si>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Москва</t>
  </si>
  <si>
    <t>Санкт-Петербург</t>
  </si>
  <si>
    <t>город Севастополь</t>
  </si>
  <si>
    <t>Еврейская автономная область</t>
  </si>
  <si>
    <t>Ненецкий автономный округ</t>
  </si>
  <si>
    <t>Ханты-Мансийский автономный округ-Югра</t>
  </si>
  <si>
    <t>Чукотский автономный округ</t>
  </si>
  <si>
    <t>Ямало-Ненецкий автономный округ</t>
  </si>
  <si>
    <t xml:space="preserve">Сводная информация по приоритетным объетам в субъектах Российской Федерации на 2019 год </t>
  </si>
  <si>
    <t>Факт 2017 год (ед.)</t>
  </si>
  <si>
    <t>Факт 2017 год (%)</t>
  </si>
  <si>
    <t>План 2018 год (ед.)</t>
  </si>
  <si>
    <t>План 2018 год (%)</t>
  </si>
  <si>
    <t>План 2019 год (ед.)</t>
  </si>
  <si>
    <t>План 2019 год (%)</t>
  </si>
  <si>
    <t>ВСЕГО:</t>
  </si>
  <si>
    <t>4
4=(3+11+16+21+26+31+36)</t>
  </si>
  <si>
    <t>5
5=(3+12+17+22+27+32+37)</t>
  </si>
  <si>
    <t>7
7=(3+14+19+24+29+34+39)</t>
  </si>
  <si>
    <t>6
6=(5/4*100)</t>
  </si>
  <si>
    <t>8
8=(7/4*100)</t>
  </si>
  <si>
    <t>9
9=(3+15+20+25+30+35+40)</t>
  </si>
  <si>
    <t>10
10=(9/4*100)</t>
  </si>
  <si>
    <t>Комментарии (например общее кол-во приоритетных объектов увеличено до … в связи с чем процент доступных в 2018 ….)</t>
  </si>
  <si>
    <t>Иные сферы (входящие в общее кол-во приоритетных объектов) К ПРИМЕРУ ИНФОРМАЦИЯ И СВЯЗЬ, возможно ПРОФ.ОБРАЗОВАНИЕ-только те которые дооборудовались до 2016 года.</t>
  </si>
  <si>
    <t>№ п/п</t>
  </si>
  <si>
    <t xml:space="preserve"> Доля доступных для инвалидов и других маломобильных групп населения приоритетных объектов социальной, транспортной, инженерной инфраструктуры в общем количестве приоритетных объектов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</si>
</sst>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1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u/>
      <sz val="11"/>
      <color indexed="12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</cellStyleXfs>
  <cellXfs count="89">
    <xf numFmtId="0" fontId="0" fillId="0" borderId="0" xfId="0"/>
    <xf numFmtId="0" fontId="6" fillId="2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0" fontId="0" fillId="0" borderId="0" xfId="0"/>
    <xf numFmtId="0" fontId="6" fillId="6" borderId="1" xfId="0" applyFont="1" applyFill="1" applyBorder="1" applyAlignment="1">
      <alignment horizontal="center" vertical="center" wrapText="1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0" fillId="3" borderId="1" xfId="9" applyNumberFormat="1" applyFont="1" applyFill="1" applyBorder="1" applyAlignment="1">
      <alignment horizontal="center" vertical="center"/>
    </xf>
    <xf numFmtId="0" fontId="0" fillId="0" borderId="0" xfId="0"/>
    <xf numFmtId="164" fontId="0" fillId="0" borderId="0" xfId="9" applyNumberFormat="1" applyFont="1" applyFill="1" applyBorder="1" applyAlignment="1">
      <alignment horizontal="center" vertical="center"/>
    </xf>
    <xf numFmtId="164" fontId="4" fillId="0" borderId="1" xfId="9" applyNumberFormat="1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0" fontId="0" fillId="3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/>
    <xf numFmtId="0" fontId="6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64" fontId="0" fillId="0" borderId="1" xfId="9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6" fillId="4" borderId="1" xfId="0" applyFont="1" applyFill="1" applyBorder="1" applyAlignment="1">
      <alignment vertical="center" wrapText="1"/>
    </xf>
    <xf numFmtId="164" fontId="0" fillId="0" borderId="5" xfId="9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0" fontId="0" fillId="3" borderId="0" xfId="0" applyFill="1" applyAlignment="1">
      <alignment wrapText="1"/>
    </xf>
    <xf numFmtId="0" fontId="1" fillId="8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164" fontId="0" fillId="8" borderId="1" xfId="9" applyNumberFormat="1" applyFont="1" applyFill="1" applyBorder="1" applyAlignment="1">
      <alignment horizontal="center" vertical="center"/>
    </xf>
    <xf numFmtId="10" fontId="0" fillId="8" borderId="1" xfId="0" applyNumberForma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164" fontId="0" fillId="5" borderId="1" xfId="9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/>
    <xf numFmtId="0" fontId="12" fillId="3" borderId="0" xfId="0" applyFont="1" applyFill="1" applyBorder="1"/>
    <xf numFmtId="0" fontId="0" fillId="3" borderId="0" xfId="0" applyFill="1" applyBorder="1" applyAlignment="1">
      <alignment horizontal="center"/>
    </xf>
    <xf numFmtId="9" fontId="0" fillId="3" borderId="0" xfId="9" applyFont="1" applyFill="1" applyBorder="1" applyAlignment="1">
      <alignment horizontal="center"/>
    </xf>
    <xf numFmtId="0" fontId="0" fillId="9" borderId="1" xfId="0" applyFill="1" applyBorder="1"/>
    <xf numFmtId="0" fontId="0" fillId="9" borderId="1" xfId="0" applyFill="1" applyBorder="1" applyAlignment="1">
      <alignment horizontal="center" vertical="center"/>
    </xf>
    <xf numFmtId="164" fontId="0" fillId="9" borderId="1" xfId="9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11" fillId="8" borderId="1" xfId="0" applyFont="1" applyFill="1" applyBorder="1" applyAlignment="1">
      <alignment horizontal="center" vertical="center"/>
    </xf>
    <xf numFmtId="164" fontId="4" fillId="8" borderId="1" xfId="9" applyNumberFormat="1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 wrapText="1"/>
    </xf>
    <xf numFmtId="165" fontId="0" fillId="0" borderId="1" xfId="9" applyNumberFormat="1" applyFont="1" applyBorder="1" applyAlignment="1">
      <alignment horizontal="center" vertical="center"/>
    </xf>
    <xf numFmtId="165" fontId="0" fillId="5" borderId="1" xfId="9" applyNumberFormat="1" applyFont="1" applyFill="1" applyBorder="1" applyAlignment="1">
      <alignment horizontal="center" vertical="center"/>
    </xf>
    <xf numFmtId="165" fontId="0" fillId="7" borderId="1" xfId="9" applyNumberFormat="1" applyFont="1" applyFill="1" applyBorder="1" applyAlignment="1">
      <alignment horizontal="center" vertical="center"/>
    </xf>
    <xf numFmtId="164" fontId="0" fillId="7" borderId="1" xfId="9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/>
    </xf>
    <xf numFmtId="0" fontId="1" fillId="8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9" borderId="6" xfId="0" applyFill="1" applyBorder="1" applyAlignment="1"/>
    <xf numFmtId="0" fontId="0" fillId="9" borderId="7" xfId="0" applyFill="1" applyBorder="1" applyAlignment="1"/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1" fillId="8" borderId="5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5" borderId="1" xfId="0" applyFill="1" applyBorder="1"/>
  </cellXfs>
  <cellStyles count="10">
    <cellStyle name="Гиперссылка 2" xfId="7"/>
    <cellStyle name="Гиперссылка 3" xfId="8"/>
    <cellStyle name="Обычный" xfId="0" builtinId="0"/>
    <cellStyle name="Обычный 2" xfId="2"/>
    <cellStyle name="Обычный 3" xfId="4"/>
    <cellStyle name="Обычный 4" xfId="3"/>
    <cellStyle name="Обычный 4 2" xfId="6"/>
    <cellStyle name="Обычный 5" xfId="5"/>
    <cellStyle name="Обычный 6" xfId="1"/>
    <cellStyle name="Процентный" xfId="9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4"/>
  <sheetViews>
    <sheetView tabSelected="1" view="pageBreakPreview" zoomScale="80" zoomScaleNormal="80" zoomScaleSheetLayoutView="80" workbookViewId="0">
      <selection activeCell="J5" sqref="J5"/>
    </sheetView>
  </sheetViews>
  <sheetFormatPr defaultRowHeight="15"/>
  <cols>
    <col min="1" max="1" width="7.85546875" customWidth="1"/>
    <col min="2" max="2" width="22.85546875" customWidth="1"/>
    <col min="3" max="3" width="19.140625" style="3" customWidth="1"/>
    <col min="6" max="6" width="11.42578125" customWidth="1"/>
    <col min="7" max="7" width="9.140625" style="10"/>
    <col min="8" max="8" width="11.42578125" style="10" customWidth="1"/>
    <col min="9" max="9" width="9.5703125" style="10" customWidth="1"/>
    <col min="10" max="10" width="13" style="10" customWidth="1"/>
    <col min="14" max="15" width="9.140625" style="10"/>
    <col min="19" max="20" width="9.140625" style="10"/>
    <col min="24" max="25" width="9.140625" style="10"/>
    <col min="29" max="30" width="9.140625" style="10"/>
    <col min="34" max="35" width="9.140625" style="10"/>
    <col min="41" max="41" width="30.85546875" style="10" customWidth="1"/>
  </cols>
  <sheetData>
    <row r="1" spans="1:41" ht="20.25">
      <c r="A1" s="69" t="s">
        <v>99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</row>
    <row r="2" spans="1:41" s="10" customFormat="1" ht="2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</row>
    <row r="3" spans="1:41" ht="20.25">
      <c r="A3" s="23"/>
      <c r="B3" s="23"/>
      <c r="C3" s="23"/>
      <c r="D3" s="23"/>
      <c r="E3" s="23"/>
      <c r="F3" s="23"/>
      <c r="G3" s="23"/>
      <c r="H3" s="23"/>
      <c r="I3" s="23"/>
      <c r="J3" s="23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2"/>
      <c r="AK3" s="72"/>
      <c r="AL3" s="72"/>
    </row>
    <row r="4" spans="1:41" ht="205.5" customHeight="1">
      <c r="A4" s="67" t="s">
        <v>116</v>
      </c>
      <c r="B4" s="67" t="s">
        <v>0</v>
      </c>
      <c r="C4" s="64" t="s">
        <v>115</v>
      </c>
      <c r="D4" s="79" t="s">
        <v>117</v>
      </c>
      <c r="E4" s="80"/>
      <c r="F4" s="80"/>
      <c r="G4" s="81"/>
      <c r="H4" s="81"/>
      <c r="I4" s="81"/>
      <c r="J4" s="82"/>
      <c r="K4" s="75" t="s">
        <v>1</v>
      </c>
      <c r="L4" s="76"/>
      <c r="M4" s="76"/>
      <c r="N4" s="77"/>
      <c r="O4" s="78"/>
      <c r="P4" s="79" t="s">
        <v>2</v>
      </c>
      <c r="Q4" s="80"/>
      <c r="R4" s="80"/>
      <c r="S4" s="77"/>
      <c r="T4" s="78"/>
      <c r="U4" s="75" t="s">
        <v>3</v>
      </c>
      <c r="V4" s="76"/>
      <c r="W4" s="76"/>
      <c r="X4" s="77"/>
      <c r="Y4" s="78"/>
      <c r="Z4" s="75" t="s">
        <v>4</v>
      </c>
      <c r="AA4" s="76"/>
      <c r="AB4" s="76"/>
      <c r="AC4" s="77"/>
      <c r="AD4" s="78"/>
      <c r="AE4" s="75" t="s">
        <v>5</v>
      </c>
      <c r="AF4" s="76"/>
      <c r="AG4" s="76"/>
      <c r="AH4" s="77"/>
      <c r="AI4" s="78"/>
      <c r="AJ4" s="83" t="s">
        <v>6</v>
      </c>
      <c r="AK4" s="83"/>
      <c r="AL4" s="83"/>
      <c r="AM4" s="84"/>
      <c r="AN4" s="84"/>
      <c r="AO4" s="60" t="s">
        <v>114</v>
      </c>
    </row>
    <row r="5" spans="1:41" ht="96" customHeight="1">
      <c r="A5" s="67"/>
      <c r="B5" s="67"/>
      <c r="C5" s="65"/>
      <c r="D5" s="63" t="s">
        <v>7</v>
      </c>
      <c r="E5" s="28"/>
      <c r="F5" s="28"/>
      <c r="G5" s="21"/>
      <c r="H5" s="21"/>
      <c r="I5" s="21"/>
      <c r="J5" s="21"/>
      <c r="K5" s="63" t="s">
        <v>8</v>
      </c>
      <c r="L5" s="28"/>
      <c r="M5" s="28"/>
      <c r="N5" s="21"/>
      <c r="O5" s="21"/>
      <c r="P5" s="85" t="s">
        <v>9</v>
      </c>
      <c r="Q5" s="28"/>
      <c r="R5" s="28"/>
      <c r="S5" s="21"/>
      <c r="T5" s="21"/>
      <c r="U5" s="63" t="s">
        <v>10</v>
      </c>
      <c r="V5" s="28"/>
      <c r="W5" s="28"/>
      <c r="X5" s="21"/>
      <c r="Y5" s="21"/>
      <c r="Z5" s="63" t="s">
        <v>11</v>
      </c>
      <c r="AA5" s="28"/>
      <c r="AB5" s="28"/>
      <c r="AC5" s="21"/>
      <c r="AD5" s="21"/>
      <c r="AE5" s="63" t="s">
        <v>12</v>
      </c>
      <c r="AF5" s="28"/>
      <c r="AG5" s="28"/>
      <c r="AH5" s="21"/>
      <c r="AI5" s="21"/>
      <c r="AJ5" s="86" t="s">
        <v>13</v>
      </c>
      <c r="AK5" s="55"/>
      <c r="AL5" s="55"/>
      <c r="AM5" s="16"/>
      <c r="AN5" s="16"/>
      <c r="AO5" s="16"/>
    </row>
    <row r="6" spans="1:41" ht="49.5" customHeight="1">
      <c r="A6" s="67"/>
      <c r="B6" s="67"/>
      <c r="C6" s="66"/>
      <c r="D6" s="63"/>
      <c r="E6" s="28" t="s">
        <v>100</v>
      </c>
      <c r="F6" s="28" t="s">
        <v>101</v>
      </c>
      <c r="G6" s="21" t="s">
        <v>102</v>
      </c>
      <c r="H6" s="21" t="s">
        <v>103</v>
      </c>
      <c r="I6" s="21" t="s">
        <v>104</v>
      </c>
      <c r="J6" s="21" t="s">
        <v>105</v>
      </c>
      <c r="K6" s="63"/>
      <c r="L6" s="28" t="s">
        <v>100</v>
      </c>
      <c r="M6" s="28" t="s">
        <v>101</v>
      </c>
      <c r="N6" s="21" t="s">
        <v>102</v>
      </c>
      <c r="O6" s="21" t="s">
        <v>104</v>
      </c>
      <c r="P6" s="86"/>
      <c r="Q6" s="28" t="s">
        <v>100</v>
      </c>
      <c r="R6" s="28" t="s">
        <v>101</v>
      </c>
      <c r="S6" s="21" t="s">
        <v>102</v>
      </c>
      <c r="T6" s="21" t="s">
        <v>104</v>
      </c>
      <c r="U6" s="63"/>
      <c r="V6" s="28" t="s">
        <v>100</v>
      </c>
      <c r="W6" s="28" t="s">
        <v>101</v>
      </c>
      <c r="X6" s="21" t="s">
        <v>102</v>
      </c>
      <c r="Y6" s="21" t="s">
        <v>104</v>
      </c>
      <c r="Z6" s="63"/>
      <c r="AA6" s="28" t="s">
        <v>100</v>
      </c>
      <c r="AB6" s="28" t="s">
        <v>101</v>
      </c>
      <c r="AC6" s="21" t="s">
        <v>102</v>
      </c>
      <c r="AD6" s="21" t="s">
        <v>104</v>
      </c>
      <c r="AE6" s="63"/>
      <c r="AF6" s="28" t="s">
        <v>100</v>
      </c>
      <c r="AG6" s="28" t="s">
        <v>101</v>
      </c>
      <c r="AH6" s="21" t="s">
        <v>102</v>
      </c>
      <c r="AI6" s="21" t="s">
        <v>104</v>
      </c>
      <c r="AJ6" s="63"/>
      <c r="AK6" s="28" t="s">
        <v>100</v>
      </c>
      <c r="AL6" s="28" t="s">
        <v>101</v>
      </c>
      <c r="AM6" s="21" t="s">
        <v>102</v>
      </c>
      <c r="AN6" s="21" t="s">
        <v>104</v>
      </c>
      <c r="AO6" s="60"/>
    </row>
    <row r="7" spans="1:41" s="5" customFormat="1" ht="59.25" customHeight="1">
      <c r="A7" s="6">
        <v>1</v>
      </c>
      <c r="B7" s="6">
        <v>2</v>
      </c>
      <c r="C7" s="7">
        <v>3</v>
      </c>
      <c r="D7" s="61" t="s">
        <v>107</v>
      </c>
      <c r="E7" s="61" t="s">
        <v>108</v>
      </c>
      <c r="F7" s="61" t="s">
        <v>110</v>
      </c>
      <c r="G7" s="60" t="s">
        <v>109</v>
      </c>
      <c r="H7" s="60" t="s">
        <v>111</v>
      </c>
      <c r="I7" s="60" t="s">
        <v>112</v>
      </c>
      <c r="J7" s="60" t="s">
        <v>113</v>
      </c>
      <c r="K7" s="28">
        <v>11</v>
      </c>
      <c r="L7" s="28">
        <v>12</v>
      </c>
      <c r="M7" s="28">
        <v>13</v>
      </c>
      <c r="N7" s="21">
        <v>14</v>
      </c>
      <c r="O7" s="21">
        <v>15</v>
      </c>
      <c r="P7" s="28">
        <v>16</v>
      </c>
      <c r="Q7" s="28">
        <v>17</v>
      </c>
      <c r="R7" s="28">
        <v>18</v>
      </c>
      <c r="S7" s="21">
        <v>19</v>
      </c>
      <c r="T7" s="21">
        <v>20</v>
      </c>
      <c r="U7" s="28">
        <v>21</v>
      </c>
      <c r="V7" s="28">
        <v>22</v>
      </c>
      <c r="W7" s="28">
        <v>23</v>
      </c>
      <c r="X7" s="21">
        <v>24</v>
      </c>
      <c r="Y7" s="21">
        <v>25</v>
      </c>
      <c r="Z7" s="28">
        <v>26</v>
      </c>
      <c r="AA7" s="28">
        <v>27</v>
      </c>
      <c r="AB7" s="28">
        <v>28</v>
      </c>
      <c r="AC7" s="21">
        <v>29</v>
      </c>
      <c r="AD7" s="21">
        <v>30</v>
      </c>
      <c r="AE7" s="28">
        <v>31</v>
      </c>
      <c r="AF7" s="28">
        <v>32</v>
      </c>
      <c r="AG7" s="28">
        <v>33</v>
      </c>
      <c r="AH7" s="21">
        <v>34</v>
      </c>
      <c r="AI7" s="21">
        <v>35</v>
      </c>
      <c r="AJ7" s="28">
        <v>36</v>
      </c>
      <c r="AK7" s="28">
        <v>37</v>
      </c>
      <c r="AL7" s="28">
        <v>38</v>
      </c>
      <c r="AM7" s="87">
        <v>39</v>
      </c>
      <c r="AN7" s="87">
        <v>40</v>
      </c>
      <c r="AO7" s="87"/>
    </row>
    <row r="8" spans="1:41" ht="38.25" customHeight="1">
      <c r="A8" s="19">
        <v>1</v>
      </c>
      <c r="B8" s="26" t="s">
        <v>14</v>
      </c>
      <c r="C8" s="8"/>
      <c r="D8" s="29">
        <f>K8+P8+U8+Z8+AE8+AJ8+18</f>
        <v>193</v>
      </c>
      <c r="E8" s="29">
        <f>L8+Q8+V8+AA8+AF8+AK8</f>
        <v>105</v>
      </c>
      <c r="F8" s="30">
        <f>E8/D8</f>
        <v>0.54404145077720212</v>
      </c>
      <c r="G8" s="56">
        <f>N8+S8+X8+AC8+AH8+AM8</f>
        <v>0</v>
      </c>
      <c r="H8" s="20">
        <f>G8/D8</f>
        <v>0</v>
      </c>
      <c r="I8" s="56">
        <f>O8+T8+Y8+AD8+AI8+AN8</f>
        <v>0</v>
      </c>
      <c r="J8" s="20">
        <f>I8/F8</f>
        <v>0</v>
      </c>
      <c r="K8" s="29">
        <v>17</v>
      </c>
      <c r="L8" s="29">
        <v>14</v>
      </c>
      <c r="M8" s="30">
        <f>L8/K8</f>
        <v>0.82352941176470584</v>
      </c>
      <c r="N8" s="20"/>
      <c r="O8" s="20"/>
      <c r="P8" s="29">
        <v>9</v>
      </c>
      <c r="Q8" s="29">
        <v>4</v>
      </c>
      <c r="R8" s="30">
        <f>Q8/P8</f>
        <v>0.44444444444444442</v>
      </c>
      <c r="S8" s="20"/>
      <c r="T8" s="20"/>
      <c r="U8" s="29">
        <v>61</v>
      </c>
      <c r="V8" s="29">
        <v>25</v>
      </c>
      <c r="W8" s="30">
        <f>V8/U8</f>
        <v>0.4098360655737705</v>
      </c>
      <c r="X8" s="20"/>
      <c r="Y8" s="20"/>
      <c r="Z8" s="29">
        <v>70</v>
      </c>
      <c r="AA8" s="29">
        <v>50</v>
      </c>
      <c r="AB8" s="30">
        <f>AA8/Z8</f>
        <v>0.7142857142857143</v>
      </c>
      <c r="AC8" s="20"/>
      <c r="AD8" s="20"/>
      <c r="AE8" s="29">
        <v>7</v>
      </c>
      <c r="AF8" s="29">
        <v>4</v>
      </c>
      <c r="AG8" s="30">
        <f>AF8/AE8</f>
        <v>0.5714285714285714</v>
      </c>
      <c r="AH8" s="20"/>
      <c r="AI8" s="20"/>
      <c r="AJ8" s="29">
        <v>11</v>
      </c>
      <c r="AK8" s="29">
        <v>8</v>
      </c>
      <c r="AL8" s="30">
        <f>AK8/AJ8</f>
        <v>0.72727272727272729</v>
      </c>
      <c r="AM8" s="16"/>
      <c r="AN8" s="16"/>
      <c r="AO8" s="16"/>
    </row>
    <row r="9" spans="1:41" ht="21" customHeight="1">
      <c r="A9" s="19">
        <v>2</v>
      </c>
      <c r="B9" s="1" t="s">
        <v>15</v>
      </c>
      <c r="C9" s="18"/>
      <c r="D9" s="29">
        <f>K9+P9+U9+Z9+AE9+AJ9+6</f>
        <v>119</v>
      </c>
      <c r="E9" s="29">
        <f>L9+Q9+V9+AA9+AF9+AK9+6</f>
        <v>84</v>
      </c>
      <c r="F9" s="30">
        <f>E9/D9</f>
        <v>0.70588235294117652</v>
      </c>
      <c r="G9" s="56">
        <f t="shared" ref="G9:G72" si="0">N9+S9+X9+AC9+AH9+AM9</f>
        <v>0</v>
      </c>
      <c r="H9" s="20">
        <f t="shared" ref="H9:H72" si="1">G9/D9</f>
        <v>0</v>
      </c>
      <c r="I9" s="56">
        <f>O9+T9+Y9+AD9+AI9+AN9</f>
        <v>0</v>
      </c>
      <c r="J9" s="20">
        <f t="shared" ref="J9:J72" si="2">I9/F9</f>
        <v>0</v>
      </c>
      <c r="K9" s="29">
        <v>26</v>
      </c>
      <c r="L9" s="29">
        <v>24</v>
      </c>
      <c r="M9" s="30">
        <f>L9/K9</f>
        <v>0.92307692307692313</v>
      </c>
      <c r="N9" s="20"/>
      <c r="O9" s="20"/>
      <c r="P9" s="29">
        <v>11</v>
      </c>
      <c r="Q9" s="29">
        <v>11</v>
      </c>
      <c r="R9" s="30">
        <f>Q9/P9</f>
        <v>1</v>
      </c>
      <c r="S9" s="20"/>
      <c r="T9" s="20"/>
      <c r="U9" s="29">
        <v>41</v>
      </c>
      <c r="V9" s="29">
        <v>26</v>
      </c>
      <c r="W9" s="30">
        <f>V9/U9</f>
        <v>0.63414634146341464</v>
      </c>
      <c r="X9" s="20"/>
      <c r="Y9" s="20"/>
      <c r="Z9" s="29">
        <v>28</v>
      </c>
      <c r="AA9" s="29">
        <v>11</v>
      </c>
      <c r="AB9" s="30">
        <f>AA9/Z9</f>
        <v>0.39285714285714285</v>
      </c>
      <c r="AC9" s="20"/>
      <c r="AD9" s="20"/>
      <c r="AE9" s="29"/>
      <c r="AF9" s="29"/>
      <c r="AG9" s="30"/>
      <c r="AH9" s="20"/>
      <c r="AI9" s="20"/>
      <c r="AJ9" s="29">
        <v>7</v>
      </c>
      <c r="AK9" s="29">
        <v>6</v>
      </c>
      <c r="AL9" s="30">
        <f>AK9/AJ9</f>
        <v>0.8571428571428571</v>
      </c>
      <c r="AM9" s="16"/>
      <c r="AN9" s="16"/>
      <c r="AO9" s="16"/>
    </row>
    <row r="10" spans="1:41" ht="30">
      <c r="A10" s="19">
        <v>3</v>
      </c>
      <c r="B10" s="1" t="s">
        <v>16</v>
      </c>
      <c r="C10" s="18"/>
      <c r="D10" s="29">
        <f>K10+P10+U10+Z10+AE10+AJ10</f>
        <v>682</v>
      </c>
      <c r="E10" s="29">
        <f>L10+Q10+V10+AA10+AF10+AK10</f>
        <v>559</v>
      </c>
      <c r="F10" s="30">
        <f>E10/D10</f>
        <v>0.81964809384164228</v>
      </c>
      <c r="G10" s="56">
        <f t="shared" si="0"/>
        <v>0</v>
      </c>
      <c r="H10" s="20">
        <f t="shared" si="1"/>
        <v>0</v>
      </c>
      <c r="I10" s="56">
        <f>O10+T10+Y10+AD10+AI10+AN10</f>
        <v>0</v>
      </c>
      <c r="J10" s="20">
        <f t="shared" si="2"/>
        <v>0</v>
      </c>
      <c r="K10" s="29">
        <v>137</v>
      </c>
      <c r="L10" s="29">
        <v>135</v>
      </c>
      <c r="M10" s="30">
        <f>L10/K10</f>
        <v>0.98540145985401462</v>
      </c>
      <c r="N10" s="20"/>
      <c r="O10" s="20"/>
      <c r="P10" s="29">
        <v>69</v>
      </c>
      <c r="Q10" s="29">
        <v>37</v>
      </c>
      <c r="R10" s="30">
        <f>Q10/P10</f>
        <v>0.53623188405797106</v>
      </c>
      <c r="S10" s="20"/>
      <c r="T10" s="20"/>
      <c r="U10" s="29">
        <v>145</v>
      </c>
      <c r="V10" s="29">
        <v>116</v>
      </c>
      <c r="W10" s="30">
        <f>V10/U10</f>
        <v>0.8</v>
      </c>
      <c r="X10" s="20"/>
      <c r="Y10" s="20"/>
      <c r="Z10" s="29">
        <v>162</v>
      </c>
      <c r="AA10" s="29">
        <v>131</v>
      </c>
      <c r="AB10" s="30">
        <f>AA10/Z10</f>
        <v>0.80864197530864201</v>
      </c>
      <c r="AC10" s="20"/>
      <c r="AD10" s="20"/>
      <c r="AE10" s="29">
        <v>60</v>
      </c>
      <c r="AF10" s="29">
        <v>40</v>
      </c>
      <c r="AG10" s="30">
        <f>AF10/AE10</f>
        <v>0.66666666666666663</v>
      </c>
      <c r="AH10" s="20"/>
      <c r="AI10" s="20"/>
      <c r="AJ10" s="29">
        <v>109</v>
      </c>
      <c r="AK10" s="29">
        <v>100</v>
      </c>
      <c r="AL10" s="30">
        <f>AK10/AJ10</f>
        <v>0.91743119266055051</v>
      </c>
      <c r="AM10" s="16"/>
      <c r="AN10" s="16"/>
      <c r="AO10" s="16"/>
    </row>
    <row r="11" spans="1:41">
      <c r="A11" s="19">
        <v>4</v>
      </c>
      <c r="B11" s="1" t="s">
        <v>17</v>
      </c>
      <c r="C11" s="18"/>
      <c r="D11" s="29">
        <f>K11+P11+U11+Z11+AE11+AJ11</f>
        <v>117</v>
      </c>
      <c r="E11" s="29">
        <f>L11+Q11+V11+AA11+AF11+AK11</f>
        <v>64</v>
      </c>
      <c r="F11" s="30">
        <f>E11/D11</f>
        <v>0.54700854700854706</v>
      </c>
      <c r="G11" s="56">
        <f t="shared" si="0"/>
        <v>0</v>
      </c>
      <c r="H11" s="20">
        <f t="shared" si="1"/>
        <v>0</v>
      </c>
      <c r="I11" s="56">
        <f>O11+T11+Y11+AD11+AI11+AN11</f>
        <v>0</v>
      </c>
      <c r="J11" s="20">
        <f t="shared" si="2"/>
        <v>0</v>
      </c>
      <c r="K11" s="29">
        <v>32</v>
      </c>
      <c r="L11" s="29">
        <v>22</v>
      </c>
      <c r="M11" s="30">
        <f>L11/K11</f>
        <v>0.6875</v>
      </c>
      <c r="N11" s="20"/>
      <c r="O11" s="20"/>
      <c r="P11" s="29">
        <v>14</v>
      </c>
      <c r="Q11" s="29">
        <v>9</v>
      </c>
      <c r="R11" s="30">
        <f>Q11/P11</f>
        <v>0.6428571428571429</v>
      </c>
      <c r="S11" s="20"/>
      <c r="T11" s="20"/>
      <c r="U11" s="29">
        <v>25</v>
      </c>
      <c r="V11" s="29">
        <v>7</v>
      </c>
      <c r="W11" s="30">
        <f>V11/U11</f>
        <v>0.28000000000000003</v>
      </c>
      <c r="X11" s="20"/>
      <c r="Y11" s="20"/>
      <c r="Z11" s="29">
        <v>20</v>
      </c>
      <c r="AA11" s="29">
        <v>10</v>
      </c>
      <c r="AB11" s="30">
        <f>AA11/Z11</f>
        <v>0.5</v>
      </c>
      <c r="AC11" s="20"/>
      <c r="AD11" s="20"/>
      <c r="AE11" s="29">
        <v>12</v>
      </c>
      <c r="AF11" s="29">
        <v>9</v>
      </c>
      <c r="AG11" s="30">
        <f>AF11/AE11</f>
        <v>0.75</v>
      </c>
      <c r="AH11" s="20"/>
      <c r="AI11" s="20"/>
      <c r="AJ11" s="29">
        <v>14</v>
      </c>
      <c r="AK11" s="29">
        <v>7</v>
      </c>
      <c r="AL11" s="30">
        <f>AK11/AJ11</f>
        <v>0.5</v>
      </c>
      <c r="AM11" s="16"/>
      <c r="AN11" s="16"/>
      <c r="AO11" s="16"/>
    </row>
    <row r="12" spans="1:41">
      <c r="A12" s="19">
        <v>5</v>
      </c>
      <c r="B12" s="1" t="s">
        <v>18</v>
      </c>
      <c r="C12" s="18"/>
      <c r="D12" s="29">
        <v>556</v>
      </c>
      <c r="E12" s="29">
        <v>427</v>
      </c>
      <c r="F12" s="30">
        <v>0.76798561151079137</v>
      </c>
      <c r="G12" s="56">
        <f t="shared" si="0"/>
        <v>0</v>
      </c>
      <c r="H12" s="20">
        <f t="shared" si="1"/>
        <v>0</v>
      </c>
      <c r="I12" s="56">
        <f>O12+T12+Y12+AD12+AI12+AN12</f>
        <v>0</v>
      </c>
      <c r="J12" s="20">
        <f t="shared" si="2"/>
        <v>0</v>
      </c>
      <c r="K12" s="29">
        <v>52</v>
      </c>
      <c r="L12" s="29">
        <v>46</v>
      </c>
      <c r="M12" s="30">
        <v>0.88461538461538458</v>
      </c>
      <c r="N12" s="20"/>
      <c r="O12" s="20"/>
      <c r="P12" s="29">
        <v>31</v>
      </c>
      <c r="Q12" s="29">
        <v>25</v>
      </c>
      <c r="R12" s="30">
        <v>0.80645161290322576</v>
      </c>
      <c r="S12" s="20"/>
      <c r="T12" s="20"/>
      <c r="U12" s="29">
        <v>88</v>
      </c>
      <c r="V12" s="29">
        <v>33</v>
      </c>
      <c r="W12" s="30">
        <v>0.375</v>
      </c>
      <c r="X12" s="20"/>
      <c r="Y12" s="20"/>
      <c r="Z12" s="29">
        <v>72</v>
      </c>
      <c r="AA12" s="29">
        <v>56</v>
      </c>
      <c r="AB12" s="30">
        <v>0.77777777777777779</v>
      </c>
      <c r="AC12" s="20"/>
      <c r="AD12" s="20"/>
      <c r="AE12" s="29">
        <v>5</v>
      </c>
      <c r="AF12" s="29">
        <v>2</v>
      </c>
      <c r="AG12" s="30">
        <v>0.4</v>
      </c>
      <c r="AH12" s="20"/>
      <c r="AI12" s="20"/>
      <c r="AJ12" s="29">
        <v>73</v>
      </c>
      <c r="AK12" s="29">
        <v>33</v>
      </c>
      <c r="AL12" s="30">
        <v>0.45205479452054792</v>
      </c>
      <c r="AM12" s="16"/>
      <c r="AN12" s="16"/>
      <c r="AO12" s="16"/>
    </row>
    <row r="13" spans="1:41">
      <c r="A13" s="19">
        <v>6</v>
      </c>
      <c r="B13" s="1" t="s">
        <v>19</v>
      </c>
      <c r="C13" s="18"/>
      <c r="D13" s="29">
        <v>72</v>
      </c>
      <c r="E13" s="29">
        <v>40</v>
      </c>
      <c r="F13" s="30">
        <v>0.55555555555555558</v>
      </c>
      <c r="G13" s="56">
        <f t="shared" si="0"/>
        <v>0</v>
      </c>
      <c r="H13" s="20">
        <f t="shared" si="1"/>
        <v>0</v>
      </c>
      <c r="I13" s="56">
        <f>O13+T13+Y13+AD13+AI13+AN13</f>
        <v>0</v>
      </c>
      <c r="J13" s="20">
        <f t="shared" si="2"/>
        <v>0</v>
      </c>
      <c r="K13" s="29">
        <v>17</v>
      </c>
      <c r="L13" s="29">
        <v>14</v>
      </c>
      <c r="M13" s="30">
        <v>0.82352941176470584</v>
      </c>
      <c r="N13" s="20"/>
      <c r="O13" s="20"/>
      <c r="P13" s="29"/>
      <c r="Q13" s="29"/>
      <c r="R13" s="30"/>
      <c r="S13" s="20"/>
      <c r="T13" s="20"/>
      <c r="U13" s="29">
        <v>15</v>
      </c>
      <c r="V13" s="29">
        <v>9</v>
      </c>
      <c r="W13" s="30">
        <v>0.6</v>
      </c>
      <c r="X13" s="20"/>
      <c r="Y13" s="20"/>
      <c r="Z13" s="29">
        <v>14</v>
      </c>
      <c r="AA13" s="29">
        <v>7</v>
      </c>
      <c r="AB13" s="30">
        <v>0.5</v>
      </c>
      <c r="AC13" s="20"/>
      <c r="AD13" s="20"/>
      <c r="AE13" s="29"/>
      <c r="AF13" s="29"/>
      <c r="AG13" s="30"/>
      <c r="AH13" s="20"/>
      <c r="AI13" s="20"/>
      <c r="AJ13" s="29">
        <v>16</v>
      </c>
      <c r="AK13" s="29">
        <v>8</v>
      </c>
      <c r="AL13" s="30">
        <v>0.5</v>
      </c>
      <c r="AM13" s="16"/>
      <c r="AN13" s="16"/>
      <c r="AO13" s="16"/>
    </row>
    <row r="14" spans="1:41" ht="30">
      <c r="A14" s="19">
        <v>7</v>
      </c>
      <c r="B14" s="1" t="s">
        <v>20</v>
      </c>
      <c r="C14" s="18"/>
      <c r="D14" s="29">
        <v>365</v>
      </c>
      <c r="E14" s="29">
        <v>198</v>
      </c>
      <c r="F14" s="30">
        <v>0.54246575342465753</v>
      </c>
      <c r="G14" s="56">
        <f t="shared" si="0"/>
        <v>0</v>
      </c>
      <c r="H14" s="20">
        <f t="shared" si="1"/>
        <v>0</v>
      </c>
      <c r="I14" s="56">
        <f>O14+T14+Y14+AD14+AI14+AN14</f>
        <v>0</v>
      </c>
      <c r="J14" s="20">
        <f t="shared" si="2"/>
        <v>0</v>
      </c>
      <c r="K14" s="29">
        <v>35</v>
      </c>
      <c r="L14" s="29">
        <v>31</v>
      </c>
      <c r="M14" s="30">
        <v>0.88571428571428568</v>
      </c>
      <c r="N14" s="20"/>
      <c r="O14" s="20"/>
      <c r="P14" s="29"/>
      <c r="Q14" s="29"/>
      <c r="R14" s="30"/>
      <c r="S14" s="20"/>
      <c r="T14" s="20"/>
      <c r="U14" s="29">
        <v>120</v>
      </c>
      <c r="V14" s="29">
        <v>66</v>
      </c>
      <c r="W14" s="30">
        <v>0.55000000000000004</v>
      </c>
      <c r="X14" s="20"/>
      <c r="Y14" s="20"/>
      <c r="Z14" s="29">
        <v>150</v>
      </c>
      <c r="AA14" s="29">
        <v>62</v>
      </c>
      <c r="AB14" s="30">
        <v>0.41333333333333333</v>
      </c>
      <c r="AC14" s="20"/>
      <c r="AD14" s="20"/>
      <c r="AE14" s="29">
        <v>14</v>
      </c>
      <c r="AF14" s="29">
        <v>9</v>
      </c>
      <c r="AG14" s="30">
        <v>0.6428571428571429</v>
      </c>
      <c r="AH14" s="20"/>
      <c r="AI14" s="20"/>
      <c r="AJ14" s="29">
        <v>22</v>
      </c>
      <c r="AK14" s="29">
        <v>12</v>
      </c>
      <c r="AL14" s="30">
        <v>0.54545454545454541</v>
      </c>
      <c r="AM14" s="16"/>
      <c r="AN14" s="16"/>
      <c r="AO14" s="16"/>
    </row>
    <row r="15" spans="1:41" ht="58.5" customHeight="1">
      <c r="A15" s="19">
        <v>8</v>
      </c>
      <c r="B15" s="1" t="s">
        <v>21</v>
      </c>
      <c r="C15" s="18"/>
      <c r="D15" s="29">
        <v>134</v>
      </c>
      <c r="E15" s="29">
        <v>28</v>
      </c>
      <c r="F15" s="31">
        <v>0.20895522388059701</v>
      </c>
      <c r="G15" s="56">
        <f t="shared" si="0"/>
        <v>0</v>
      </c>
      <c r="H15" s="20">
        <f t="shared" si="1"/>
        <v>0</v>
      </c>
      <c r="I15" s="56">
        <f>O15+T15+Y15+AD15+AI15+AN15</f>
        <v>0</v>
      </c>
      <c r="J15" s="20">
        <f t="shared" si="2"/>
        <v>0</v>
      </c>
      <c r="K15" s="29">
        <v>35</v>
      </c>
      <c r="L15" s="29">
        <v>10</v>
      </c>
      <c r="M15" s="31">
        <v>0.2857142857142857</v>
      </c>
      <c r="N15" s="14"/>
      <c r="O15" s="14"/>
      <c r="P15" s="29">
        <v>14</v>
      </c>
      <c r="Q15" s="29">
        <v>6</v>
      </c>
      <c r="R15" s="31">
        <v>0.42857142857142855</v>
      </c>
      <c r="S15" s="14"/>
      <c r="T15" s="14"/>
      <c r="U15" s="29">
        <v>63</v>
      </c>
      <c r="V15" s="29">
        <v>5</v>
      </c>
      <c r="W15" s="31">
        <v>7.9365079365079361E-2</v>
      </c>
      <c r="X15" s="14"/>
      <c r="Y15" s="14"/>
      <c r="Z15" s="29">
        <v>11</v>
      </c>
      <c r="AA15" s="29">
        <v>2</v>
      </c>
      <c r="AB15" s="31">
        <v>0.18181818181818182</v>
      </c>
      <c r="AC15" s="14"/>
      <c r="AD15" s="14"/>
      <c r="AE15" s="29">
        <v>3</v>
      </c>
      <c r="AF15" s="29">
        <v>2</v>
      </c>
      <c r="AG15" s="31">
        <v>0.66666666666666663</v>
      </c>
      <c r="AH15" s="14"/>
      <c r="AI15" s="14"/>
      <c r="AJ15" s="29">
        <v>7</v>
      </c>
      <c r="AK15" s="29">
        <v>3</v>
      </c>
      <c r="AL15" s="31">
        <v>0.42857142857142855</v>
      </c>
      <c r="AM15" s="16"/>
      <c r="AN15" s="16"/>
      <c r="AO15" s="16"/>
    </row>
    <row r="16" spans="1:41" ht="30">
      <c r="A16" s="19">
        <v>9</v>
      </c>
      <c r="B16" s="1" t="s">
        <v>22</v>
      </c>
      <c r="C16" s="18"/>
      <c r="D16" s="29">
        <v>124</v>
      </c>
      <c r="E16" s="29">
        <v>80</v>
      </c>
      <c r="F16" s="30">
        <v>0.64516129032258063</v>
      </c>
      <c r="G16" s="56">
        <f t="shared" si="0"/>
        <v>0</v>
      </c>
      <c r="H16" s="20">
        <f t="shared" si="1"/>
        <v>0</v>
      </c>
      <c r="I16" s="56">
        <f>O16+T16+Y16+AD16+AI16+AN16</f>
        <v>0</v>
      </c>
      <c r="J16" s="20">
        <f t="shared" si="2"/>
        <v>0</v>
      </c>
      <c r="K16" s="29">
        <v>18</v>
      </c>
      <c r="L16" s="29">
        <v>17</v>
      </c>
      <c r="M16" s="30">
        <v>0.94444444444444442</v>
      </c>
      <c r="N16" s="20"/>
      <c r="O16" s="20"/>
      <c r="P16" s="29">
        <v>12</v>
      </c>
      <c r="Q16" s="29">
        <v>6</v>
      </c>
      <c r="R16" s="30">
        <v>0.5</v>
      </c>
      <c r="S16" s="20"/>
      <c r="T16" s="20"/>
      <c r="U16" s="29">
        <v>42</v>
      </c>
      <c r="V16" s="29">
        <v>23</v>
      </c>
      <c r="W16" s="30">
        <v>0.54761904761904767</v>
      </c>
      <c r="X16" s="20"/>
      <c r="Y16" s="20"/>
      <c r="Z16" s="29">
        <v>20</v>
      </c>
      <c r="AA16" s="29">
        <v>10</v>
      </c>
      <c r="AB16" s="30">
        <v>0.5</v>
      </c>
      <c r="AC16" s="20"/>
      <c r="AD16" s="20"/>
      <c r="AE16" s="29">
        <v>12</v>
      </c>
      <c r="AF16" s="29">
        <v>8</v>
      </c>
      <c r="AG16" s="30">
        <v>0.66666666666666663</v>
      </c>
      <c r="AH16" s="20"/>
      <c r="AI16" s="20"/>
      <c r="AJ16" s="29">
        <v>12</v>
      </c>
      <c r="AK16" s="29">
        <v>8</v>
      </c>
      <c r="AL16" s="30">
        <v>0.66666666666666663</v>
      </c>
      <c r="AM16" s="16"/>
      <c r="AN16" s="16"/>
      <c r="AO16" s="16"/>
    </row>
    <row r="17" spans="1:41">
      <c r="A17" s="19">
        <v>10</v>
      </c>
      <c r="B17" s="1" t="s">
        <v>23</v>
      </c>
      <c r="C17" s="18"/>
      <c r="D17" s="29">
        <f>K17+P17+U17+Z17+AE17+AJ17+20+62</f>
        <v>706</v>
      </c>
      <c r="E17" s="29">
        <f>L17+Q17+V17+AA17+AF17+AK17+19+62</f>
        <v>402</v>
      </c>
      <c r="F17" s="30">
        <f>E17/D17</f>
        <v>0.56940509915014159</v>
      </c>
      <c r="G17" s="56">
        <f t="shared" si="0"/>
        <v>0</v>
      </c>
      <c r="H17" s="20">
        <f t="shared" si="1"/>
        <v>0</v>
      </c>
      <c r="I17" s="56">
        <f>O17+T17+Y17+AD17+AI17+AN17</f>
        <v>0</v>
      </c>
      <c r="J17" s="20">
        <f t="shared" si="2"/>
        <v>0</v>
      </c>
      <c r="K17" s="29">
        <v>107</v>
      </c>
      <c r="L17" s="29">
        <v>89</v>
      </c>
      <c r="M17" s="30">
        <f>L17/K17</f>
        <v>0.83177570093457942</v>
      </c>
      <c r="N17" s="20"/>
      <c r="O17" s="20"/>
      <c r="P17" s="29">
        <v>19</v>
      </c>
      <c r="Q17" s="29">
        <v>19</v>
      </c>
      <c r="R17" s="30">
        <f>Q17/P17</f>
        <v>1</v>
      </c>
      <c r="S17" s="20"/>
      <c r="T17" s="20"/>
      <c r="U17" s="29">
        <v>275</v>
      </c>
      <c r="V17" s="29">
        <v>156</v>
      </c>
      <c r="W17" s="30">
        <f>V17/U17</f>
        <v>0.56727272727272726</v>
      </c>
      <c r="X17" s="20"/>
      <c r="Y17" s="20"/>
      <c r="Z17" s="29">
        <v>206</v>
      </c>
      <c r="AA17" s="29">
        <v>50</v>
      </c>
      <c r="AB17" s="30">
        <f>AA17/Z17</f>
        <v>0.24271844660194175</v>
      </c>
      <c r="AC17" s="20"/>
      <c r="AD17" s="20"/>
      <c r="AE17" s="29">
        <v>4</v>
      </c>
      <c r="AF17" s="29">
        <v>1</v>
      </c>
      <c r="AG17" s="30">
        <f>AF17/AE17</f>
        <v>0.25</v>
      </c>
      <c r="AH17" s="20"/>
      <c r="AI17" s="20"/>
      <c r="AJ17" s="29">
        <v>13</v>
      </c>
      <c r="AK17" s="29">
        <v>6</v>
      </c>
      <c r="AL17" s="30">
        <f>AK17/AJ17</f>
        <v>0.46153846153846156</v>
      </c>
      <c r="AM17" s="16"/>
      <c r="AN17" s="16"/>
      <c r="AO17" s="16"/>
    </row>
    <row r="18" spans="1:41" ht="53.25" customHeight="1">
      <c r="A18" s="19">
        <v>11</v>
      </c>
      <c r="B18" s="1" t="s">
        <v>24</v>
      </c>
      <c r="C18" s="18"/>
      <c r="D18" s="29">
        <f>K18+P18+U18+Z18+AE18+AJ18+3</f>
        <v>264</v>
      </c>
      <c r="E18" s="29">
        <f>L18+Q18+V18+AA18+AF18+AK18+3</f>
        <v>193</v>
      </c>
      <c r="F18" s="30">
        <f>E18/D18</f>
        <v>0.73106060606060608</v>
      </c>
      <c r="G18" s="56">
        <f t="shared" si="0"/>
        <v>0</v>
      </c>
      <c r="H18" s="20">
        <f t="shared" si="1"/>
        <v>0</v>
      </c>
      <c r="I18" s="56">
        <f>O18+T18+Y18+AD18+AI18+AN18</f>
        <v>0</v>
      </c>
      <c r="J18" s="20">
        <f t="shared" si="2"/>
        <v>0</v>
      </c>
      <c r="K18" s="43">
        <v>89</v>
      </c>
      <c r="L18" s="43">
        <v>87</v>
      </c>
      <c r="M18" s="30">
        <f>L18/K18</f>
        <v>0.97752808988764039</v>
      </c>
      <c r="N18" s="20"/>
      <c r="O18" s="20"/>
      <c r="P18" s="43">
        <v>15</v>
      </c>
      <c r="Q18" s="43">
        <v>13</v>
      </c>
      <c r="R18" s="30">
        <f>Q18/P18</f>
        <v>0.8666666666666667</v>
      </c>
      <c r="S18" s="20"/>
      <c r="T18" s="20"/>
      <c r="U18" s="43">
        <v>69</v>
      </c>
      <c r="V18" s="43">
        <v>35</v>
      </c>
      <c r="W18" s="30">
        <f>V18/U18</f>
        <v>0.50724637681159424</v>
      </c>
      <c r="X18" s="20"/>
      <c r="Y18" s="20"/>
      <c r="Z18" s="43">
        <v>43</v>
      </c>
      <c r="AA18" s="43">
        <v>25</v>
      </c>
      <c r="AB18" s="30">
        <f>AA18/Z18</f>
        <v>0.58139534883720934</v>
      </c>
      <c r="AC18" s="20"/>
      <c r="AD18" s="20"/>
      <c r="AE18" s="43">
        <v>9</v>
      </c>
      <c r="AF18" s="43">
        <v>9</v>
      </c>
      <c r="AG18" s="30">
        <f>AF18/AE18</f>
        <v>1</v>
      </c>
      <c r="AH18" s="20"/>
      <c r="AI18" s="20"/>
      <c r="AJ18" s="43">
        <v>36</v>
      </c>
      <c r="AK18" s="43">
        <v>21</v>
      </c>
      <c r="AL18" s="30">
        <f>AK18/AJ18</f>
        <v>0.58333333333333337</v>
      </c>
      <c r="AM18" s="16"/>
      <c r="AN18" s="16"/>
      <c r="AO18" s="16"/>
    </row>
    <row r="19" spans="1:41">
      <c r="A19" s="19">
        <v>12</v>
      </c>
      <c r="B19" s="1" t="s">
        <v>25</v>
      </c>
      <c r="C19" s="18"/>
      <c r="D19" s="29">
        <f>K19+P19+U19+Z19+AE19+AJ19+2</f>
        <v>53</v>
      </c>
      <c r="E19" s="29">
        <f>L19+Q19+V19+AA19+AF19+AK19+2</f>
        <v>37</v>
      </c>
      <c r="F19" s="30">
        <f>E19/D19</f>
        <v>0.69811320754716977</v>
      </c>
      <c r="G19" s="56">
        <f t="shared" si="0"/>
        <v>0</v>
      </c>
      <c r="H19" s="20">
        <f t="shared" si="1"/>
        <v>0</v>
      </c>
      <c r="I19" s="56">
        <f>O19+T19+Y19+AD19+AI19+AN19</f>
        <v>0</v>
      </c>
      <c r="J19" s="20">
        <f t="shared" si="2"/>
        <v>0</v>
      </c>
      <c r="K19" s="29">
        <v>10</v>
      </c>
      <c r="L19" s="29">
        <v>7</v>
      </c>
      <c r="M19" s="30">
        <f>L19/K19</f>
        <v>0.7</v>
      </c>
      <c r="N19" s="20"/>
      <c r="O19" s="20"/>
      <c r="P19" s="29">
        <v>7</v>
      </c>
      <c r="Q19" s="29">
        <v>4</v>
      </c>
      <c r="R19" s="30">
        <f>Q19/P19</f>
        <v>0.5714285714285714</v>
      </c>
      <c r="S19" s="20"/>
      <c r="T19" s="20"/>
      <c r="U19" s="29">
        <v>13</v>
      </c>
      <c r="V19" s="29">
        <v>9</v>
      </c>
      <c r="W19" s="30">
        <f>V19/U19</f>
        <v>0.69230769230769229</v>
      </c>
      <c r="X19" s="20"/>
      <c r="Y19" s="20"/>
      <c r="Z19" s="29">
        <v>12</v>
      </c>
      <c r="AA19" s="29">
        <v>8</v>
      </c>
      <c r="AB19" s="30">
        <f>AA19/Z19</f>
        <v>0.66666666666666663</v>
      </c>
      <c r="AC19" s="20"/>
      <c r="AD19" s="20"/>
      <c r="AE19" s="29">
        <v>5</v>
      </c>
      <c r="AF19" s="29">
        <v>4</v>
      </c>
      <c r="AG19" s="30">
        <f>AF19/AE19</f>
        <v>0.8</v>
      </c>
      <c r="AH19" s="20"/>
      <c r="AI19" s="20"/>
      <c r="AJ19" s="29">
        <v>4</v>
      </c>
      <c r="AK19" s="29">
        <v>3</v>
      </c>
      <c r="AL19" s="30">
        <f>AK19/AJ19</f>
        <v>0.75</v>
      </c>
      <c r="AM19" s="16"/>
      <c r="AN19" s="16"/>
      <c r="AO19" s="16"/>
    </row>
    <row r="20" spans="1:41">
      <c r="A20" s="19">
        <v>13</v>
      </c>
      <c r="B20" s="1" t="s">
        <v>26</v>
      </c>
      <c r="C20" s="18"/>
      <c r="D20" s="29">
        <f>K20+P20+U20+Z20+AE20+AJ20+2</f>
        <v>178</v>
      </c>
      <c r="E20" s="29">
        <f>L20+Q20+V20+AA20+AF20+AK20+2</f>
        <v>134</v>
      </c>
      <c r="F20" s="30">
        <f>E20/D20</f>
        <v>0.7528089887640449</v>
      </c>
      <c r="G20" s="56">
        <f t="shared" si="0"/>
        <v>0</v>
      </c>
      <c r="H20" s="20">
        <f t="shared" si="1"/>
        <v>0</v>
      </c>
      <c r="I20" s="56">
        <f>O20+T20+Y20+AD20+AI20+AN20</f>
        <v>0</v>
      </c>
      <c r="J20" s="20">
        <f t="shared" si="2"/>
        <v>0</v>
      </c>
      <c r="K20" s="44">
        <v>65</v>
      </c>
      <c r="L20" s="29">
        <v>57</v>
      </c>
      <c r="M20" s="30">
        <f>L20/K20</f>
        <v>0.87692307692307692</v>
      </c>
      <c r="N20" s="20"/>
      <c r="O20" s="20"/>
      <c r="P20" s="44">
        <v>15</v>
      </c>
      <c r="Q20" s="29">
        <v>7</v>
      </c>
      <c r="R20" s="30">
        <f>Q20/P20</f>
        <v>0.46666666666666667</v>
      </c>
      <c r="S20" s="20"/>
      <c r="T20" s="20"/>
      <c r="U20" s="44">
        <v>42</v>
      </c>
      <c r="V20" s="29">
        <v>30</v>
      </c>
      <c r="W20" s="30">
        <f>V20/U20</f>
        <v>0.7142857142857143</v>
      </c>
      <c r="X20" s="20"/>
      <c r="Y20" s="20"/>
      <c r="Z20" s="44">
        <v>32</v>
      </c>
      <c r="AA20" s="29">
        <v>24</v>
      </c>
      <c r="AB20" s="30">
        <f>AA20/Z20</f>
        <v>0.75</v>
      </c>
      <c r="AC20" s="20"/>
      <c r="AD20" s="20"/>
      <c r="AE20" s="44">
        <v>1</v>
      </c>
      <c r="AF20" s="29">
        <v>1</v>
      </c>
      <c r="AG20" s="30">
        <f>AF20/AE20</f>
        <v>1</v>
      </c>
      <c r="AH20" s="20"/>
      <c r="AI20" s="20"/>
      <c r="AJ20" s="44">
        <v>21</v>
      </c>
      <c r="AK20" s="29">
        <v>13</v>
      </c>
      <c r="AL20" s="30">
        <f>AK20/AJ20</f>
        <v>0.61904761904761907</v>
      </c>
      <c r="AM20" s="16"/>
      <c r="AN20" s="16"/>
      <c r="AO20" s="16"/>
    </row>
    <row r="21" spans="1:41">
      <c r="A21" s="19">
        <v>14</v>
      </c>
      <c r="B21" s="1" t="s">
        <v>27</v>
      </c>
      <c r="C21" s="18"/>
      <c r="D21" s="29">
        <v>57</v>
      </c>
      <c r="E21" s="29">
        <v>56</v>
      </c>
      <c r="F21" s="30">
        <v>0.98245614035087714</v>
      </c>
      <c r="G21" s="56">
        <f t="shared" si="0"/>
        <v>0</v>
      </c>
      <c r="H21" s="20">
        <f t="shared" si="1"/>
        <v>0</v>
      </c>
      <c r="I21" s="56">
        <f>O21+T21+Y21+AD21+AI21+AN21</f>
        <v>0</v>
      </c>
      <c r="J21" s="20">
        <f t="shared" si="2"/>
        <v>0</v>
      </c>
      <c r="K21" s="45">
        <v>18</v>
      </c>
      <c r="L21" s="45">
        <v>18</v>
      </c>
      <c r="M21" s="30">
        <v>1</v>
      </c>
      <c r="N21" s="20"/>
      <c r="O21" s="20"/>
      <c r="P21" s="45">
        <v>7</v>
      </c>
      <c r="Q21" s="45">
        <v>6</v>
      </c>
      <c r="R21" s="30">
        <v>0.8571428571428571</v>
      </c>
      <c r="S21" s="20"/>
      <c r="T21" s="20"/>
      <c r="U21" s="45">
        <v>10</v>
      </c>
      <c r="V21" s="45">
        <v>10</v>
      </c>
      <c r="W21" s="30">
        <v>1</v>
      </c>
      <c r="X21" s="20"/>
      <c r="Y21" s="20"/>
      <c r="Z21" s="45">
        <v>12</v>
      </c>
      <c r="AA21" s="45">
        <v>12</v>
      </c>
      <c r="AB21" s="30">
        <v>1</v>
      </c>
      <c r="AC21" s="20"/>
      <c r="AD21" s="20"/>
      <c r="AE21" s="45"/>
      <c r="AF21" s="45"/>
      <c r="AG21" s="30"/>
      <c r="AH21" s="20"/>
      <c r="AI21" s="20"/>
      <c r="AJ21" s="45">
        <v>6</v>
      </c>
      <c r="AK21" s="45">
        <v>6</v>
      </c>
      <c r="AL21" s="30">
        <v>1</v>
      </c>
      <c r="AM21" s="16"/>
      <c r="AN21" s="16"/>
      <c r="AO21" s="16"/>
    </row>
    <row r="22" spans="1:41" ht="30">
      <c r="A22" s="19">
        <v>15</v>
      </c>
      <c r="B22" s="1" t="s">
        <v>28</v>
      </c>
      <c r="C22" s="18"/>
      <c r="D22" s="29">
        <f>K22+P22+U22+Z22+AE22+AJ22</f>
        <v>154</v>
      </c>
      <c r="E22" s="29">
        <f>L22+Q22+V22+AA22+AF22+AK22</f>
        <v>74</v>
      </c>
      <c r="F22" s="30">
        <f>E22/D22</f>
        <v>0.48051948051948051</v>
      </c>
      <c r="G22" s="56">
        <f t="shared" si="0"/>
        <v>0</v>
      </c>
      <c r="H22" s="20">
        <f t="shared" si="1"/>
        <v>0</v>
      </c>
      <c r="I22" s="56">
        <f>O22+T22+Y22+AD22+AI22+AN22</f>
        <v>0</v>
      </c>
      <c r="J22" s="20">
        <f t="shared" si="2"/>
        <v>0</v>
      </c>
      <c r="K22" s="29">
        <v>31</v>
      </c>
      <c r="L22" s="29">
        <v>21</v>
      </c>
      <c r="M22" s="30">
        <f>L22/K22</f>
        <v>0.67741935483870963</v>
      </c>
      <c r="N22" s="20"/>
      <c r="O22" s="20"/>
      <c r="P22" s="29"/>
      <c r="Q22" s="29"/>
      <c r="R22" s="30"/>
      <c r="S22" s="20"/>
      <c r="T22" s="20"/>
      <c r="U22" s="29">
        <v>95</v>
      </c>
      <c r="V22" s="29">
        <v>31</v>
      </c>
      <c r="W22" s="30">
        <f>V22/U22</f>
        <v>0.32631578947368423</v>
      </c>
      <c r="X22" s="20"/>
      <c r="Y22" s="20"/>
      <c r="Z22" s="29">
        <v>16</v>
      </c>
      <c r="AA22" s="29">
        <v>12</v>
      </c>
      <c r="AB22" s="30">
        <f>AA22/Z22</f>
        <v>0.75</v>
      </c>
      <c r="AC22" s="20"/>
      <c r="AD22" s="20"/>
      <c r="AE22" s="29">
        <v>2</v>
      </c>
      <c r="AF22" s="29">
        <v>2</v>
      </c>
      <c r="AG22" s="30">
        <f>AF22/AE22</f>
        <v>1</v>
      </c>
      <c r="AH22" s="20"/>
      <c r="AI22" s="20"/>
      <c r="AJ22" s="29">
        <v>10</v>
      </c>
      <c r="AK22" s="29">
        <v>8</v>
      </c>
      <c r="AL22" s="30">
        <f>AK22/AJ22</f>
        <v>0.8</v>
      </c>
      <c r="AM22" s="16"/>
      <c r="AN22" s="16"/>
      <c r="AO22" s="16"/>
    </row>
    <row r="23" spans="1:41" ht="30">
      <c r="A23" s="19">
        <v>16</v>
      </c>
      <c r="B23" s="1" t="s">
        <v>29</v>
      </c>
      <c r="C23" s="18"/>
      <c r="D23" s="29">
        <f>K23+P23+U23+Z23+AE23+AJ23</f>
        <v>116</v>
      </c>
      <c r="E23" s="29">
        <f>L23+Q23+V23+AA23+AF23+AK23</f>
        <v>69</v>
      </c>
      <c r="F23" s="30">
        <f>E23/D23</f>
        <v>0.59482758620689657</v>
      </c>
      <c r="G23" s="56">
        <f t="shared" si="0"/>
        <v>0</v>
      </c>
      <c r="H23" s="20">
        <f t="shared" si="1"/>
        <v>0</v>
      </c>
      <c r="I23" s="56">
        <f>O23+T23+Y23+AD23+AI23+AN23</f>
        <v>0</v>
      </c>
      <c r="J23" s="20">
        <f t="shared" si="2"/>
        <v>0</v>
      </c>
      <c r="K23" s="46">
        <v>52</v>
      </c>
      <c r="L23" s="44">
        <v>39</v>
      </c>
      <c r="M23" s="30">
        <f>L23/K23</f>
        <v>0.75</v>
      </c>
      <c r="N23" s="20"/>
      <c r="O23" s="20"/>
      <c r="P23" s="46">
        <v>9</v>
      </c>
      <c r="Q23" s="44">
        <v>5</v>
      </c>
      <c r="R23" s="30">
        <f>Q23/P23</f>
        <v>0.55555555555555558</v>
      </c>
      <c r="S23" s="20"/>
      <c r="T23" s="20"/>
      <c r="U23" s="46">
        <v>29</v>
      </c>
      <c r="V23" s="44">
        <v>13</v>
      </c>
      <c r="W23" s="30">
        <f>V23/U23</f>
        <v>0.44827586206896552</v>
      </c>
      <c r="X23" s="20"/>
      <c r="Y23" s="20"/>
      <c r="Z23" s="46">
        <v>21</v>
      </c>
      <c r="AA23" s="46">
        <v>9</v>
      </c>
      <c r="AB23" s="54">
        <f>AA23/Z23</f>
        <v>0.42857142857142855</v>
      </c>
      <c r="AC23" s="12"/>
      <c r="AD23" s="12"/>
      <c r="AE23" s="46">
        <v>3</v>
      </c>
      <c r="AF23" s="46">
        <v>2</v>
      </c>
      <c r="AG23" s="54">
        <f>AF23/AE23</f>
        <v>0.66666666666666663</v>
      </c>
      <c r="AH23" s="12"/>
      <c r="AI23" s="12"/>
      <c r="AJ23" s="46">
        <v>2</v>
      </c>
      <c r="AK23" s="46">
        <v>1</v>
      </c>
      <c r="AL23" s="54">
        <f>AK23/AJ23</f>
        <v>0.5</v>
      </c>
      <c r="AM23" s="16"/>
      <c r="AN23" s="16"/>
      <c r="AO23" s="16"/>
    </row>
    <row r="24" spans="1:41" ht="30">
      <c r="A24" s="19">
        <v>17</v>
      </c>
      <c r="B24" s="1" t="s">
        <v>30</v>
      </c>
      <c r="C24" s="18"/>
      <c r="D24" s="29">
        <f>K24+P24+U24+Z24+AE24+AJ24+42</f>
        <v>1000</v>
      </c>
      <c r="E24" s="29">
        <f>L24+Q24+V24+AA24+AF24+AK24+42</f>
        <v>551</v>
      </c>
      <c r="F24" s="30">
        <f>E24/D24</f>
        <v>0.55100000000000005</v>
      </c>
      <c r="G24" s="56">
        <f t="shared" si="0"/>
        <v>0</v>
      </c>
      <c r="H24" s="20">
        <f t="shared" si="1"/>
        <v>0</v>
      </c>
      <c r="I24" s="56">
        <f>O24+T24+Y24+AD24+AI24+AN24</f>
        <v>0</v>
      </c>
      <c r="J24" s="20">
        <f t="shared" si="2"/>
        <v>0</v>
      </c>
      <c r="K24" s="29">
        <v>192</v>
      </c>
      <c r="L24" s="29">
        <v>115</v>
      </c>
      <c r="M24" s="30">
        <f>L24/K24</f>
        <v>0.59895833333333337</v>
      </c>
      <c r="N24" s="20"/>
      <c r="O24" s="20"/>
      <c r="P24" s="29">
        <v>52</v>
      </c>
      <c r="Q24" s="29">
        <v>25</v>
      </c>
      <c r="R24" s="30">
        <f>Q24/P24</f>
        <v>0.48076923076923078</v>
      </c>
      <c r="S24" s="20"/>
      <c r="T24" s="20"/>
      <c r="U24" s="29">
        <v>337</v>
      </c>
      <c r="V24" s="29">
        <v>179</v>
      </c>
      <c r="W24" s="30">
        <f>V24/U24</f>
        <v>0.53115727002967361</v>
      </c>
      <c r="X24" s="20"/>
      <c r="Y24" s="20"/>
      <c r="Z24" s="29">
        <v>213</v>
      </c>
      <c r="AA24" s="29">
        <v>91</v>
      </c>
      <c r="AB24" s="30">
        <f>AA24/Z24</f>
        <v>0.42723004694835681</v>
      </c>
      <c r="AC24" s="20"/>
      <c r="AD24" s="20"/>
      <c r="AE24" s="29">
        <v>10</v>
      </c>
      <c r="AF24" s="29">
        <v>10</v>
      </c>
      <c r="AG24" s="30">
        <f>AF24/AE24</f>
        <v>1</v>
      </c>
      <c r="AH24" s="20"/>
      <c r="AI24" s="20"/>
      <c r="AJ24" s="29">
        <v>154</v>
      </c>
      <c r="AK24" s="29">
        <v>89</v>
      </c>
      <c r="AL24" s="30">
        <f>AK24/AJ24</f>
        <v>0.57792207792207795</v>
      </c>
      <c r="AM24" s="16"/>
      <c r="AN24" s="16"/>
      <c r="AO24" s="16"/>
    </row>
    <row r="25" spans="1:41" ht="54.75" customHeight="1">
      <c r="A25" s="19">
        <v>18</v>
      </c>
      <c r="B25" s="1" t="s">
        <v>31</v>
      </c>
      <c r="C25" s="18"/>
      <c r="D25" s="29">
        <v>103</v>
      </c>
      <c r="E25" s="29">
        <v>56</v>
      </c>
      <c r="F25" s="30">
        <v>0.5436893203883495</v>
      </c>
      <c r="G25" s="56">
        <f t="shared" si="0"/>
        <v>0</v>
      </c>
      <c r="H25" s="20">
        <f t="shared" si="1"/>
        <v>0</v>
      </c>
      <c r="I25" s="56">
        <f>O25+T25+Y25+AD25+AI25+AN25</f>
        <v>0</v>
      </c>
      <c r="J25" s="20">
        <f t="shared" si="2"/>
        <v>0</v>
      </c>
      <c r="K25" s="29">
        <v>22</v>
      </c>
      <c r="L25" s="29">
        <v>13</v>
      </c>
      <c r="M25" s="30">
        <v>0.59090909090909094</v>
      </c>
      <c r="N25" s="20"/>
      <c r="O25" s="20"/>
      <c r="P25" s="29">
        <v>18</v>
      </c>
      <c r="Q25" s="29">
        <v>5</v>
      </c>
      <c r="R25" s="30">
        <v>0.27777777777777779</v>
      </c>
      <c r="S25" s="20"/>
      <c r="T25" s="20"/>
      <c r="U25" s="29">
        <v>24</v>
      </c>
      <c r="V25" s="29">
        <v>11</v>
      </c>
      <c r="W25" s="30">
        <v>0.45833333333333331</v>
      </c>
      <c r="X25" s="20"/>
      <c r="Y25" s="20"/>
      <c r="Z25" s="29">
        <v>11</v>
      </c>
      <c r="AA25" s="29">
        <v>10</v>
      </c>
      <c r="AB25" s="30">
        <v>0.90909090909090906</v>
      </c>
      <c r="AC25" s="20"/>
      <c r="AD25" s="20"/>
      <c r="AE25" s="29">
        <v>2</v>
      </c>
      <c r="AF25" s="29">
        <v>1</v>
      </c>
      <c r="AG25" s="30">
        <v>0.5</v>
      </c>
      <c r="AH25" s="20"/>
      <c r="AI25" s="20"/>
      <c r="AJ25" s="29">
        <v>14</v>
      </c>
      <c r="AK25" s="29">
        <v>5</v>
      </c>
      <c r="AL25" s="30">
        <v>0.35714285714285715</v>
      </c>
      <c r="AM25" s="16"/>
      <c r="AN25" s="16"/>
      <c r="AO25" s="16"/>
    </row>
    <row r="26" spans="1:41" ht="30">
      <c r="A26" s="19">
        <v>19</v>
      </c>
      <c r="B26" s="1" t="s">
        <v>32</v>
      </c>
      <c r="C26" s="18"/>
      <c r="D26" s="29">
        <f>K26+P26+U26+Z26+AJ26+90</f>
        <v>375</v>
      </c>
      <c r="E26" s="29">
        <f>L26+Q26+V26+AA26+AK26+35</f>
        <v>203</v>
      </c>
      <c r="F26" s="30">
        <f>E26/D26</f>
        <v>0.54133333333333333</v>
      </c>
      <c r="G26" s="56">
        <f t="shared" si="0"/>
        <v>0</v>
      </c>
      <c r="H26" s="20">
        <f t="shared" si="1"/>
        <v>0</v>
      </c>
      <c r="I26" s="56">
        <f>O26+T26+Y26+AD26+AI26+AN26</f>
        <v>0</v>
      </c>
      <c r="J26" s="20">
        <f t="shared" si="2"/>
        <v>0</v>
      </c>
      <c r="K26" s="29">
        <v>100</v>
      </c>
      <c r="L26" s="29">
        <v>69</v>
      </c>
      <c r="M26" s="30">
        <v>0.54</v>
      </c>
      <c r="N26" s="20"/>
      <c r="O26" s="20"/>
      <c r="P26" s="29">
        <v>27</v>
      </c>
      <c r="Q26" s="29">
        <v>13</v>
      </c>
      <c r="R26" s="30">
        <v>0.37037037037037035</v>
      </c>
      <c r="S26" s="20"/>
      <c r="T26" s="20"/>
      <c r="U26" s="29">
        <v>103</v>
      </c>
      <c r="V26" s="29">
        <v>54</v>
      </c>
      <c r="W26" s="30">
        <v>0.4854368932038835</v>
      </c>
      <c r="X26" s="20"/>
      <c r="Y26" s="20"/>
      <c r="Z26" s="29">
        <v>28</v>
      </c>
      <c r="AA26" s="29">
        <v>17</v>
      </c>
      <c r="AB26" s="30">
        <v>0.6071428571428571</v>
      </c>
      <c r="AC26" s="20"/>
      <c r="AD26" s="20"/>
      <c r="AE26" s="29"/>
      <c r="AF26" s="29"/>
      <c r="AG26" s="30"/>
      <c r="AH26" s="20"/>
      <c r="AI26" s="20"/>
      <c r="AJ26" s="29">
        <v>27</v>
      </c>
      <c r="AK26" s="29">
        <v>15</v>
      </c>
      <c r="AL26" s="30">
        <v>0.7407407407407407</v>
      </c>
      <c r="AM26" s="16"/>
      <c r="AN26" s="16"/>
      <c r="AO26" s="16"/>
    </row>
    <row r="27" spans="1:41">
      <c r="A27" s="19">
        <v>20</v>
      </c>
      <c r="B27" s="1" t="s">
        <v>33</v>
      </c>
      <c r="C27" s="18"/>
      <c r="D27" s="29">
        <v>91</v>
      </c>
      <c r="E27" s="29">
        <v>41</v>
      </c>
      <c r="F27" s="30">
        <v>0.45054945054945056</v>
      </c>
      <c r="G27" s="56">
        <f t="shared" si="0"/>
        <v>0</v>
      </c>
      <c r="H27" s="20">
        <f t="shared" si="1"/>
        <v>0</v>
      </c>
      <c r="I27" s="56">
        <f>O27+T27+Y27+AD27+AI27+AN27</f>
        <v>0</v>
      </c>
      <c r="J27" s="20">
        <f t="shared" si="2"/>
        <v>0</v>
      </c>
      <c r="K27" s="29">
        <v>25</v>
      </c>
      <c r="L27" s="29">
        <v>14</v>
      </c>
      <c r="M27" s="30">
        <v>0.56000000000000005</v>
      </c>
      <c r="N27" s="20"/>
      <c r="O27" s="20"/>
      <c r="P27" s="29">
        <v>15</v>
      </c>
      <c r="Q27" s="29">
        <v>0</v>
      </c>
      <c r="R27" s="30">
        <v>0</v>
      </c>
      <c r="S27" s="20"/>
      <c r="T27" s="20"/>
      <c r="U27" s="29">
        <v>274</v>
      </c>
      <c r="V27" s="29">
        <v>46</v>
      </c>
      <c r="W27" s="30">
        <v>0.16788321167883211</v>
      </c>
      <c r="X27" s="20"/>
      <c r="Y27" s="20"/>
      <c r="Z27" s="29">
        <v>16</v>
      </c>
      <c r="AA27" s="29">
        <v>5</v>
      </c>
      <c r="AB27" s="30">
        <v>0.3125</v>
      </c>
      <c r="AC27" s="20"/>
      <c r="AD27" s="20"/>
      <c r="AE27" s="29">
        <v>12</v>
      </c>
      <c r="AF27" s="29">
        <v>7</v>
      </c>
      <c r="AG27" s="30">
        <v>0.58333333333333337</v>
      </c>
      <c r="AH27" s="20"/>
      <c r="AI27" s="20"/>
      <c r="AJ27" s="29">
        <v>483</v>
      </c>
      <c r="AK27" s="29">
        <v>148</v>
      </c>
      <c r="AL27" s="30">
        <v>0.30641821946169773</v>
      </c>
      <c r="AM27" s="16"/>
      <c r="AN27" s="16"/>
      <c r="AO27" s="16"/>
    </row>
    <row r="28" spans="1:41">
      <c r="A28" s="19">
        <v>21</v>
      </c>
      <c r="B28" s="1" t="s">
        <v>34</v>
      </c>
      <c r="C28" s="18"/>
      <c r="D28" s="29">
        <f>K28+P28+U28+Z28+AE28+AJ28+11</f>
        <v>235</v>
      </c>
      <c r="E28" s="29">
        <f>L28+Q28+V28+AA28+AF28+AK28+11</f>
        <v>155</v>
      </c>
      <c r="F28" s="30">
        <f t="shared" ref="F28:F33" si="3">E28/D28</f>
        <v>0.65957446808510634</v>
      </c>
      <c r="G28" s="56">
        <f t="shared" si="0"/>
        <v>0</v>
      </c>
      <c r="H28" s="20">
        <f t="shared" si="1"/>
        <v>0</v>
      </c>
      <c r="I28" s="56">
        <f>O28+T28+Y28+AD28+AI28+AN28</f>
        <v>0</v>
      </c>
      <c r="J28" s="20">
        <f t="shared" si="2"/>
        <v>0</v>
      </c>
      <c r="K28" s="47">
        <v>29</v>
      </c>
      <c r="L28" s="29">
        <v>20</v>
      </c>
      <c r="M28" s="30">
        <f t="shared" ref="M28:M33" si="4">L28/K28</f>
        <v>0.68965517241379315</v>
      </c>
      <c r="N28" s="20"/>
      <c r="O28" s="20"/>
      <c r="P28" s="47"/>
      <c r="Q28" s="29"/>
      <c r="R28" s="30"/>
      <c r="S28" s="20"/>
      <c r="T28" s="20"/>
      <c r="U28" s="47">
        <v>115</v>
      </c>
      <c r="V28" s="29">
        <v>70</v>
      </c>
      <c r="W28" s="30">
        <f t="shared" ref="W28:W33" si="5">V28/U28</f>
        <v>0.60869565217391308</v>
      </c>
      <c r="X28" s="20"/>
      <c r="Y28" s="20"/>
      <c r="Z28" s="47">
        <v>25</v>
      </c>
      <c r="AA28" s="29">
        <v>17</v>
      </c>
      <c r="AB28" s="30">
        <f t="shared" ref="AB28:AB33" si="6">AA28/Z28</f>
        <v>0.68</v>
      </c>
      <c r="AC28" s="20"/>
      <c r="AD28" s="20"/>
      <c r="AE28" s="47">
        <v>11</v>
      </c>
      <c r="AF28" s="29">
        <v>9</v>
      </c>
      <c r="AG28" s="30">
        <f>AF28/AE28</f>
        <v>0.81818181818181823</v>
      </c>
      <c r="AH28" s="20"/>
      <c r="AI28" s="20"/>
      <c r="AJ28" s="47">
        <v>44</v>
      </c>
      <c r="AK28" s="29">
        <v>28</v>
      </c>
      <c r="AL28" s="30">
        <f t="shared" ref="AL28:AL33" si="7">AK28/AJ28</f>
        <v>0.63636363636363635</v>
      </c>
      <c r="AM28" s="16"/>
      <c r="AN28" s="16"/>
      <c r="AO28" s="16"/>
    </row>
    <row r="29" spans="1:41" ht="30">
      <c r="A29" s="19">
        <v>22</v>
      </c>
      <c r="B29" s="1" t="s">
        <v>35</v>
      </c>
      <c r="C29" s="18"/>
      <c r="D29" s="29">
        <f>K29+P29+U29+Z29+AE29+AJ29+9</f>
        <v>126</v>
      </c>
      <c r="E29" s="29">
        <f>L29+Q29+V29+AA29+AF29+AK29+9</f>
        <v>75</v>
      </c>
      <c r="F29" s="30">
        <f t="shared" si="3"/>
        <v>0.59523809523809523</v>
      </c>
      <c r="G29" s="56">
        <f t="shared" si="0"/>
        <v>0</v>
      </c>
      <c r="H29" s="20">
        <f t="shared" si="1"/>
        <v>0</v>
      </c>
      <c r="I29" s="56">
        <f>O29+T29+Y29+AD29+AI29+AN29</f>
        <v>0</v>
      </c>
      <c r="J29" s="20">
        <f t="shared" si="2"/>
        <v>0</v>
      </c>
      <c r="K29" s="43">
        <v>21</v>
      </c>
      <c r="L29" s="43">
        <v>15</v>
      </c>
      <c r="M29" s="30">
        <f t="shared" si="4"/>
        <v>0.7142857142857143</v>
      </c>
      <c r="N29" s="20"/>
      <c r="O29" s="20"/>
      <c r="P29" s="43">
        <v>7</v>
      </c>
      <c r="Q29" s="43">
        <v>7</v>
      </c>
      <c r="R29" s="30">
        <f>Q29/P29</f>
        <v>1</v>
      </c>
      <c r="S29" s="20"/>
      <c r="T29" s="20"/>
      <c r="U29" s="43">
        <v>42</v>
      </c>
      <c r="V29" s="43">
        <v>12</v>
      </c>
      <c r="W29" s="30">
        <f t="shared" si="5"/>
        <v>0.2857142857142857</v>
      </c>
      <c r="X29" s="20"/>
      <c r="Y29" s="20"/>
      <c r="Z29" s="43">
        <v>27</v>
      </c>
      <c r="AA29" s="43">
        <v>19</v>
      </c>
      <c r="AB29" s="30">
        <f t="shared" si="6"/>
        <v>0.70370370370370372</v>
      </c>
      <c r="AC29" s="20"/>
      <c r="AD29" s="20"/>
      <c r="AE29" s="43"/>
      <c r="AF29" s="43"/>
      <c r="AG29" s="30"/>
      <c r="AH29" s="20"/>
      <c r="AI29" s="20"/>
      <c r="AJ29" s="43">
        <v>20</v>
      </c>
      <c r="AK29" s="43">
        <v>13</v>
      </c>
      <c r="AL29" s="30">
        <f t="shared" si="7"/>
        <v>0.65</v>
      </c>
      <c r="AM29" s="16"/>
      <c r="AN29" s="16"/>
      <c r="AO29" s="16"/>
    </row>
    <row r="30" spans="1:41">
      <c r="A30" s="19">
        <v>23</v>
      </c>
      <c r="B30" s="1" t="s">
        <v>36</v>
      </c>
      <c r="C30" s="18"/>
      <c r="D30" s="29">
        <f>K30+P30+U30+Z30+AE30+AJ30+40</f>
        <v>194</v>
      </c>
      <c r="E30" s="29">
        <f>L30+Q30+V30+AA30+AF30+AK30+10</f>
        <v>105</v>
      </c>
      <c r="F30" s="30">
        <f t="shared" si="3"/>
        <v>0.54123711340206182</v>
      </c>
      <c r="G30" s="56">
        <f t="shared" si="0"/>
        <v>0</v>
      </c>
      <c r="H30" s="20">
        <f t="shared" si="1"/>
        <v>0</v>
      </c>
      <c r="I30" s="56">
        <f>O30+T30+Y30+AD30+AI30+AN30</f>
        <v>0</v>
      </c>
      <c r="J30" s="20">
        <f t="shared" si="2"/>
        <v>0</v>
      </c>
      <c r="K30" s="29">
        <v>71</v>
      </c>
      <c r="L30" s="29">
        <v>46</v>
      </c>
      <c r="M30" s="30">
        <f t="shared" si="4"/>
        <v>0.647887323943662</v>
      </c>
      <c r="N30" s="20"/>
      <c r="O30" s="20"/>
      <c r="P30" s="29">
        <v>10</v>
      </c>
      <c r="Q30" s="29">
        <v>5</v>
      </c>
      <c r="R30" s="30">
        <f>Q30/P30</f>
        <v>0.5</v>
      </c>
      <c r="S30" s="20"/>
      <c r="T30" s="20"/>
      <c r="U30" s="29">
        <v>57</v>
      </c>
      <c r="V30" s="29">
        <v>35</v>
      </c>
      <c r="W30" s="30">
        <f t="shared" si="5"/>
        <v>0.61403508771929827</v>
      </c>
      <c r="X30" s="20"/>
      <c r="Y30" s="20"/>
      <c r="Z30" s="29">
        <v>8</v>
      </c>
      <c r="AA30" s="29">
        <v>4</v>
      </c>
      <c r="AB30" s="30">
        <f t="shared" si="6"/>
        <v>0.5</v>
      </c>
      <c r="AC30" s="20"/>
      <c r="AD30" s="20"/>
      <c r="AE30" s="29"/>
      <c r="AF30" s="29"/>
      <c r="AG30" s="30"/>
      <c r="AH30" s="20"/>
      <c r="AI30" s="20"/>
      <c r="AJ30" s="29">
        <v>8</v>
      </c>
      <c r="AK30" s="29">
        <v>5</v>
      </c>
      <c r="AL30" s="30">
        <f t="shared" si="7"/>
        <v>0.625</v>
      </c>
      <c r="AM30" s="16"/>
      <c r="AN30" s="16"/>
      <c r="AO30" s="16"/>
    </row>
    <row r="31" spans="1:41">
      <c r="A31" s="19">
        <v>24</v>
      </c>
      <c r="B31" s="1" t="s">
        <v>37</v>
      </c>
      <c r="C31" s="18"/>
      <c r="D31" s="29">
        <f>K31+P31+U31+Z31+AE31+AJ31+17</f>
        <v>526</v>
      </c>
      <c r="E31" s="29">
        <f>L31+Q31+V31+AA31+AF31+AK31+7</f>
        <v>291</v>
      </c>
      <c r="F31" s="30">
        <f t="shared" si="3"/>
        <v>0.55323193916349811</v>
      </c>
      <c r="G31" s="56">
        <f t="shared" si="0"/>
        <v>0</v>
      </c>
      <c r="H31" s="20">
        <f t="shared" si="1"/>
        <v>0</v>
      </c>
      <c r="I31" s="56">
        <f>O31+T31+Y31+AD31+AI31+AN31</f>
        <v>0</v>
      </c>
      <c r="J31" s="20">
        <f t="shared" si="2"/>
        <v>0</v>
      </c>
      <c r="K31" s="29">
        <v>54</v>
      </c>
      <c r="L31" s="29">
        <v>36</v>
      </c>
      <c r="M31" s="30">
        <f t="shared" si="4"/>
        <v>0.66666666666666663</v>
      </c>
      <c r="N31" s="20"/>
      <c r="O31" s="20"/>
      <c r="P31" s="29">
        <v>22</v>
      </c>
      <c r="Q31" s="29">
        <v>12</v>
      </c>
      <c r="R31" s="30">
        <f>Q31/P31</f>
        <v>0.54545454545454541</v>
      </c>
      <c r="S31" s="20"/>
      <c r="T31" s="20"/>
      <c r="U31" s="29">
        <v>55</v>
      </c>
      <c r="V31" s="29">
        <v>31</v>
      </c>
      <c r="W31" s="30">
        <f t="shared" si="5"/>
        <v>0.5636363636363636</v>
      </c>
      <c r="X31" s="20"/>
      <c r="Y31" s="20"/>
      <c r="Z31" s="29">
        <v>270</v>
      </c>
      <c r="AA31" s="29">
        <v>141</v>
      </c>
      <c r="AB31" s="30">
        <f t="shared" si="6"/>
        <v>0.52222222222222225</v>
      </c>
      <c r="AC31" s="20"/>
      <c r="AD31" s="20"/>
      <c r="AE31" s="29">
        <v>18</v>
      </c>
      <c r="AF31" s="29">
        <v>12</v>
      </c>
      <c r="AG31" s="30">
        <f>AF31/AE31</f>
        <v>0.66666666666666663</v>
      </c>
      <c r="AH31" s="20"/>
      <c r="AI31" s="20"/>
      <c r="AJ31" s="29">
        <v>90</v>
      </c>
      <c r="AK31" s="29">
        <v>52</v>
      </c>
      <c r="AL31" s="30">
        <f t="shared" si="7"/>
        <v>0.57777777777777772</v>
      </c>
      <c r="AM31" s="16"/>
      <c r="AN31" s="16"/>
      <c r="AO31" s="16"/>
    </row>
    <row r="32" spans="1:41">
      <c r="A32" s="19">
        <v>25</v>
      </c>
      <c r="B32" s="1" t="s">
        <v>38</v>
      </c>
      <c r="C32" s="18"/>
      <c r="D32" s="29">
        <f>K32+P32+U32+Z32+AE32+AJ32+10</f>
        <v>835</v>
      </c>
      <c r="E32" s="29">
        <f>L32+Q32+V32+AA32+AF32+AK32+10</f>
        <v>458</v>
      </c>
      <c r="F32" s="30">
        <f t="shared" si="3"/>
        <v>0.548502994011976</v>
      </c>
      <c r="G32" s="56">
        <f t="shared" si="0"/>
        <v>0</v>
      </c>
      <c r="H32" s="20">
        <f t="shared" si="1"/>
        <v>0</v>
      </c>
      <c r="I32" s="56">
        <f>O32+T32+Y32+AD32+AI32+AN32</f>
        <v>0</v>
      </c>
      <c r="J32" s="20">
        <f t="shared" si="2"/>
        <v>0</v>
      </c>
      <c r="K32" s="48">
        <v>53</v>
      </c>
      <c r="L32" s="48">
        <v>24</v>
      </c>
      <c r="M32" s="30">
        <f t="shared" si="4"/>
        <v>0.45283018867924529</v>
      </c>
      <c r="N32" s="20"/>
      <c r="O32" s="20"/>
      <c r="P32" s="29">
        <v>15</v>
      </c>
      <c r="Q32" s="29">
        <v>8</v>
      </c>
      <c r="R32" s="30">
        <f>Q32/P32</f>
        <v>0.53333333333333333</v>
      </c>
      <c r="S32" s="20"/>
      <c r="T32" s="20"/>
      <c r="U32" s="29">
        <v>115</v>
      </c>
      <c r="V32" s="29">
        <v>43</v>
      </c>
      <c r="W32" s="30">
        <f t="shared" si="5"/>
        <v>0.37391304347826088</v>
      </c>
      <c r="X32" s="20"/>
      <c r="Y32" s="20"/>
      <c r="Z32" s="29">
        <v>24</v>
      </c>
      <c r="AA32" s="29">
        <v>6</v>
      </c>
      <c r="AB32" s="30">
        <f t="shared" si="6"/>
        <v>0.25</v>
      </c>
      <c r="AC32" s="25"/>
      <c r="AD32" s="25"/>
      <c r="AE32" s="48">
        <v>605</v>
      </c>
      <c r="AF32" s="48">
        <v>361</v>
      </c>
      <c r="AG32" s="30">
        <f>AF32/AE32</f>
        <v>0.59669421487603302</v>
      </c>
      <c r="AH32" s="20"/>
      <c r="AI32" s="20"/>
      <c r="AJ32" s="29">
        <v>13</v>
      </c>
      <c r="AK32" s="29">
        <v>6</v>
      </c>
      <c r="AL32" s="30">
        <f t="shared" si="7"/>
        <v>0.46153846153846156</v>
      </c>
      <c r="AM32" s="16"/>
      <c r="AN32" s="16"/>
      <c r="AO32" s="16"/>
    </row>
    <row r="33" spans="1:41">
      <c r="A33" s="19">
        <v>26</v>
      </c>
      <c r="B33" s="1" t="s">
        <v>39</v>
      </c>
      <c r="C33" s="18"/>
      <c r="D33" s="29">
        <f>K33+P33+U33+Z33+AE33+AJ33</f>
        <v>369</v>
      </c>
      <c r="E33" s="29">
        <f>L33+Q33+V33+AA33+AF33+AK33</f>
        <v>217</v>
      </c>
      <c r="F33" s="30">
        <f t="shared" si="3"/>
        <v>0.58807588075880757</v>
      </c>
      <c r="G33" s="56">
        <f t="shared" si="0"/>
        <v>0</v>
      </c>
      <c r="H33" s="20">
        <f t="shared" si="1"/>
        <v>0</v>
      </c>
      <c r="I33" s="56">
        <f>O33+T33+Y33+AD33+AI33+AN33</f>
        <v>0</v>
      </c>
      <c r="J33" s="20">
        <f t="shared" si="2"/>
        <v>0</v>
      </c>
      <c r="K33" s="49">
        <v>119</v>
      </c>
      <c r="L33" s="49">
        <v>78</v>
      </c>
      <c r="M33" s="30">
        <f t="shared" si="4"/>
        <v>0.65546218487394958</v>
      </c>
      <c r="N33" s="20"/>
      <c r="O33" s="20"/>
      <c r="P33" s="49">
        <v>50</v>
      </c>
      <c r="Q33" s="49">
        <v>32</v>
      </c>
      <c r="R33" s="30">
        <f>Q33/P33</f>
        <v>0.64</v>
      </c>
      <c r="S33" s="20"/>
      <c r="T33" s="20"/>
      <c r="U33" s="49">
        <v>67</v>
      </c>
      <c r="V33" s="49">
        <v>30</v>
      </c>
      <c r="W33" s="30">
        <f t="shared" si="5"/>
        <v>0.44776119402985076</v>
      </c>
      <c r="X33" s="20"/>
      <c r="Y33" s="20"/>
      <c r="Z33" s="49">
        <v>56</v>
      </c>
      <c r="AA33" s="49">
        <v>28</v>
      </c>
      <c r="AB33" s="30">
        <f t="shared" si="6"/>
        <v>0.5</v>
      </c>
      <c r="AC33" s="20"/>
      <c r="AD33" s="20"/>
      <c r="AE33" s="49"/>
      <c r="AF33" s="49"/>
      <c r="AG33" s="30"/>
      <c r="AH33" s="20"/>
      <c r="AI33" s="20"/>
      <c r="AJ33" s="49">
        <v>77</v>
      </c>
      <c r="AK33" s="49">
        <v>49</v>
      </c>
      <c r="AL33" s="30">
        <f t="shared" si="7"/>
        <v>0.63636363636363635</v>
      </c>
      <c r="AM33" s="16"/>
      <c r="AN33" s="16"/>
      <c r="AO33" s="16"/>
    </row>
    <row r="34" spans="1:41">
      <c r="A34" s="19">
        <v>27</v>
      </c>
      <c r="B34" s="1" t="s">
        <v>40</v>
      </c>
      <c r="C34" s="18"/>
      <c r="D34" s="29">
        <v>326</v>
      </c>
      <c r="E34" s="29">
        <v>215</v>
      </c>
      <c r="F34" s="30">
        <v>0.6595092024539877</v>
      </c>
      <c r="G34" s="56">
        <f t="shared" si="0"/>
        <v>0</v>
      </c>
      <c r="H34" s="20">
        <f t="shared" si="1"/>
        <v>0</v>
      </c>
      <c r="I34" s="56">
        <f>O34+T34+Y34+AD34+AI34+AN34</f>
        <v>0</v>
      </c>
      <c r="J34" s="20">
        <f t="shared" si="2"/>
        <v>0</v>
      </c>
      <c r="K34" s="29">
        <v>92</v>
      </c>
      <c r="L34" s="29">
        <v>70</v>
      </c>
      <c r="M34" s="30">
        <v>0.76086956521739135</v>
      </c>
      <c r="N34" s="20"/>
      <c r="O34" s="20"/>
      <c r="P34" s="29">
        <v>6</v>
      </c>
      <c r="Q34" s="29">
        <v>3</v>
      </c>
      <c r="R34" s="30">
        <v>0.5</v>
      </c>
      <c r="S34" s="20"/>
      <c r="T34" s="20"/>
      <c r="U34" s="29">
        <v>55</v>
      </c>
      <c r="V34" s="29">
        <v>30</v>
      </c>
      <c r="W34" s="30">
        <v>0.54545454545454541</v>
      </c>
      <c r="X34" s="20"/>
      <c r="Y34" s="20"/>
      <c r="Z34" s="29">
        <v>93</v>
      </c>
      <c r="AA34" s="29">
        <v>64</v>
      </c>
      <c r="AB34" s="30">
        <v>0.68817204301075274</v>
      </c>
      <c r="AC34" s="20"/>
      <c r="AD34" s="20"/>
      <c r="AE34" s="29">
        <v>3</v>
      </c>
      <c r="AF34" s="29">
        <v>3</v>
      </c>
      <c r="AG34" s="30">
        <v>1</v>
      </c>
      <c r="AH34" s="20"/>
      <c r="AI34" s="20"/>
      <c r="AJ34" s="29">
        <v>10</v>
      </c>
      <c r="AK34" s="29">
        <v>7</v>
      </c>
      <c r="AL34" s="30">
        <v>0.7</v>
      </c>
      <c r="AM34" s="16"/>
      <c r="AN34" s="16"/>
      <c r="AO34" s="16"/>
    </row>
    <row r="35" spans="1:41">
      <c r="A35" s="19">
        <v>28</v>
      </c>
      <c r="B35" s="1" t="s">
        <v>41</v>
      </c>
      <c r="C35" s="18"/>
      <c r="D35" s="29">
        <f>K35+P35+U35+Z35+AE35+AJ35+399+53</f>
        <v>1974</v>
      </c>
      <c r="E35" s="29">
        <f>L35+Q35+V35+AA35+AF35+AK35+194+50</f>
        <v>869</v>
      </c>
      <c r="F35" s="30">
        <f>E35/D35</f>
        <v>0.44022289766970618</v>
      </c>
      <c r="G35" s="56">
        <f t="shared" si="0"/>
        <v>0</v>
      </c>
      <c r="H35" s="20">
        <f t="shared" si="1"/>
        <v>0</v>
      </c>
      <c r="I35" s="56">
        <f>O35+T35+Y35+AD35+AI35+AN35</f>
        <v>0</v>
      </c>
      <c r="J35" s="20">
        <f t="shared" si="2"/>
        <v>0</v>
      </c>
      <c r="K35" s="43">
        <v>142</v>
      </c>
      <c r="L35" s="43">
        <v>105</v>
      </c>
      <c r="M35" s="30">
        <f>L35/K35</f>
        <v>0.73943661971830987</v>
      </c>
      <c r="N35" s="20"/>
      <c r="O35" s="20"/>
      <c r="P35" s="43">
        <v>53</v>
      </c>
      <c r="Q35" s="43">
        <v>10</v>
      </c>
      <c r="R35" s="30">
        <f>Q35/P35</f>
        <v>0.18867924528301888</v>
      </c>
      <c r="S35" s="20"/>
      <c r="T35" s="20"/>
      <c r="U35" s="43">
        <v>466</v>
      </c>
      <c r="V35" s="43">
        <v>207</v>
      </c>
      <c r="W35" s="30">
        <f>V35/U35</f>
        <v>0.44420600858369097</v>
      </c>
      <c r="X35" s="20"/>
      <c r="Y35" s="20"/>
      <c r="Z35" s="43">
        <v>618</v>
      </c>
      <c r="AA35" s="43">
        <v>250</v>
      </c>
      <c r="AB35" s="30">
        <f>AA35/Z35</f>
        <v>0.4045307443365696</v>
      </c>
      <c r="AC35" s="20"/>
      <c r="AD35" s="20"/>
      <c r="AE35" s="43">
        <v>110</v>
      </c>
      <c r="AF35" s="43">
        <v>15</v>
      </c>
      <c r="AG35" s="30">
        <f>AF35/AE35</f>
        <v>0.13636363636363635</v>
      </c>
      <c r="AH35" s="20"/>
      <c r="AI35" s="20"/>
      <c r="AJ35" s="43">
        <v>133</v>
      </c>
      <c r="AK35" s="43">
        <v>38</v>
      </c>
      <c r="AL35" s="30">
        <f>AK35/AJ35</f>
        <v>0.2857142857142857</v>
      </c>
      <c r="AM35" s="16"/>
      <c r="AN35" s="16"/>
      <c r="AO35" s="16"/>
    </row>
    <row r="36" spans="1:41" ht="154.5" customHeight="1">
      <c r="A36" s="19">
        <v>29</v>
      </c>
      <c r="B36" s="24" t="s">
        <v>42</v>
      </c>
      <c r="C36" s="17"/>
      <c r="D36" s="29">
        <f>K36+P36+U36+Z36+AE36+AJ36+145</f>
        <v>1765</v>
      </c>
      <c r="E36" s="29">
        <f>L36+Q36+V36+AA36+AF36+AK36+33</f>
        <v>971</v>
      </c>
      <c r="F36" s="30">
        <f>E36/D36</f>
        <v>0.55014164305949009</v>
      </c>
      <c r="G36" s="56">
        <f t="shared" si="0"/>
        <v>0</v>
      </c>
      <c r="H36" s="20">
        <f t="shared" si="1"/>
        <v>0</v>
      </c>
      <c r="I36" s="56">
        <f>O36+T36+Y36+AD36+AI36+AN36</f>
        <v>0</v>
      </c>
      <c r="J36" s="20">
        <f t="shared" si="2"/>
        <v>0</v>
      </c>
      <c r="K36" s="29">
        <v>187</v>
      </c>
      <c r="L36" s="29">
        <v>146</v>
      </c>
      <c r="M36" s="30">
        <f>L36/K36</f>
        <v>0.78074866310160429</v>
      </c>
      <c r="N36" s="20"/>
      <c r="O36" s="20"/>
      <c r="P36" s="29">
        <v>35</v>
      </c>
      <c r="Q36" s="29">
        <v>25</v>
      </c>
      <c r="R36" s="30">
        <f>Q36/P36</f>
        <v>0.7142857142857143</v>
      </c>
      <c r="S36" s="20"/>
      <c r="T36" s="20"/>
      <c r="U36" s="29">
        <v>611</v>
      </c>
      <c r="V36" s="29">
        <v>338</v>
      </c>
      <c r="W36" s="30">
        <f>V36/U36</f>
        <v>0.55319148936170215</v>
      </c>
      <c r="X36" s="20"/>
      <c r="Y36" s="20"/>
      <c r="Z36" s="29">
        <v>551</v>
      </c>
      <c r="AA36" s="29">
        <v>261</v>
      </c>
      <c r="AB36" s="30">
        <f>AA36/Z36</f>
        <v>0.47368421052631576</v>
      </c>
      <c r="AC36" s="20"/>
      <c r="AD36" s="20"/>
      <c r="AE36" s="29">
        <v>147</v>
      </c>
      <c r="AF36" s="29">
        <v>115</v>
      </c>
      <c r="AG36" s="30">
        <f>AF36/AE36</f>
        <v>0.78231292517006801</v>
      </c>
      <c r="AH36" s="20"/>
      <c r="AI36" s="20"/>
      <c r="AJ36" s="29">
        <v>89</v>
      </c>
      <c r="AK36" s="29">
        <v>53</v>
      </c>
      <c r="AL36" s="30">
        <f>AK36/AJ36</f>
        <v>0.5955056179775281</v>
      </c>
      <c r="AM36" s="16"/>
      <c r="AN36" s="16"/>
      <c r="AO36" s="16"/>
    </row>
    <row r="37" spans="1:41" ht="30" customHeight="1">
      <c r="A37" s="19">
        <v>30</v>
      </c>
      <c r="B37" s="1" t="s">
        <v>43</v>
      </c>
      <c r="C37" s="18"/>
      <c r="D37" s="29">
        <v>583</v>
      </c>
      <c r="E37" s="29">
        <v>376</v>
      </c>
      <c r="F37" s="30">
        <v>0.6449399656946827</v>
      </c>
      <c r="G37" s="56">
        <f t="shared" si="0"/>
        <v>0</v>
      </c>
      <c r="H37" s="20">
        <f t="shared" si="1"/>
        <v>0</v>
      </c>
      <c r="I37" s="56">
        <f>O37+T37+Y37+AD37+AI37+AN37</f>
        <v>0</v>
      </c>
      <c r="J37" s="20">
        <f t="shared" si="2"/>
        <v>0</v>
      </c>
      <c r="K37" s="43">
        <v>44</v>
      </c>
      <c r="L37" s="43">
        <v>28</v>
      </c>
      <c r="M37" s="30">
        <v>0.63636363636363635</v>
      </c>
      <c r="N37" s="20"/>
      <c r="O37" s="20"/>
      <c r="P37" s="43">
        <v>27</v>
      </c>
      <c r="Q37" s="43">
        <v>14</v>
      </c>
      <c r="R37" s="30">
        <v>0.51851851851851849</v>
      </c>
      <c r="S37" s="20"/>
      <c r="T37" s="20"/>
      <c r="U37" s="43">
        <v>97</v>
      </c>
      <c r="V37" s="43">
        <v>56</v>
      </c>
      <c r="W37" s="30">
        <v>0.57731958762886593</v>
      </c>
      <c r="X37" s="20"/>
      <c r="Y37" s="20"/>
      <c r="Z37" s="43">
        <v>216</v>
      </c>
      <c r="AA37" s="43">
        <v>117</v>
      </c>
      <c r="AB37" s="30">
        <v>0.54166666666666663</v>
      </c>
      <c r="AC37" s="20"/>
      <c r="AD37" s="20"/>
      <c r="AE37" s="43">
        <v>60</v>
      </c>
      <c r="AF37" s="43">
        <v>60</v>
      </c>
      <c r="AG37" s="30">
        <v>1</v>
      </c>
      <c r="AH37" s="20"/>
      <c r="AI37" s="20"/>
      <c r="AJ37" s="43">
        <v>96</v>
      </c>
      <c r="AK37" s="43">
        <v>58</v>
      </c>
      <c r="AL37" s="30">
        <v>0.60416666666666663</v>
      </c>
      <c r="AM37" s="16"/>
      <c r="AN37" s="16"/>
      <c r="AO37" s="16"/>
    </row>
    <row r="38" spans="1:41">
      <c r="A38" s="19">
        <v>31</v>
      </c>
      <c r="B38" s="24" t="s">
        <v>44</v>
      </c>
      <c r="C38" s="17"/>
      <c r="D38" s="29">
        <f>K38+P38+U38+Z38+AE38+AJ38+19+51+4</f>
        <v>236</v>
      </c>
      <c r="E38" s="29">
        <f>L38+Q38+V38+AA38+AF38+AK38+19+25</f>
        <v>146</v>
      </c>
      <c r="F38" s="30">
        <f>E38/D38</f>
        <v>0.61864406779661019</v>
      </c>
      <c r="G38" s="56">
        <f t="shared" si="0"/>
        <v>0</v>
      </c>
      <c r="H38" s="20">
        <f t="shared" si="1"/>
        <v>0</v>
      </c>
      <c r="I38" s="56">
        <f>O38+T38+Y38+AD38+AI38+AN38</f>
        <v>0</v>
      </c>
      <c r="J38" s="20">
        <f t="shared" si="2"/>
        <v>0</v>
      </c>
      <c r="K38" s="29">
        <v>63</v>
      </c>
      <c r="L38" s="29">
        <v>40</v>
      </c>
      <c r="M38" s="30">
        <f>L38/K38</f>
        <v>0.63492063492063489</v>
      </c>
      <c r="N38" s="20"/>
      <c r="O38" s="20"/>
      <c r="P38" s="29">
        <v>14</v>
      </c>
      <c r="Q38" s="29">
        <v>14</v>
      </c>
      <c r="R38" s="30">
        <f>Q38/P38</f>
        <v>1</v>
      </c>
      <c r="S38" s="20"/>
      <c r="T38" s="20"/>
      <c r="U38" s="29">
        <v>25</v>
      </c>
      <c r="V38" s="29">
        <v>14</v>
      </c>
      <c r="W38" s="30">
        <f>V38/U38</f>
        <v>0.56000000000000005</v>
      </c>
      <c r="X38" s="20"/>
      <c r="Y38" s="20"/>
      <c r="Z38" s="29">
        <v>40</v>
      </c>
      <c r="AA38" s="29">
        <v>20</v>
      </c>
      <c r="AB38" s="30">
        <f>AA38/Z38</f>
        <v>0.5</v>
      </c>
      <c r="AC38" s="20"/>
      <c r="AD38" s="20"/>
      <c r="AE38" s="29">
        <v>6</v>
      </c>
      <c r="AF38" s="29">
        <v>5</v>
      </c>
      <c r="AG38" s="30">
        <f>AF38/AE38</f>
        <v>0.83333333333333337</v>
      </c>
      <c r="AH38" s="20"/>
      <c r="AI38" s="20"/>
      <c r="AJ38" s="29">
        <v>14</v>
      </c>
      <c r="AK38" s="29">
        <v>9</v>
      </c>
      <c r="AL38" s="30">
        <f>AK38/AJ38</f>
        <v>0.6428571428571429</v>
      </c>
      <c r="AM38" s="16"/>
      <c r="AN38" s="16"/>
      <c r="AO38" s="16"/>
    </row>
    <row r="39" spans="1:41">
      <c r="A39" s="19">
        <v>32</v>
      </c>
      <c r="B39" s="24" t="s">
        <v>45</v>
      </c>
      <c r="C39" s="17"/>
      <c r="D39" s="29">
        <f>K39+P39+U39+Z39+AE39+AJ39+109</f>
        <v>381</v>
      </c>
      <c r="E39" s="29">
        <f>L39+Q39+V39+AA39+AF39+AK39+59</f>
        <v>207</v>
      </c>
      <c r="F39" s="30">
        <f>E39/D39</f>
        <v>0.54330708661417326</v>
      </c>
      <c r="G39" s="56">
        <f t="shared" si="0"/>
        <v>0</v>
      </c>
      <c r="H39" s="20">
        <f t="shared" si="1"/>
        <v>0</v>
      </c>
      <c r="I39" s="56">
        <f>O39+T39+Y39+AD39+AI39+AN39</f>
        <v>0</v>
      </c>
      <c r="J39" s="20">
        <f t="shared" si="2"/>
        <v>0</v>
      </c>
      <c r="K39" s="29">
        <v>59</v>
      </c>
      <c r="L39" s="29">
        <v>37</v>
      </c>
      <c r="M39" s="30">
        <f>L39/K39</f>
        <v>0.6271186440677966</v>
      </c>
      <c r="N39" s="20"/>
      <c r="O39" s="20"/>
      <c r="P39" s="29">
        <v>21</v>
      </c>
      <c r="Q39" s="29">
        <v>10</v>
      </c>
      <c r="R39" s="30">
        <f>Q39/P39</f>
        <v>0.47619047619047616</v>
      </c>
      <c r="S39" s="20"/>
      <c r="T39" s="20"/>
      <c r="U39" s="29">
        <v>75</v>
      </c>
      <c r="V39" s="29">
        <v>39</v>
      </c>
      <c r="W39" s="30">
        <f>V39/U39</f>
        <v>0.52</v>
      </c>
      <c r="X39" s="20"/>
      <c r="Y39" s="20"/>
      <c r="Z39" s="29">
        <v>88</v>
      </c>
      <c r="AA39" s="29">
        <v>42</v>
      </c>
      <c r="AB39" s="30">
        <f>AA39/Z39</f>
        <v>0.47727272727272729</v>
      </c>
      <c r="AC39" s="20"/>
      <c r="AD39" s="20"/>
      <c r="AE39" s="29">
        <v>1</v>
      </c>
      <c r="AF39" s="29">
        <v>1</v>
      </c>
      <c r="AG39" s="30">
        <f>AF39/AE39</f>
        <v>1</v>
      </c>
      <c r="AH39" s="20"/>
      <c r="AI39" s="20"/>
      <c r="AJ39" s="29">
        <v>28</v>
      </c>
      <c r="AK39" s="29">
        <v>19</v>
      </c>
      <c r="AL39" s="30">
        <f>AK39/AJ39</f>
        <v>0.6785714285714286</v>
      </c>
      <c r="AM39" s="16"/>
      <c r="AN39" s="16"/>
      <c r="AO39" s="16"/>
    </row>
    <row r="40" spans="1:41">
      <c r="A40" s="19">
        <v>33</v>
      </c>
      <c r="B40" s="1" t="s">
        <v>46</v>
      </c>
      <c r="C40" s="18"/>
      <c r="D40" s="29">
        <f>K40+P40+U40+Z40+AE40+AJ40+12</f>
        <v>180</v>
      </c>
      <c r="E40" s="29">
        <f>L40+Q40+V40+AA40+AF40+AK40+12</f>
        <v>114</v>
      </c>
      <c r="F40" s="30">
        <f>E40/D40</f>
        <v>0.6333333333333333</v>
      </c>
      <c r="G40" s="56">
        <f t="shared" si="0"/>
        <v>0</v>
      </c>
      <c r="H40" s="20">
        <f t="shared" si="1"/>
        <v>0</v>
      </c>
      <c r="I40" s="56">
        <f>O40+T40+Y40+AD40+AI40+AN40</f>
        <v>0</v>
      </c>
      <c r="J40" s="20">
        <f t="shared" si="2"/>
        <v>0</v>
      </c>
      <c r="K40" s="29">
        <v>45</v>
      </c>
      <c r="L40" s="29">
        <v>21</v>
      </c>
      <c r="M40" s="30">
        <f>L40/K40</f>
        <v>0.46666666666666667</v>
      </c>
      <c r="N40" s="20"/>
      <c r="O40" s="20"/>
      <c r="P40" s="29">
        <v>22</v>
      </c>
      <c r="Q40" s="29">
        <v>11</v>
      </c>
      <c r="R40" s="30">
        <f>Q40/P40</f>
        <v>0.5</v>
      </c>
      <c r="S40" s="20"/>
      <c r="T40" s="20"/>
      <c r="U40" s="29">
        <v>50</v>
      </c>
      <c r="V40" s="29">
        <v>49</v>
      </c>
      <c r="W40" s="30">
        <f>V40/U40</f>
        <v>0.98</v>
      </c>
      <c r="X40" s="20"/>
      <c r="Y40" s="20"/>
      <c r="Z40" s="29">
        <v>36</v>
      </c>
      <c r="AA40" s="29">
        <v>17</v>
      </c>
      <c r="AB40" s="30">
        <f>AA40/Z40</f>
        <v>0.47222222222222221</v>
      </c>
      <c r="AC40" s="20"/>
      <c r="AD40" s="20"/>
      <c r="AE40" s="29">
        <v>0</v>
      </c>
      <c r="AF40" s="29">
        <v>0</v>
      </c>
      <c r="AG40" s="30">
        <v>0</v>
      </c>
      <c r="AH40" s="20"/>
      <c r="AI40" s="20"/>
      <c r="AJ40" s="29">
        <v>15</v>
      </c>
      <c r="AK40" s="29">
        <v>4</v>
      </c>
      <c r="AL40" s="30">
        <f>AK40/AJ40</f>
        <v>0.26666666666666666</v>
      </c>
      <c r="AM40" s="16"/>
      <c r="AN40" s="16"/>
      <c r="AO40" s="16"/>
    </row>
    <row r="41" spans="1:41">
      <c r="A41" s="19">
        <v>34</v>
      </c>
      <c r="B41" s="1" t="s">
        <v>47</v>
      </c>
      <c r="C41" s="18"/>
      <c r="D41" s="29">
        <f>K41+P41+U41+Z41+AE41+AJ41+8</f>
        <v>492</v>
      </c>
      <c r="E41" s="29">
        <f>L41+Q41+V41+AA41+AF41+AK41+8</f>
        <v>169</v>
      </c>
      <c r="F41" s="30">
        <v>0.35365853658536583</v>
      </c>
      <c r="G41" s="56">
        <f t="shared" si="0"/>
        <v>0</v>
      </c>
      <c r="H41" s="20">
        <f t="shared" si="1"/>
        <v>0</v>
      </c>
      <c r="I41" s="56">
        <f>O41+T41+Y41+AD41+AI41+AN41</f>
        <v>0</v>
      </c>
      <c r="J41" s="20">
        <f t="shared" si="2"/>
        <v>0</v>
      </c>
      <c r="K41" s="29">
        <v>71</v>
      </c>
      <c r="L41" s="29">
        <v>28</v>
      </c>
      <c r="M41" s="30">
        <v>0.39436619718309857</v>
      </c>
      <c r="N41" s="20"/>
      <c r="O41" s="20"/>
      <c r="P41" s="29">
        <v>12</v>
      </c>
      <c r="Q41" s="29">
        <v>10</v>
      </c>
      <c r="R41" s="30">
        <v>0.83333333333333337</v>
      </c>
      <c r="S41" s="20"/>
      <c r="T41" s="20"/>
      <c r="U41" s="29">
        <v>346</v>
      </c>
      <c r="V41" s="29">
        <v>82</v>
      </c>
      <c r="W41" s="30">
        <v>0.23699421965317918</v>
      </c>
      <c r="X41" s="20"/>
      <c r="Y41" s="20"/>
      <c r="Z41" s="29">
        <v>39</v>
      </c>
      <c r="AA41" s="29">
        <v>27</v>
      </c>
      <c r="AB41" s="30">
        <v>0.69230769230769229</v>
      </c>
      <c r="AC41" s="20"/>
      <c r="AD41" s="20"/>
      <c r="AE41" s="29">
        <v>4</v>
      </c>
      <c r="AF41" s="29">
        <v>4</v>
      </c>
      <c r="AG41" s="30">
        <v>1</v>
      </c>
      <c r="AH41" s="20"/>
      <c r="AI41" s="20"/>
      <c r="AJ41" s="29">
        <v>12</v>
      </c>
      <c r="AK41" s="29">
        <v>10</v>
      </c>
      <c r="AL41" s="30">
        <v>0.83333333333333337</v>
      </c>
      <c r="AM41" s="16"/>
      <c r="AN41" s="16"/>
      <c r="AO41" s="16"/>
    </row>
    <row r="42" spans="1:41">
      <c r="A42" s="19">
        <v>35</v>
      </c>
      <c r="B42" s="1" t="s">
        <v>48</v>
      </c>
      <c r="C42" s="18"/>
      <c r="D42" s="29">
        <f>K42+P42+U42+Z42+AE42+AJ42+33</f>
        <v>316</v>
      </c>
      <c r="E42" s="29">
        <f>L42+Q42+V42+AA42+AF42+AK42+33</f>
        <v>209</v>
      </c>
      <c r="F42" s="30">
        <f>E42/D42</f>
        <v>0.66139240506329111</v>
      </c>
      <c r="G42" s="56">
        <f t="shared" si="0"/>
        <v>0</v>
      </c>
      <c r="H42" s="20">
        <f t="shared" si="1"/>
        <v>0</v>
      </c>
      <c r="I42" s="56">
        <f>O42+T42+Y42+AD42+AI42+AN42</f>
        <v>0</v>
      </c>
      <c r="J42" s="20">
        <f t="shared" si="2"/>
        <v>0</v>
      </c>
      <c r="K42" s="29">
        <v>51</v>
      </c>
      <c r="L42" s="29">
        <v>34</v>
      </c>
      <c r="M42" s="30">
        <f>L42/K42</f>
        <v>0.66666666666666663</v>
      </c>
      <c r="N42" s="20"/>
      <c r="O42" s="20"/>
      <c r="P42" s="29">
        <v>21</v>
      </c>
      <c r="Q42" s="29">
        <v>15</v>
      </c>
      <c r="R42" s="30">
        <f>Q42/P42</f>
        <v>0.7142857142857143</v>
      </c>
      <c r="S42" s="20"/>
      <c r="T42" s="20"/>
      <c r="U42" s="29">
        <v>64</v>
      </c>
      <c r="V42" s="29">
        <v>43</v>
      </c>
      <c r="W42" s="30">
        <f>V42/U42</f>
        <v>0.671875</v>
      </c>
      <c r="X42" s="20"/>
      <c r="Y42" s="20"/>
      <c r="Z42" s="29">
        <v>97</v>
      </c>
      <c r="AA42" s="29">
        <v>51</v>
      </c>
      <c r="AB42" s="30">
        <f>AA42/Z42</f>
        <v>0.52577319587628868</v>
      </c>
      <c r="AC42" s="20"/>
      <c r="AD42" s="20"/>
      <c r="AE42" s="29">
        <v>10</v>
      </c>
      <c r="AF42" s="29">
        <v>9</v>
      </c>
      <c r="AG42" s="30">
        <f>AF42/AE42</f>
        <v>0.9</v>
      </c>
      <c r="AH42" s="20"/>
      <c r="AI42" s="20"/>
      <c r="AJ42" s="29">
        <v>40</v>
      </c>
      <c r="AK42" s="29">
        <v>24</v>
      </c>
      <c r="AL42" s="30">
        <f>AK42/AJ42</f>
        <v>0.6</v>
      </c>
      <c r="AM42" s="16"/>
      <c r="AN42" s="16"/>
      <c r="AO42" s="16"/>
    </row>
    <row r="43" spans="1:41">
      <c r="A43" s="19">
        <v>36</v>
      </c>
      <c r="B43" s="1" t="s">
        <v>49</v>
      </c>
      <c r="C43" s="18"/>
      <c r="D43" s="29">
        <f>K43+P43+U43+Z43+AE43+AJ43</f>
        <v>374</v>
      </c>
      <c r="E43" s="29">
        <f>L43+Q43+V43+AA43+AF43+AK43</f>
        <v>206</v>
      </c>
      <c r="F43" s="30">
        <f>E43/D43</f>
        <v>0.55080213903743314</v>
      </c>
      <c r="G43" s="56">
        <f t="shared" si="0"/>
        <v>0</v>
      </c>
      <c r="H43" s="20">
        <f t="shared" si="1"/>
        <v>0</v>
      </c>
      <c r="I43" s="56">
        <f>O43+T43+Y43+AD43+AI43+AN43</f>
        <v>0</v>
      </c>
      <c r="J43" s="20">
        <f t="shared" si="2"/>
        <v>0</v>
      </c>
      <c r="K43" s="29">
        <v>82</v>
      </c>
      <c r="L43" s="29">
        <v>52</v>
      </c>
      <c r="M43" s="30">
        <f>L43/K43</f>
        <v>0.63414634146341464</v>
      </c>
      <c r="N43" s="20"/>
      <c r="O43" s="20"/>
      <c r="P43" s="29">
        <v>34</v>
      </c>
      <c r="Q43" s="29">
        <v>16</v>
      </c>
      <c r="R43" s="30">
        <f>Q43/P43</f>
        <v>0.47058823529411764</v>
      </c>
      <c r="S43" s="20"/>
      <c r="T43" s="20"/>
      <c r="U43" s="29">
        <v>77</v>
      </c>
      <c r="V43" s="29">
        <v>43</v>
      </c>
      <c r="W43" s="30">
        <f>V43/U43</f>
        <v>0.55844155844155841</v>
      </c>
      <c r="X43" s="20"/>
      <c r="Y43" s="20"/>
      <c r="Z43" s="29">
        <v>112</v>
      </c>
      <c r="AA43" s="29">
        <v>53</v>
      </c>
      <c r="AB43" s="30">
        <f>AA43/Z43</f>
        <v>0.4732142857142857</v>
      </c>
      <c r="AC43" s="20"/>
      <c r="AD43" s="20"/>
      <c r="AE43" s="29">
        <v>12</v>
      </c>
      <c r="AF43" s="29">
        <v>9</v>
      </c>
      <c r="AG43" s="30">
        <f>AF43/AE43</f>
        <v>0.75</v>
      </c>
      <c r="AH43" s="20"/>
      <c r="AI43" s="20"/>
      <c r="AJ43" s="29">
        <v>57</v>
      </c>
      <c r="AK43" s="29">
        <v>33</v>
      </c>
      <c r="AL43" s="30">
        <f>AK43/AJ43</f>
        <v>0.57894736842105265</v>
      </c>
      <c r="AM43" s="16"/>
      <c r="AN43" s="16"/>
      <c r="AO43" s="16"/>
    </row>
    <row r="44" spans="1:41">
      <c r="A44" s="19">
        <v>37</v>
      </c>
      <c r="B44" s="1" t="s">
        <v>50</v>
      </c>
      <c r="C44" s="18"/>
      <c r="D44" s="29">
        <v>344</v>
      </c>
      <c r="E44" s="29">
        <v>251</v>
      </c>
      <c r="F44" s="30">
        <v>0.72965116279069764</v>
      </c>
      <c r="G44" s="56">
        <f t="shared" si="0"/>
        <v>0</v>
      </c>
      <c r="H44" s="20">
        <f t="shared" si="1"/>
        <v>0</v>
      </c>
      <c r="I44" s="56">
        <f>O44+T44+Y44+AD44+AI44+AN44</f>
        <v>0</v>
      </c>
      <c r="J44" s="20">
        <f t="shared" si="2"/>
        <v>0</v>
      </c>
      <c r="K44" s="29">
        <v>75</v>
      </c>
      <c r="L44" s="29">
        <v>67</v>
      </c>
      <c r="M44" s="30">
        <v>0.89333333333333331</v>
      </c>
      <c r="N44" s="20"/>
      <c r="O44" s="20"/>
      <c r="P44" s="29">
        <v>17</v>
      </c>
      <c r="Q44" s="29">
        <v>13</v>
      </c>
      <c r="R44" s="30">
        <v>0.76470588235294112</v>
      </c>
      <c r="S44" s="20"/>
      <c r="T44" s="20"/>
      <c r="U44" s="29">
        <v>166</v>
      </c>
      <c r="V44" s="29">
        <v>123</v>
      </c>
      <c r="W44" s="30">
        <v>0.74096385542168675</v>
      </c>
      <c r="X44" s="20"/>
      <c r="Y44" s="20"/>
      <c r="Z44" s="29">
        <v>59</v>
      </c>
      <c r="AA44" s="29">
        <v>28</v>
      </c>
      <c r="AB44" s="30">
        <v>0.47457627118644069</v>
      </c>
      <c r="AC44" s="20"/>
      <c r="AD44" s="20"/>
      <c r="AE44" s="29">
        <v>11</v>
      </c>
      <c r="AF44" s="29">
        <v>10</v>
      </c>
      <c r="AG44" s="30">
        <v>0.90909090909090906</v>
      </c>
      <c r="AH44" s="20"/>
      <c r="AI44" s="20"/>
      <c r="AJ44" s="29">
        <v>16</v>
      </c>
      <c r="AK44" s="29">
        <v>10</v>
      </c>
      <c r="AL44" s="30">
        <v>0.625</v>
      </c>
      <c r="AM44" s="16"/>
      <c r="AN44" s="16"/>
      <c r="AO44" s="16"/>
    </row>
    <row r="45" spans="1:41">
      <c r="A45" s="19">
        <v>38</v>
      </c>
      <c r="B45" s="1" t="s">
        <v>51</v>
      </c>
      <c r="C45" s="18"/>
      <c r="D45" s="29">
        <v>1420</v>
      </c>
      <c r="E45" s="29">
        <v>838</v>
      </c>
      <c r="F45" s="30">
        <v>0.59014084507042253</v>
      </c>
      <c r="G45" s="56">
        <f t="shared" si="0"/>
        <v>0</v>
      </c>
      <c r="H45" s="20">
        <f t="shared" si="1"/>
        <v>0</v>
      </c>
      <c r="I45" s="56">
        <f>O45+T45+Y45+AD45+AI45+AN45</f>
        <v>0</v>
      </c>
      <c r="J45" s="20">
        <f t="shared" si="2"/>
        <v>0</v>
      </c>
      <c r="K45" s="29">
        <v>208</v>
      </c>
      <c r="L45" s="29">
        <v>182</v>
      </c>
      <c r="M45" s="30">
        <v>0.875</v>
      </c>
      <c r="N45" s="20"/>
      <c r="O45" s="20"/>
      <c r="P45" s="52">
        <v>39</v>
      </c>
      <c r="Q45" s="52">
        <v>30</v>
      </c>
      <c r="R45" s="30">
        <v>0.76923076923076927</v>
      </c>
      <c r="S45" s="20"/>
      <c r="T45" s="20"/>
      <c r="U45" s="52">
        <v>236</v>
      </c>
      <c r="V45" s="52">
        <v>172</v>
      </c>
      <c r="W45" s="30">
        <v>0.72881355932203384</v>
      </c>
      <c r="X45" s="20"/>
      <c r="Y45" s="20"/>
      <c r="Z45" s="52">
        <v>823</v>
      </c>
      <c r="AA45" s="52">
        <v>403</v>
      </c>
      <c r="AB45" s="30">
        <v>0.48967193195625758</v>
      </c>
      <c r="AC45" s="20"/>
      <c r="AD45" s="20"/>
      <c r="AE45" s="52"/>
      <c r="AF45" s="52"/>
      <c r="AG45" s="30"/>
      <c r="AH45" s="20"/>
      <c r="AI45" s="20"/>
      <c r="AJ45" s="52">
        <v>114</v>
      </c>
      <c r="AK45" s="52">
        <v>51</v>
      </c>
      <c r="AL45" s="30">
        <v>0.44736842105263158</v>
      </c>
      <c r="AM45" s="16"/>
      <c r="AN45" s="16"/>
      <c r="AO45" s="16"/>
    </row>
    <row r="46" spans="1:41">
      <c r="A46" s="19">
        <v>39</v>
      </c>
      <c r="B46" s="1" t="s">
        <v>52</v>
      </c>
      <c r="C46" s="18"/>
      <c r="D46" s="29">
        <v>228</v>
      </c>
      <c r="E46" s="29">
        <v>129</v>
      </c>
      <c r="F46" s="30">
        <v>0.56578947368421051</v>
      </c>
      <c r="G46" s="56">
        <f t="shared" si="0"/>
        <v>0</v>
      </c>
      <c r="H46" s="20">
        <f t="shared" si="1"/>
        <v>0</v>
      </c>
      <c r="I46" s="56">
        <f>O46+T46+Y46+AD46+AI46+AN46</f>
        <v>0</v>
      </c>
      <c r="J46" s="20">
        <f t="shared" si="2"/>
        <v>0</v>
      </c>
      <c r="K46" s="48">
        <v>66</v>
      </c>
      <c r="L46" s="48">
        <v>40</v>
      </c>
      <c r="M46" s="30">
        <v>0.60606060606060608</v>
      </c>
      <c r="N46" s="25"/>
      <c r="O46" s="25"/>
      <c r="P46" s="48">
        <v>27</v>
      </c>
      <c r="Q46" s="48">
        <v>12</v>
      </c>
      <c r="R46" s="30">
        <v>0.44444444444444442</v>
      </c>
      <c r="S46" s="25"/>
      <c r="T46" s="25"/>
      <c r="U46" s="48">
        <v>20</v>
      </c>
      <c r="V46" s="48">
        <v>12</v>
      </c>
      <c r="W46" s="30">
        <v>0.6</v>
      </c>
      <c r="X46" s="25"/>
      <c r="Y46" s="25"/>
      <c r="Z46" s="48">
        <v>80</v>
      </c>
      <c r="AA46" s="48">
        <v>35</v>
      </c>
      <c r="AB46" s="30">
        <v>0.4375</v>
      </c>
      <c r="AC46" s="25"/>
      <c r="AD46" s="25"/>
      <c r="AE46" s="48"/>
      <c r="AF46" s="48"/>
      <c r="AG46" s="30"/>
      <c r="AH46" s="25"/>
      <c r="AI46" s="25"/>
      <c r="AJ46" s="48">
        <v>33</v>
      </c>
      <c r="AK46" s="48">
        <v>28</v>
      </c>
      <c r="AL46" s="30">
        <v>0.84848484848484851</v>
      </c>
      <c r="AM46" s="16"/>
      <c r="AN46" s="16"/>
      <c r="AO46" s="16"/>
    </row>
    <row r="47" spans="1:41" ht="41.25" customHeight="1">
      <c r="A47" s="19">
        <v>40</v>
      </c>
      <c r="B47" s="1" t="s">
        <v>53</v>
      </c>
      <c r="C47" s="18"/>
      <c r="D47" s="29">
        <f>K47+P47+U47+Z47+AE47+AJ47</f>
        <v>395</v>
      </c>
      <c r="E47" s="29">
        <f>L47+Q47+V47+AA47+AF47+AK47</f>
        <v>232</v>
      </c>
      <c r="F47" s="30">
        <f>E47/D47</f>
        <v>0.58734177215189876</v>
      </c>
      <c r="G47" s="56">
        <f t="shared" si="0"/>
        <v>0</v>
      </c>
      <c r="H47" s="20">
        <f t="shared" si="1"/>
        <v>0</v>
      </c>
      <c r="I47" s="56">
        <f>O47+T47+Y47+AD47+AI47+AN47</f>
        <v>0</v>
      </c>
      <c r="J47" s="20">
        <f t="shared" si="2"/>
        <v>0</v>
      </c>
      <c r="K47" s="29">
        <v>91</v>
      </c>
      <c r="L47" s="29">
        <v>52</v>
      </c>
      <c r="M47" s="30">
        <f>L47/K47</f>
        <v>0.5714285714285714</v>
      </c>
      <c r="N47" s="20"/>
      <c r="O47" s="20"/>
      <c r="P47" s="29">
        <v>27</v>
      </c>
      <c r="Q47" s="29">
        <v>22</v>
      </c>
      <c r="R47" s="30">
        <f>Q47/P47</f>
        <v>0.81481481481481477</v>
      </c>
      <c r="S47" s="20"/>
      <c r="T47" s="20"/>
      <c r="U47" s="29">
        <v>179</v>
      </c>
      <c r="V47" s="29">
        <v>89</v>
      </c>
      <c r="W47" s="30">
        <f>V47/U47</f>
        <v>0.4972067039106145</v>
      </c>
      <c r="X47" s="20"/>
      <c r="Y47" s="20"/>
      <c r="Z47" s="29">
        <v>39</v>
      </c>
      <c r="AA47" s="29">
        <v>30</v>
      </c>
      <c r="AB47" s="30">
        <f>AA47/Z47</f>
        <v>0.76923076923076927</v>
      </c>
      <c r="AC47" s="20"/>
      <c r="AD47" s="20"/>
      <c r="AE47" s="29">
        <v>8</v>
      </c>
      <c r="AF47" s="29">
        <v>8</v>
      </c>
      <c r="AG47" s="30">
        <f>AF47/AE47</f>
        <v>1</v>
      </c>
      <c r="AH47" s="20"/>
      <c r="AI47" s="20"/>
      <c r="AJ47" s="29">
        <v>51</v>
      </c>
      <c r="AK47" s="29">
        <v>31</v>
      </c>
      <c r="AL47" s="30">
        <f>AK47/AJ47</f>
        <v>0.60784313725490191</v>
      </c>
      <c r="AM47" s="16"/>
      <c r="AN47" s="16"/>
      <c r="AO47" s="16"/>
    </row>
    <row r="48" spans="1:41">
      <c r="A48" s="19">
        <v>41</v>
      </c>
      <c r="B48" s="1" t="s">
        <v>54</v>
      </c>
      <c r="C48" s="18"/>
      <c r="D48" s="29">
        <f>K48+P48+U48+Z48+AE48+AJ48+170+8</f>
        <v>303</v>
      </c>
      <c r="E48" s="29">
        <f>L48+Q48+V48+AA48+AF48+AK48+42+8</f>
        <v>99</v>
      </c>
      <c r="F48" s="30">
        <f>E48/D48</f>
        <v>0.32673267326732675</v>
      </c>
      <c r="G48" s="56">
        <f t="shared" si="0"/>
        <v>0</v>
      </c>
      <c r="H48" s="20">
        <f t="shared" si="1"/>
        <v>0</v>
      </c>
      <c r="I48" s="56">
        <f>O48+T48+Y48+AD48+AI48+AN48</f>
        <v>0</v>
      </c>
      <c r="J48" s="20">
        <f t="shared" si="2"/>
        <v>0</v>
      </c>
      <c r="K48" s="29">
        <v>31</v>
      </c>
      <c r="L48" s="29">
        <v>11</v>
      </c>
      <c r="M48" s="30">
        <f>L48/K48</f>
        <v>0.35483870967741937</v>
      </c>
      <c r="N48" s="20"/>
      <c r="O48" s="20"/>
      <c r="P48" s="29"/>
      <c r="Q48" s="29"/>
      <c r="R48" s="30"/>
      <c r="S48" s="20"/>
      <c r="T48" s="20"/>
      <c r="U48" s="29">
        <v>43</v>
      </c>
      <c r="V48" s="29">
        <v>4</v>
      </c>
      <c r="W48" s="30">
        <f>V48/U48</f>
        <v>9.3023255813953487E-2</v>
      </c>
      <c r="X48" s="20"/>
      <c r="Y48" s="20"/>
      <c r="Z48" s="29">
        <v>21</v>
      </c>
      <c r="AA48" s="29">
        <v>4</v>
      </c>
      <c r="AB48" s="30">
        <f>AA48/Z48</f>
        <v>0.19047619047619047</v>
      </c>
      <c r="AC48" s="20"/>
      <c r="AD48" s="20"/>
      <c r="AE48" s="29">
        <v>28</v>
      </c>
      <c r="AF48" s="29">
        <v>28</v>
      </c>
      <c r="AG48" s="30">
        <f>AF48/AE48</f>
        <v>1</v>
      </c>
      <c r="AH48" s="20"/>
      <c r="AI48" s="20"/>
      <c r="AJ48" s="29">
        <v>2</v>
      </c>
      <c r="AK48" s="29">
        <v>2</v>
      </c>
      <c r="AL48" s="30">
        <f>AK48/AJ48</f>
        <v>1</v>
      </c>
      <c r="AM48" s="16"/>
      <c r="AN48" s="16"/>
      <c r="AO48" s="16"/>
    </row>
    <row r="49" spans="1:41">
      <c r="A49" s="19">
        <v>42</v>
      </c>
      <c r="B49" s="1" t="s">
        <v>55</v>
      </c>
      <c r="C49" s="18"/>
      <c r="D49" s="29">
        <f>K49+P49+U49+Z49+AE49+AJ49+58</f>
        <v>250</v>
      </c>
      <c r="E49" s="29">
        <f>L49+Q49+V49+AA49+AF49+AK49+18</f>
        <v>162</v>
      </c>
      <c r="F49" s="30">
        <f>E49/D49</f>
        <v>0.64800000000000002</v>
      </c>
      <c r="G49" s="56">
        <f t="shared" si="0"/>
        <v>0</v>
      </c>
      <c r="H49" s="20">
        <f t="shared" si="1"/>
        <v>0</v>
      </c>
      <c r="I49" s="56">
        <f>O49+T49+Y49+AD49+AI49+AN49</f>
        <v>0</v>
      </c>
      <c r="J49" s="20">
        <f t="shared" si="2"/>
        <v>0</v>
      </c>
      <c r="K49" s="29">
        <v>61</v>
      </c>
      <c r="L49" s="29">
        <v>42</v>
      </c>
      <c r="M49" s="30">
        <f>L49/K49</f>
        <v>0.68852459016393441</v>
      </c>
      <c r="N49" s="20"/>
      <c r="O49" s="20"/>
      <c r="P49" s="29">
        <v>44</v>
      </c>
      <c r="Q49" s="29">
        <v>32</v>
      </c>
      <c r="R49" s="30">
        <f>Q49/P49</f>
        <v>0.72727272727272729</v>
      </c>
      <c r="S49" s="20"/>
      <c r="T49" s="20"/>
      <c r="U49" s="29">
        <v>34</v>
      </c>
      <c r="V49" s="29">
        <v>23</v>
      </c>
      <c r="W49" s="30">
        <f>V49/U49</f>
        <v>0.67647058823529416</v>
      </c>
      <c r="X49" s="20"/>
      <c r="Y49" s="20"/>
      <c r="Z49" s="29">
        <v>36</v>
      </c>
      <c r="AA49" s="29">
        <v>35</v>
      </c>
      <c r="AB49" s="30">
        <f>AA49/Z49</f>
        <v>0.97222222222222221</v>
      </c>
      <c r="AC49" s="20"/>
      <c r="AD49" s="20"/>
      <c r="AE49" s="29"/>
      <c r="AF49" s="29"/>
      <c r="AG49" s="30"/>
      <c r="AH49" s="20"/>
      <c r="AI49" s="20"/>
      <c r="AJ49" s="29">
        <v>17</v>
      </c>
      <c r="AK49" s="29">
        <v>12</v>
      </c>
      <c r="AL49" s="30">
        <f>AK49/AJ49</f>
        <v>0.70588235294117652</v>
      </c>
      <c r="AM49" s="16"/>
      <c r="AN49" s="16"/>
      <c r="AO49" s="16"/>
    </row>
    <row r="50" spans="1:41" ht="30">
      <c r="A50" s="19">
        <v>43</v>
      </c>
      <c r="B50" s="1" t="s">
        <v>56</v>
      </c>
      <c r="C50" s="18"/>
      <c r="D50" s="29">
        <f>K50+P50+U50+Z50+AE50+AJ50+23+16</f>
        <v>244</v>
      </c>
      <c r="E50" s="29">
        <f>L50+Q50+V50+AA50+AF50+AK50+23+16</f>
        <v>175</v>
      </c>
      <c r="F50" s="30">
        <f>E50/D50</f>
        <v>0.71721311475409832</v>
      </c>
      <c r="G50" s="56">
        <f t="shared" si="0"/>
        <v>0</v>
      </c>
      <c r="H50" s="20">
        <f t="shared" si="1"/>
        <v>0</v>
      </c>
      <c r="I50" s="56">
        <f>O50+T50+Y50+AD50+AI50+AN50</f>
        <v>0</v>
      </c>
      <c r="J50" s="20">
        <f t="shared" si="2"/>
        <v>0</v>
      </c>
      <c r="K50" s="29">
        <v>62</v>
      </c>
      <c r="L50" s="29">
        <v>44</v>
      </c>
      <c r="M50" s="30">
        <f>L50/K50</f>
        <v>0.70967741935483875</v>
      </c>
      <c r="N50" s="20"/>
      <c r="O50" s="20"/>
      <c r="P50" s="29">
        <v>17</v>
      </c>
      <c r="Q50" s="29">
        <v>12</v>
      </c>
      <c r="R50" s="30">
        <f>Q50/P50</f>
        <v>0.70588235294117652</v>
      </c>
      <c r="S50" s="20"/>
      <c r="T50" s="20"/>
      <c r="U50" s="29">
        <v>52</v>
      </c>
      <c r="V50" s="29">
        <v>23</v>
      </c>
      <c r="W50" s="30">
        <f>V50/U50</f>
        <v>0.44230769230769229</v>
      </c>
      <c r="X50" s="20"/>
      <c r="Y50" s="20"/>
      <c r="Z50" s="29">
        <v>37</v>
      </c>
      <c r="AA50" s="29">
        <v>31</v>
      </c>
      <c r="AB50" s="30">
        <f>AA50/Z50</f>
        <v>0.83783783783783783</v>
      </c>
      <c r="AC50" s="20"/>
      <c r="AD50" s="20"/>
      <c r="AE50" s="29">
        <v>17</v>
      </c>
      <c r="AF50" s="29">
        <v>10</v>
      </c>
      <c r="AG50" s="30">
        <f>AF50/AE50</f>
        <v>0.58823529411764708</v>
      </c>
      <c r="AH50" s="20"/>
      <c r="AI50" s="20"/>
      <c r="AJ50" s="29">
        <v>20</v>
      </c>
      <c r="AK50" s="29">
        <v>16</v>
      </c>
      <c r="AL50" s="30">
        <f>AK50/AJ50</f>
        <v>0.8</v>
      </c>
      <c r="AM50" s="16"/>
      <c r="AN50" s="16"/>
      <c r="AO50" s="16"/>
    </row>
    <row r="51" spans="1:41">
      <c r="A51" s="19">
        <v>44</v>
      </c>
      <c r="B51" s="1" t="s">
        <v>57</v>
      </c>
      <c r="C51" s="18"/>
      <c r="D51" s="29">
        <f>K51+P51+U51+Z51+AE51+AJ51+16+2</f>
        <v>190</v>
      </c>
      <c r="E51" s="29">
        <f>L51+Q51+V51+AA51+AF51+AK51+2+2</f>
        <v>126</v>
      </c>
      <c r="F51" s="30">
        <f>E51/D51</f>
        <v>0.66315789473684206</v>
      </c>
      <c r="G51" s="56">
        <f t="shared" si="0"/>
        <v>0</v>
      </c>
      <c r="H51" s="20">
        <f t="shared" si="1"/>
        <v>0</v>
      </c>
      <c r="I51" s="56">
        <f>O51+T51+Y51+AD51+AI51+AN51</f>
        <v>0</v>
      </c>
      <c r="J51" s="20">
        <f t="shared" si="2"/>
        <v>0</v>
      </c>
      <c r="K51" s="29">
        <v>69</v>
      </c>
      <c r="L51" s="29">
        <v>44</v>
      </c>
      <c r="M51" s="30">
        <f>L51/K51</f>
        <v>0.6376811594202898</v>
      </c>
      <c r="N51" s="20"/>
      <c r="O51" s="20"/>
      <c r="P51" s="29">
        <v>13</v>
      </c>
      <c r="Q51" s="29">
        <v>6</v>
      </c>
      <c r="R51" s="30">
        <f>Q51/P51</f>
        <v>0.46153846153846156</v>
      </c>
      <c r="S51" s="20"/>
      <c r="T51" s="20"/>
      <c r="U51" s="29">
        <v>16</v>
      </c>
      <c r="V51" s="29">
        <v>15</v>
      </c>
      <c r="W51" s="30">
        <f>V51/U51</f>
        <v>0.9375</v>
      </c>
      <c r="X51" s="20"/>
      <c r="Y51" s="20"/>
      <c r="Z51" s="29">
        <v>37</v>
      </c>
      <c r="AA51" s="29">
        <v>31</v>
      </c>
      <c r="AB51" s="30">
        <f>AA51/Z51</f>
        <v>0.83783783783783783</v>
      </c>
      <c r="AC51" s="20"/>
      <c r="AD51" s="20"/>
      <c r="AE51" s="29">
        <v>17</v>
      </c>
      <c r="AF51" s="29">
        <v>10</v>
      </c>
      <c r="AG51" s="30">
        <v>0</v>
      </c>
      <c r="AH51" s="20"/>
      <c r="AI51" s="20"/>
      <c r="AJ51" s="29">
        <v>20</v>
      </c>
      <c r="AK51" s="29">
        <v>16</v>
      </c>
      <c r="AL51" s="30">
        <f>AK51/AJ51</f>
        <v>0.8</v>
      </c>
      <c r="AM51" s="16"/>
      <c r="AN51" s="16"/>
      <c r="AO51" s="16"/>
    </row>
    <row r="52" spans="1:41">
      <c r="A52" s="13">
        <v>45</v>
      </c>
      <c r="B52" s="1" t="s">
        <v>58</v>
      </c>
      <c r="C52" s="18"/>
      <c r="D52" s="32">
        <v>116</v>
      </c>
      <c r="E52" s="32">
        <v>64</v>
      </c>
      <c r="F52" s="30">
        <v>0.55172413793103448</v>
      </c>
      <c r="G52" s="56">
        <f t="shared" si="0"/>
        <v>0</v>
      </c>
      <c r="H52" s="20">
        <f t="shared" si="1"/>
        <v>0</v>
      </c>
      <c r="I52" s="56">
        <f>O52+T52+Y52+AD52+AI52+AN52</f>
        <v>0</v>
      </c>
      <c r="J52" s="20">
        <f t="shared" si="2"/>
        <v>0</v>
      </c>
      <c r="K52" s="45">
        <v>30</v>
      </c>
      <c r="L52" s="45">
        <v>19</v>
      </c>
      <c r="M52" s="30">
        <v>0.6333333333333333</v>
      </c>
      <c r="N52" s="20"/>
      <c r="O52" s="20"/>
      <c r="P52" s="45">
        <v>4</v>
      </c>
      <c r="Q52" s="45">
        <v>3</v>
      </c>
      <c r="R52" s="30">
        <v>0.75</v>
      </c>
      <c r="S52" s="20"/>
      <c r="T52" s="20"/>
      <c r="U52" s="45">
        <v>38</v>
      </c>
      <c r="V52" s="45">
        <v>16</v>
      </c>
      <c r="W52" s="30">
        <v>0.42105263157894735</v>
      </c>
      <c r="X52" s="20"/>
      <c r="Y52" s="20"/>
      <c r="Z52" s="45">
        <v>16</v>
      </c>
      <c r="AA52" s="45">
        <v>9</v>
      </c>
      <c r="AB52" s="30">
        <v>0.5625</v>
      </c>
      <c r="AC52" s="20"/>
      <c r="AD52" s="20"/>
      <c r="AE52" s="45"/>
      <c r="AF52" s="45"/>
      <c r="AG52" s="30"/>
      <c r="AH52" s="20"/>
      <c r="AI52" s="20"/>
      <c r="AJ52" s="45">
        <v>28</v>
      </c>
      <c r="AK52" s="45">
        <v>17</v>
      </c>
      <c r="AL52" s="30">
        <v>0.6071428571428571</v>
      </c>
      <c r="AM52" s="16"/>
      <c r="AN52" s="16"/>
      <c r="AO52" s="16"/>
    </row>
    <row r="53" spans="1:41">
      <c r="A53" s="19">
        <v>46</v>
      </c>
      <c r="B53" s="1" t="s">
        <v>59</v>
      </c>
      <c r="C53" s="18"/>
      <c r="D53" s="29">
        <f>K53+P53+U53+Z53+AE53+AJ53+203+23</f>
        <v>655</v>
      </c>
      <c r="E53" s="29">
        <f>L53+Q53+V53+AA53+AF53+AK53+75+10</f>
        <v>362</v>
      </c>
      <c r="F53" s="30">
        <f>E53/D53</f>
        <v>0.55267175572519089</v>
      </c>
      <c r="G53" s="56">
        <f t="shared" si="0"/>
        <v>0</v>
      </c>
      <c r="H53" s="20">
        <f t="shared" si="1"/>
        <v>0</v>
      </c>
      <c r="I53" s="56">
        <f>O53+T53+Y53+AD53+AI53+AN53</f>
        <v>0</v>
      </c>
      <c r="J53" s="20">
        <f t="shared" si="2"/>
        <v>0</v>
      </c>
      <c r="K53" s="29">
        <v>183</v>
      </c>
      <c r="L53" s="29">
        <v>132</v>
      </c>
      <c r="M53" s="30">
        <f>L53/K53</f>
        <v>0.72131147540983609</v>
      </c>
      <c r="N53" s="20"/>
      <c r="O53" s="20"/>
      <c r="P53" s="29">
        <v>34</v>
      </c>
      <c r="Q53" s="29">
        <v>24</v>
      </c>
      <c r="R53" s="30">
        <f>Q53/P53</f>
        <v>0.70588235294117652</v>
      </c>
      <c r="S53" s="20"/>
      <c r="T53" s="20"/>
      <c r="U53" s="29">
        <v>74</v>
      </c>
      <c r="V53" s="29">
        <v>40</v>
      </c>
      <c r="W53" s="30">
        <f>V53/U53</f>
        <v>0.54054054054054057</v>
      </c>
      <c r="X53" s="20"/>
      <c r="Y53" s="20"/>
      <c r="Z53" s="29">
        <v>36</v>
      </c>
      <c r="AA53" s="29">
        <v>18</v>
      </c>
      <c r="AB53" s="30">
        <f>AA53/Z53</f>
        <v>0.5</v>
      </c>
      <c r="AC53" s="20"/>
      <c r="AD53" s="20"/>
      <c r="AE53" s="29">
        <v>5</v>
      </c>
      <c r="AF53" s="29">
        <v>5</v>
      </c>
      <c r="AG53" s="30">
        <f>AF53/AE53</f>
        <v>1</v>
      </c>
      <c r="AH53" s="20"/>
      <c r="AI53" s="20"/>
      <c r="AJ53" s="29">
        <v>97</v>
      </c>
      <c r="AK53" s="29">
        <v>58</v>
      </c>
      <c r="AL53" s="30">
        <f>AK53/AJ53</f>
        <v>0.59793814432989689</v>
      </c>
      <c r="AM53" s="16"/>
      <c r="AN53" s="16"/>
      <c r="AO53" s="16"/>
    </row>
    <row r="54" spans="1:41">
      <c r="A54" s="19">
        <v>47</v>
      </c>
      <c r="B54" s="1" t="s">
        <v>60</v>
      </c>
      <c r="C54" s="18"/>
      <c r="D54" s="29">
        <f>K54+P54+U54+Z54+AE54+AJ54+48+2</f>
        <v>308</v>
      </c>
      <c r="E54" s="29">
        <f>L54+Q54+V54+AA54+AF54+AK54+34+2</f>
        <v>203</v>
      </c>
      <c r="F54" s="30">
        <f>E54/D54</f>
        <v>0.65909090909090906</v>
      </c>
      <c r="G54" s="56">
        <f t="shared" si="0"/>
        <v>0</v>
      </c>
      <c r="H54" s="20">
        <f t="shared" si="1"/>
        <v>0</v>
      </c>
      <c r="I54" s="56">
        <f>O54+T54+Y54+AD54+AI54+AN54</f>
        <v>0</v>
      </c>
      <c r="J54" s="20">
        <f t="shared" si="2"/>
        <v>0</v>
      </c>
      <c r="K54" s="29">
        <v>24</v>
      </c>
      <c r="L54" s="29">
        <v>15</v>
      </c>
      <c r="M54" s="30">
        <f>L54/K54</f>
        <v>0.625</v>
      </c>
      <c r="N54" s="20"/>
      <c r="O54" s="20"/>
      <c r="P54" s="29">
        <v>24</v>
      </c>
      <c r="Q54" s="29">
        <v>14</v>
      </c>
      <c r="R54" s="30">
        <f>Q54/P54</f>
        <v>0.58333333333333337</v>
      </c>
      <c r="S54" s="20"/>
      <c r="T54" s="20"/>
      <c r="U54" s="29">
        <v>28</v>
      </c>
      <c r="V54" s="29">
        <v>16</v>
      </c>
      <c r="W54" s="30">
        <f>V54/U54</f>
        <v>0.5714285714285714</v>
      </c>
      <c r="X54" s="20"/>
      <c r="Y54" s="20"/>
      <c r="Z54" s="29">
        <v>149</v>
      </c>
      <c r="AA54" s="29">
        <v>99</v>
      </c>
      <c r="AB54" s="30">
        <f>AA54/Z54</f>
        <v>0.66442953020134232</v>
      </c>
      <c r="AC54" s="20"/>
      <c r="AD54" s="20"/>
      <c r="AE54" s="29"/>
      <c r="AF54" s="29"/>
      <c r="AG54" s="30"/>
      <c r="AH54" s="20"/>
      <c r="AI54" s="20"/>
      <c r="AJ54" s="29">
        <v>33</v>
      </c>
      <c r="AK54" s="29">
        <v>23</v>
      </c>
      <c r="AL54" s="30">
        <f>AK54/AJ54</f>
        <v>0.69696969696969702</v>
      </c>
      <c r="AM54" s="16"/>
      <c r="AN54" s="16"/>
      <c r="AO54" s="16"/>
    </row>
    <row r="55" spans="1:41" ht="166.5" customHeight="1">
      <c r="A55" s="19">
        <v>48</v>
      </c>
      <c r="B55" s="1" t="s">
        <v>61</v>
      </c>
      <c r="C55" s="18"/>
      <c r="D55" s="29">
        <v>1124</v>
      </c>
      <c r="E55" s="29">
        <v>786</v>
      </c>
      <c r="F55" s="30">
        <v>0.69928825622775803</v>
      </c>
      <c r="G55" s="56">
        <f t="shared" si="0"/>
        <v>0</v>
      </c>
      <c r="H55" s="20">
        <f t="shared" si="1"/>
        <v>0</v>
      </c>
      <c r="I55" s="56">
        <f>O55+T55+Y55+AD55+AI55+AN55</f>
        <v>0</v>
      </c>
      <c r="J55" s="20">
        <f t="shared" si="2"/>
        <v>0</v>
      </c>
      <c r="K55" s="29">
        <v>83</v>
      </c>
      <c r="L55" s="29">
        <v>71</v>
      </c>
      <c r="M55" s="30">
        <v>0.85542168674698793</v>
      </c>
      <c r="N55" s="20"/>
      <c r="O55" s="20"/>
      <c r="P55" s="29">
        <v>25</v>
      </c>
      <c r="Q55" s="29">
        <v>9</v>
      </c>
      <c r="R55" s="30">
        <v>0.36</v>
      </c>
      <c r="S55" s="20"/>
      <c r="T55" s="20"/>
      <c r="U55" s="29">
        <v>175</v>
      </c>
      <c r="V55" s="29">
        <v>135</v>
      </c>
      <c r="W55" s="30">
        <v>0.77142857142857146</v>
      </c>
      <c r="X55" s="20"/>
      <c r="Y55" s="20"/>
      <c r="Z55" s="29">
        <v>170</v>
      </c>
      <c r="AA55" s="29">
        <v>134</v>
      </c>
      <c r="AB55" s="30">
        <v>0.78823529411764703</v>
      </c>
      <c r="AC55" s="20"/>
      <c r="AD55" s="20"/>
      <c r="AE55" s="29">
        <v>19</v>
      </c>
      <c r="AF55" s="29">
        <v>12</v>
      </c>
      <c r="AG55" s="30">
        <v>0.63157894736842102</v>
      </c>
      <c r="AH55" s="20"/>
      <c r="AI55" s="20"/>
      <c r="AJ55" s="29">
        <v>35</v>
      </c>
      <c r="AK55" s="29">
        <v>29</v>
      </c>
      <c r="AL55" s="30">
        <v>0.82857142857142863</v>
      </c>
      <c r="AM55" s="16"/>
      <c r="AN55" s="16"/>
      <c r="AO55" s="16"/>
    </row>
    <row r="56" spans="1:41">
      <c r="A56" s="19">
        <v>49</v>
      </c>
      <c r="B56" s="1" t="s">
        <v>62</v>
      </c>
      <c r="C56" s="18"/>
      <c r="D56" s="29">
        <f>K56+P56+U56+Z56+AE56+AJ56</f>
        <v>99</v>
      </c>
      <c r="E56" s="29">
        <f>L56+Q56+V56+AA56+AF56+AK56</f>
        <v>58</v>
      </c>
      <c r="F56" s="30">
        <f>E56/D56</f>
        <v>0.58585858585858586</v>
      </c>
      <c r="G56" s="56">
        <f t="shared" si="0"/>
        <v>0</v>
      </c>
      <c r="H56" s="20">
        <f t="shared" si="1"/>
        <v>0</v>
      </c>
      <c r="I56" s="56">
        <f>O56+T56+Y56+AD56+AI56+AN56</f>
        <v>0</v>
      </c>
      <c r="J56" s="20">
        <f t="shared" si="2"/>
        <v>0</v>
      </c>
      <c r="K56" s="29">
        <v>20</v>
      </c>
      <c r="L56" s="29">
        <v>13</v>
      </c>
      <c r="M56" s="30">
        <f>L56/K56</f>
        <v>0.65</v>
      </c>
      <c r="N56" s="20"/>
      <c r="O56" s="20"/>
      <c r="P56" s="29">
        <v>8</v>
      </c>
      <c r="Q56" s="29">
        <v>4</v>
      </c>
      <c r="R56" s="30">
        <f>Q56/P56</f>
        <v>0.5</v>
      </c>
      <c r="S56" s="20"/>
      <c r="T56" s="20"/>
      <c r="U56" s="29">
        <v>19</v>
      </c>
      <c r="V56" s="29">
        <v>11</v>
      </c>
      <c r="W56" s="30">
        <f>V56/U56</f>
        <v>0.57894736842105265</v>
      </c>
      <c r="X56" s="20"/>
      <c r="Y56" s="20"/>
      <c r="Z56" s="29">
        <v>39</v>
      </c>
      <c r="AA56" s="29">
        <v>21</v>
      </c>
      <c r="AB56" s="30">
        <f>AA56/Z56</f>
        <v>0.53846153846153844</v>
      </c>
      <c r="AC56" s="20"/>
      <c r="AD56" s="20"/>
      <c r="AE56" s="29">
        <v>1</v>
      </c>
      <c r="AF56" s="29">
        <v>1</v>
      </c>
      <c r="AG56" s="30">
        <f>AF56/AE56</f>
        <v>1</v>
      </c>
      <c r="AH56" s="20"/>
      <c r="AI56" s="20"/>
      <c r="AJ56" s="29">
        <v>12</v>
      </c>
      <c r="AK56" s="29">
        <v>8</v>
      </c>
      <c r="AL56" s="30">
        <f>AK56/AJ56</f>
        <v>0.66666666666666663</v>
      </c>
      <c r="AM56" s="16"/>
      <c r="AN56" s="16"/>
      <c r="AO56" s="16"/>
    </row>
    <row r="57" spans="1:41">
      <c r="A57" s="19">
        <v>50</v>
      </c>
      <c r="B57" s="1" t="s">
        <v>63</v>
      </c>
      <c r="C57" s="18"/>
      <c r="D57" s="29">
        <v>283</v>
      </c>
      <c r="E57" s="29">
        <v>124</v>
      </c>
      <c r="F57" s="30">
        <v>0.43816254416961131</v>
      </c>
      <c r="G57" s="56">
        <f t="shared" si="0"/>
        <v>0</v>
      </c>
      <c r="H57" s="20">
        <f t="shared" si="1"/>
        <v>0</v>
      </c>
      <c r="I57" s="56">
        <f>O57+T57+Y57+AD57+AI57+AN57</f>
        <v>0</v>
      </c>
      <c r="J57" s="20">
        <f t="shared" si="2"/>
        <v>0</v>
      </c>
      <c r="K57" s="29">
        <v>51</v>
      </c>
      <c r="L57" s="29">
        <v>51</v>
      </c>
      <c r="M57" s="30">
        <v>1</v>
      </c>
      <c r="N57" s="20"/>
      <c r="O57" s="20"/>
      <c r="P57" s="29">
        <v>8</v>
      </c>
      <c r="Q57" s="29">
        <v>8</v>
      </c>
      <c r="R57" s="30">
        <v>1</v>
      </c>
      <c r="S57" s="20"/>
      <c r="T57" s="20"/>
      <c r="U57" s="29">
        <v>77</v>
      </c>
      <c r="V57" s="29">
        <v>36</v>
      </c>
      <c r="W57" s="30">
        <v>0.46753246753246752</v>
      </c>
      <c r="X57" s="20"/>
      <c r="Y57" s="20"/>
      <c r="Z57" s="29">
        <v>107</v>
      </c>
      <c r="AA57" s="29">
        <v>13</v>
      </c>
      <c r="AB57" s="30">
        <v>0.12149532710280374</v>
      </c>
      <c r="AC57" s="20"/>
      <c r="AD57" s="20"/>
      <c r="AE57" s="29"/>
      <c r="AF57" s="29"/>
      <c r="AG57" s="30"/>
      <c r="AH57" s="20"/>
      <c r="AI57" s="20"/>
      <c r="AJ57" s="29">
        <v>32</v>
      </c>
      <c r="AK57" s="29">
        <v>8</v>
      </c>
      <c r="AL57" s="30">
        <v>0.25</v>
      </c>
      <c r="AM57" s="16"/>
      <c r="AN57" s="16"/>
      <c r="AO57" s="16"/>
    </row>
    <row r="58" spans="1:41">
      <c r="A58" s="19">
        <v>51</v>
      </c>
      <c r="B58" s="1" t="s">
        <v>64</v>
      </c>
      <c r="C58" s="18"/>
      <c r="D58" s="29">
        <f>K58+P58+U58+Z58+AE58+AJ58</f>
        <v>172</v>
      </c>
      <c r="E58" s="29">
        <f>L58+Q58+V58+AA58+AF58+AK58</f>
        <v>157</v>
      </c>
      <c r="F58" s="30">
        <f>E58/D58</f>
        <v>0.91279069767441856</v>
      </c>
      <c r="G58" s="56">
        <f t="shared" si="0"/>
        <v>0</v>
      </c>
      <c r="H58" s="20">
        <f t="shared" si="1"/>
        <v>0</v>
      </c>
      <c r="I58" s="56">
        <f>O58+T58+Y58+AD58+AI58+AN58</f>
        <v>0</v>
      </c>
      <c r="J58" s="20">
        <f t="shared" si="2"/>
        <v>0</v>
      </c>
      <c r="K58" s="29">
        <v>27</v>
      </c>
      <c r="L58" s="29">
        <v>21</v>
      </c>
      <c r="M58" s="30">
        <f>L58/K58</f>
        <v>0.77777777777777779</v>
      </c>
      <c r="N58" s="20"/>
      <c r="O58" s="20"/>
      <c r="P58" s="29">
        <v>15</v>
      </c>
      <c r="Q58" s="29">
        <v>10</v>
      </c>
      <c r="R58" s="30">
        <f>Q58/P58</f>
        <v>0.66666666666666663</v>
      </c>
      <c r="S58" s="20"/>
      <c r="T58" s="20"/>
      <c r="U58" s="29">
        <v>74</v>
      </c>
      <c r="V58" s="29">
        <v>74</v>
      </c>
      <c r="W58" s="30">
        <f>V58/U58</f>
        <v>1</v>
      </c>
      <c r="X58" s="20"/>
      <c r="Y58" s="20"/>
      <c r="Z58" s="29">
        <v>30</v>
      </c>
      <c r="AA58" s="29">
        <v>27</v>
      </c>
      <c r="AB58" s="30">
        <f>AA58/Z58</f>
        <v>0.9</v>
      </c>
      <c r="AC58" s="20"/>
      <c r="AD58" s="20"/>
      <c r="AE58" s="29">
        <v>1</v>
      </c>
      <c r="AF58" s="29">
        <v>1</v>
      </c>
      <c r="AG58" s="30">
        <f>AF58/AE58</f>
        <v>1</v>
      </c>
      <c r="AH58" s="20"/>
      <c r="AI58" s="20"/>
      <c r="AJ58" s="29">
        <v>25</v>
      </c>
      <c r="AK58" s="29">
        <v>24</v>
      </c>
      <c r="AL58" s="30">
        <f>AK58/AJ58</f>
        <v>0.96</v>
      </c>
      <c r="AM58" s="16"/>
      <c r="AN58" s="16"/>
      <c r="AO58" s="16"/>
    </row>
    <row r="59" spans="1:41">
      <c r="A59" s="19">
        <v>52</v>
      </c>
      <c r="B59" s="24" t="s">
        <v>65</v>
      </c>
      <c r="C59" s="17"/>
      <c r="D59" s="29">
        <f>K59+P59+U59+Z59+AE59+AJ59+39</f>
        <v>203</v>
      </c>
      <c r="E59" s="29">
        <f>L59+Q59+V59+AA59+AF59+AK59+18</f>
        <v>165</v>
      </c>
      <c r="F59" s="30">
        <f>E59/D59</f>
        <v>0.81280788177339902</v>
      </c>
      <c r="G59" s="56">
        <f t="shared" si="0"/>
        <v>0</v>
      </c>
      <c r="H59" s="20">
        <f t="shared" si="1"/>
        <v>0</v>
      </c>
      <c r="I59" s="56">
        <f>O59+T59+Y59+AD59+AI59+AN59</f>
        <v>0</v>
      </c>
      <c r="J59" s="20">
        <f t="shared" si="2"/>
        <v>0</v>
      </c>
      <c r="K59" s="50">
        <v>36</v>
      </c>
      <c r="L59" s="50">
        <v>36</v>
      </c>
      <c r="M59" s="30">
        <f>L59/K59</f>
        <v>1</v>
      </c>
      <c r="N59" s="20"/>
      <c r="O59" s="20"/>
      <c r="P59" s="50">
        <v>21</v>
      </c>
      <c r="Q59" s="50">
        <v>21</v>
      </c>
      <c r="R59" s="30">
        <f>Q59/P59</f>
        <v>1</v>
      </c>
      <c r="S59" s="20"/>
      <c r="T59" s="20"/>
      <c r="U59" s="50">
        <v>77</v>
      </c>
      <c r="V59" s="50">
        <v>65</v>
      </c>
      <c r="W59" s="30">
        <f>V59/U59</f>
        <v>0.8441558441558441</v>
      </c>
      <c r="X59" s="20"/>
      <c r="Y59" s="20"/>
      <c r="Z59" s="50">
        <v>20</v>
      </c>
      <c r="AA59" s="50">
        <v>15</v>
      </c>
      <c r="AB59" s="30">
        <f>AA59/Z59</f>
        <v>0.75</v>
      </c>
      <c r="AC59" s="20"/>
      <c r="AD59" s="20"/>
      <c r="AE59" s="50"/>
      <c r="AF59" s="50"/>
      <c r="AG59" s="30"/>
      <c r="AH59" s="20"/>
      <c r="AI59" s="20"/>
      <c r="AJ59" s="50">
        <v>10</v>
      </c>
      <c r="AK59" s="50">
        <v>10</v>
      </c>
      <c r="AL59" s="30">
        <f>AK59/AJ59</f>
        <v>1</v>
      </c>
      <c r="AM59" s="16"/>
      <c r="AN59" s="16"/>
      <c r="AO59" s="16"/>
    </row>
    <row r="60" spans="1:41">
      <c r="A60" s="19">
        <v>53</v>
      </c>
      <c r="B60" s="1" t="s">
        <v>66</v>
      </c>
      <c r="C60" s="18"/>
      <c r="D60" s="29">
        <f>K60+P60+U60+Z60+AE60+AJ60+218</f>
        <v>3820</v>
      </c>
      <c r="E60" s="29">
        <f>L60+Q60+V60+AA60+AF60+AK60+208</f>
        <v>2102</v>
      </c>
      <c r="F60" s="30">
        <f>E60/D60</f>
        <v>0.55026178010471205</v>
      </c>
      <c r="G60" s="56">
        <f t="shared" si="0"/>
        <v>0</v>
      </c>
      <c r="H60" s="20">
        <f t="shared" si="1"/>
        <v>0</v>
      </c>
      <c r="I60" s="56">
        <f>O60+T60+Y60+AD60+AI60+AN60</f>
        <v>0</v>
      </c>
      <c r="J60" s="20">
        <f t="shared" si="2"/>
        <v>0</v>
      </c>
      <c r="K60" s="29">
        <v>229</v>
      </c>
      <c r="L60" s="29">
        <v>132</v>
      </c>
      <c r="M60" s="30">
        <f>L60/K60</f>
        <v>0.57641921397379914</v>
      </c>
      <c r="N60" s="20"/>
      <c r="O60" s="20"/>
      <c r="P60" s="29">
        <v>52</v>
      </c>
      <c r="Q60" s="29">
        <v>24</v>
      </c>
      <c r="R60" s="30">
        <f>Q60/P60</f>
        <v>0.46153846153846156</v>
      </c>
      <c r="S60" s="20"/>
      <c r="T60" s="20"/>
      <c r="U60" s="29">
        <v>1401</v>
      </c>
      <c r="V60" s="53">
        <v>743</v>
      </c>
      <c r="W60" s="30">
        <f>V60/U60</f>
        <v>0.53033547466095643</v>
      </c>
      <c r="X60" s="20"/>
      <c r="Y60" s="20"/>
      <c r="Z60" s="29">
        <v>1445</v>
      </c>
      <c r="AA60" s="29">
        <v>710</v>
      </c>
      <c r="AB60" s="30">
        <f>AA60/Z60</f>
        <v>0.49134948096885811</v>
      </c>
      <c r="AC60" s="20"/>
      <c r="AD60" s="20"/>
      <c r="AE60" s="29">
        <v>43</v>
      </c>
      <c r="AF60" s="29">
        <v>28</v>
      </c>
      <c r="AG60" s="30">
        <f>AF60/AE60</f>
        <v>0.65116279069767447</v>
      </c>
      <c r="AH60" s="20"/>
      <c r="AI60" s="20"/>
      <c r="AJ60" s="29">
        <v>432</v>
      </c>
      <c r="AK60" s="29">
        <v>257</v>
      </c>
      <c r="AL60" s="30">
        <f>AK60/AJ60</f>
        <v>0.59490740740740744</v>
      </c>
      <c r="AM60" s="16"/>
      <c r="AN60" s="16"/>
      <c r="AO60" s="16"/>
    </row>
    <row r="61" spans="1:41">
      <c r="A61" s="19">
        <v>54</v>
      </c>
      <c r="B61" s="1" t="s">
        <v>67</v>
      </c>
      <c r="C61" s="18"/>
      <c r="D61" s="29">
        <f>K61+P61+U61+Z61+AE61+AJ61+16+10</f>
        <v>509</v>
      </c>
      <c r="E61" s="29">
        <f>L61+Q61+V61+AA61+AF61+AK61+6+10</f>
        <v>266</v>
      </c>
      <c r="F61" s="30">
        <f>E61/D61</f>
        <v>0.52259332023575633</v>
      </c>
      <c r="G61" s="56">
        <f t="shared" si="0"/>
        <v>0</v>
      </c>
      <c r="H61" s="20">
        <f t="shared" si="1"/>
        <v>0</v>
      </c>
      <c r="I61" s="56">
        <f>O61+T61+Y61+AD61+AI61+AN61</f>
        <v>0</v>
      </c>
      <c r="J61" s="20">
        <f t="shared" si="2"/>
        <v>0</v>
      </c>
      <c r="K61" s="29">
        <v>88</v>
      </c>
      <c r="L61" s="29">
        <v>50</v>
      </c>
      <c r="M61" s="30">
        <f>L61/K61</f>
        <v>0.56818181818181823</v>
      </c>
      <c r="N61" s="20"/>
      <c r="O61" s="20"/>
      <c r="P61" s="29">
        <v>17</v>
      </c>
      <c r="Q61" s="29">
        <v>8</v>
      </c>
      <c r="R61" s="30">
        <f>Q61/P61</f>
        <v>0.47058823529411764</v>
      </c>
      <c r="S61" s="20"/>
      <c r="T61" s="20"/>
      <c r="U61" s="29">
        <v>174</v>
      </c>
      <c r="V61" s="29">
        <v>99</v>
      </c>
      <c r="W61" s="30">
        <f>V61/U61</f>
        <v>0.56896551724137934</v>
      </c>
      <c r="X61" s="20"/>
      <c r="Y61" s="20"/>
      <c r="Z61" s="29">
        <v>151</v>
      </c>
      <c r="AA61" s="29">
        <v>63</v>
      </c>
      <c r="AB61" s="30">
        <f>AA61/Z61</f>
        <v>0.41721854304635764</v>
      </c>
      <c r="AC61" s="20"/>
      <c r="AD61" s="20"/>
      <c r="AE61" s="29">
        <v>11</v>
      </c>
      <c r="AF61" s="29">
        <v>7</v>
      </c>
      <c r="AG61" s="30">
        <f>AF61/AE61</f>
        <v>0.63636363636363635</v>
      </c>
      <c r="AH61" s="20"/>
      <c r="AI61" s="20"/>
      <c r="AJ61" s="29">
        <v>42</v>
      </c>
      <c r="AK61" s="29">
        <v>23</v>
      </c>
      <c r="AL61" s="30">
        <f>AK61/AJ61</f>
        <v>0.54761904761904767</v>
      </c>
      <c r="AM61" s="16"/>
      <c r="AN61" s="16"/>
      <c r="AO61" s="16"/>
    </row>
    <row r="62" spans="1:41" ht="30">
      <c r="A62" s="19">
        <v>55</v>
      </c>
      <c r="B62" s="1" t="s">
        <v>68</v>
      </c>
      <c r="C62" s="18"/>
      <c r="D62" s="29">
        <f>K62+P62+U62+Z62+AE62+AJ62+14</f>
        <v>243</v>
      </c>
      <c r="E62" s="29">
        <f>L62+Q62+V62+AA62+AF62+AK62+14</f>
        <v>194</v>
      </c>
      <c r="F62" s="30">
        <f>E62/D62</f>
        <v>0.79835390946502061</v>
      </c>
      <c r="G62" s="56">
        <f t="shared" si="0"/>
        <v>0</v>
      </c>
      <c r="H62" s="20">
        <f t="shared" si="1"/>
        <v>0</v>
      </c>
      <c r="I62" s="56">
        <f>O62+T62+Y62+AD62+AI62+AN62</f>
        <v>0</v>
      </c>
      <c r="J62" s="20">
        <f t="shared" si="2"/>
        <v>0</v>
      </c>
      <c r="K62" s="43">
        <v>88</v>
      </c>
      <c r="L62" s="43">
        <v>79</v>
      </c>
      <c r="M62" s="30">
        <f>L62/K62</f>
        <v>0.89772727272727271</v>
      </c>
      <c r="N62" s="20"/>
      <c r="O62" s="20"/>
      <c r="P62" s="43">
        <v>15</v>
      </c>
      <c r="Q62" s="43">
        <v>14</v>
      </c>
      <c r="R62" s="30">
        <f>Q62/P62</f>
        <v>0.93333333333333335</v>
      </c>
      <c r="S62" s="20"/>
      <c r="T62" s="20"/>
      <c r="U62" s="43">
        <v>71</v>
      </c>
      <c r="V62" s="43">
        <v>43</v>
      </c>
      <c r="W62" s="30">
        <f>V62/U62</f>
        <v>0.60563380281690138</v>
      </c>
      <c r="X62" s="20"/>
      <c r="Y62" s="20"/>
      <c r="Z62" s="43">
        <v>22</v>
      </c>
      <c r="AA62" s="43">
        <v>16</v>
      </c>
      <c r="AB62" s="30">
        <f>AA62/Z62</f>
        <v>0.72727272727272729</v>
      </c>
      <c r="AC62" s="20"/>
      <c r="AD62" s="20"/>
      <c r="AE62" s="43">
        <v>11</v>
      </c>
      <c r="AF62" s="43">
        <v>9</v>
      </c>
      <c r="AG62" s="30">
        <f>AF62/AE62</f>
        <v>0.81818181818181823</v>
      </c>
      <c r="AH62" s="20"/>
      <c r="AI62" s="20"/>
      <c r="AJ62" s="43">
        <v>22</v>
      </c>
      <c r="AK62" s="43">
        <v>19</v>
      </c>
      <c r="AL62" s="30">
        <f>AK62/AJ62</f>
        <v>0.86363636363636365</v>
      </c>
      <c r="AM62" s="16"/>
      <c r="AN62" s="16"/>
      <c r="AO62" s="16"/>
    </row>
    <row r="63" spans="1:41">
      <c r="A63" s="19">
        <v>56</v>
      </c>
      <c r="B63" s="1" t="s">
        <v>69</v>
      </c>
      <c r="C63" s="18"/>
      <c r="D63" s="29">
        <v>168</v>
      </c>
      <c r="E63" s="29">
        <v>91</v>
      </c>
      <c r="F63" s="30">
        <v>0.54166666666666663</v>
      </c>
      <c r="G63" s="56">
        <f t="shared" si="0"/>
        <v>0</v>
      </c>
      <c r="H63" s="20">
        <f t="shared" si="1"/>
        <v>0</v>
      </c>
      <c r="I63" s="56">
        <f>O63+T63+Y63+AD63+AI63+AN63</f>
        <v>0</v>
      </c>
      <c r="J63" s="20">
        <f t="shared" si="2"/>
        <v>0</v>
      </c>
      <c r="K63" s="29">
        <v>59</v>
      </c>
      <c r="L63" s="29">
        <v>40</v>
      </c>
      <c r="M63" s="30">
        <v>0.67796610169491522</v>
      </c>
      <c r="N63" s="20"/>
      <c r="O63" s="20"/>
      <c r="P63" s="29">
        <v>16</v>
      </c>
      <c r="Q63" s="29">
        <v>10</v>
      </c>
      <c r="R63" s="30">
        <v>0.625</v>
      </c>
      <c r="S63" s="20"/>
      <c r="T63" s="20"/>
      <c r="U63" s="29">
        <v>19</v>
      </c>
      <c r="V63" s="29">
        <v>11</v>
      </c>
      <c r="W63" s="30">
        <v>0.57894736842105265</v>
      </c>
      <c r="X63" s="20"/>
      <c r="Y63" s="20"/>
      <c r="Z63" s="29">
        <v>17</v>
      </c>
      <c r="AA63" s="29">
        <v>10</v>
      </c>
      <c r="AB63" s="30">
        <v>0.58823529411764708</v>
      </c>
      <c r="AC63" s="20"/>
      <c r="AD63" s="20"/>
      <c r="AE63" s="29">
        <v>4</v>
      </c>
      <c r="AF63" s="29">
        <v>0</v>
      </c>
      <c r="AG63" s="30"/>
      <c r="AH63" s="20"/>
      <c r="AI63" s="20"/>
      <c r="AJ63" s="29">
        <v>23</v>
      </c>
      <c r="AK63" s="29">
        <v>15</v>
      </c>
      <c r="AL63" s="30">
        <v>0.65217391304347827</v>
      </c>
      <c r="AM63" s="16"/>
      <c r="AN63" s="16"/>
      <c r="AO63" s="16"/>
    </row>
    <row r="64" spans="1:41">
      <c r="A64" s="19">
        <v>57</v>
      </c>
      <c r="B64" s="1" t="s">
        <v>70</v>
      </c>
      <c r="C64" s="18"/>
      <c r="D64" s="29">
        <f>K64+P64+U64+Z64+AE64+AJ64+14</f>
        <v>991</v>
      </c>
      <c r="E64" s="29">
        <f>L64+Q64+V64+AA64+AF64+AK64+14</f>
        <v>537</v>
      </c>
      <c r="F64" s="30">
        <f>E64/D64</f>
        <v>0.54187689202825429</v>
      </c>
      <c r="G64" s="56">
        <f t="shared" si="0"/>
        <v>0</v>
      </c>
      <c r="H64" s="20">
        <f t="shared" si="1"/>
        <v>0</v>
      </c>
      <c r="I64" s="56">
        <f>O64+T64+Y64+AD64+AI64+AN64</f>
        <v>0</v>
      </c>
      <c r="J64" s="20">
        <f t="shared" si="2"/>
        <v>0</v>
      </c>
      <c r="K64" s="28">
        <v>186</v>
      </c>
      <c r="L64" s="28">
        <v>112</v>
      </c>
      <c r="M64" s="30">
        <f>L64/K64</f>
        <v>0.60215053763440862</v>
      </c>
      <c r="N64" s="20"/>
      <c r="O64" s="20"/>
      <c r="P64" s="28">
        <v>44</v>
      </c>
      <c r="Q64" s="28">
        <v>44</v>
      </c>
      <c r="R64" s="30">
        <f>Q64/P64</f>
        <v>1</v>
      </c>
      <c r="S64" s="20"/>
      <c r="T64" s="20"/>
      <c r="U64" s="28">
        <v>507</v>
      </c>
      <c r="V64" s="28">
        <v>257</v>
      </c>
      <c r="W64" s="30">
        <f>V64/U64</f>
        <v>0.50690335305719925</v>
      </c>
      <c r="X64" s="20"/>
      <c r="Y64" s="20"/>
      <c r="Z64" s="28">
        <v>205</v>
      </c>
      <c r="AA64" s="28">
        <v>86</v>
      </c>
      <c r="AB64" s="30">
        <f>AA64/Z64</f>
        <v>0.4195121951219512</v>
      </c>
      <c r="AC64" s="20"/>
      <c r="AD64" s="20"/>
      <c r="AE64" s="29"/>
      <c r="AF64" s="29"/>
      <c r="AG64" s="30"/>
      <c r="AH64" s="20"/>
      <c r="AI64" s="20"/>
      <c r="AJ64" s="28">
        <v>35</v>
      </c>
      <c r="AK64" s="28">
        <v>24</v>
      </c>
      <c r="AL64" s="30">
        <f>AK64/AJ64</f>
        <v>0.68571428571428572</v>
      </c>
      <c r="AM64" s="16"/>
      <c r="AN64" s="16"/>
      <c r="AO64" s="16"/>
    </row>
    <row r="65" spans="1:41">
      <c r="A65" s="19">
        <v>58</v>
      </c>
      <c r="B65" s="1" t="s">
        <v>71</v>
      </c>
      <c r="C65" s="18"/>
      <c r="D65" s="29">
        <v>928</v>
      </c>
      <c r="E65" s="29">
        <v>503</v>
      </c>
      <c r="F65" s="30">
        <v>0.54202586206896552</v>
      </c>
      <c r="G65" s="56">
        <f t="shared" si="0"/>
        <v>0</v>
      </c>
      <c r="H65" s="20">
        <f t="shared" si="1"/>
        <v>0</v>
      </c>
      <c r="I65" s="56">
        <f>O65+T65+Y65+AD65+AI65+AN65</f>
        <v>0</v>
      </c>
      <c r="J65" s="20">
        <f t="shared" si="2"/>
        <v>0</v>
      </c>
      <c r="K65" s="29">
        <v>148</v>
      </c>
      <c r="L65" s="29">
        <v>92</v>
      </c>
      <c r="M65" s="30">
        <v>0.6216216216216216</v>
      </c>
      <c r="N65" s="20"/>
      <c r="O65" s="20"/>
      <c r="P65" s="29">
        <v>37</v>
      </c>
      <c r="Q65" s="29">
        <v>18</v>
      </c>
      <c r="R65" s="30">
        <v>0.48648648648648651</v>
      </c>
      <c r="S65" s="20"/>
      <c r="T65" s="20"/>
      <c r="U65" s="29">
        <v>240</v>
      </c>
      <c r="V65" s="29">
        <v>133</v>
      </c>
      <c r="W65" s="30">
        <v>0.5541666666666667</v>
      </c>
      <c r="X65" s="20"/>
      <c r="Y65" s="20"/>
      <c r="Z65" s="29">
        <v>128</v>
      </c>
      <c r="AA65" s="29">
        <v>60</v>
      </c>
      <c r="AB65" s="30">
        <v>0.46875</v>
      </c>
      <c r="AC65" s="20"/>
      <c r="AD65" s="20"/>
      <c r="AE65" s="29">
        <v>32</v>
      </c>
      <c r="AF65" s="29">
        <v>22</v>
      </c>
      <c r="AG65" s="30">
        <v>0.6875</v>
      </c>
      <c r="AH65" s="20"/>
      <c r="AI65" s="20"/>
      <c r="AJ65" s="29">
        <v>28</v>
      </c>
      <c r="AK65" s="29">
        <v>17</v>
      </c>
      <c r="AL65" s="30">
        <v>0.6071428571428571</v>
      </c>
      <c r="AM65" s="16"/>
      <c r="AN65" s="16"/>
      <c r="AO65" s="16"/>
    </row>
    <row r="66" spans="1:41" ht="127.5" customHeight="1">
      <c r="A66" s="19">
        <v>59</v>
      </c>
      <c r="B66" s="1" t="s">
        <v>72</v>
      </c>
      <c r="C66" s="18"/>
      <c r="D66" s="29">
        <v>2513</v>
      </c>
      <c r="E66" s="29">
        <v>1215</v>
      </c>
      <c r="F66" s="30">
        <v>0.4834858734580183</v>
      </c>
      <c r="G66" s="56">
        <f t="shared" si="0"/>
        <v>0</v>
      </c>
      <c r="H66" s="20">
        <f t="shared" si="1"/>
        <v>0</v>
      </c>
      <c r="I66" s="56">
        <f>O66+T66+Y66+AD66+AI66+AN66</f>
        <v>0</v>
      </c>
      <c r="J66" s="20">
        <f t="shared" si="2"/>
        <v>0</v>
      </c>
      <c r="K66" s="43">
        <v>165</v>
      </c>
      <c r="L66" s="43">
        <v>71</v>
      </c>
      <c r="M66" s="30">
        <v>0.4303030303030303</v>
      </c>
      <c r="N66" s="20"/>
      <c r="O66" s="20"/>
      <c r="P66" s="43">
        <v>28</v>
      </c>
      <c r="Q66" s="43">
        <v>15</v>
      </c>
      <c r="R66" s="30">
        <v>0.5357142857142857</v>
      </c>
      <c r="S66" s="20"/>
      <c r="T66" s="20"/>
      <c r="U66" s="43">
        <v>549</v>
      </c>
      <c r="V66" s="43">
        <v>281</v>
      </c>
      <c r="W66" s="30">
        <v>0.51183970856102001</v>
      </c>
      <c r="X66" s="20"/>
      <c r="Y66" s="20"/>
      <c r="Z66" s="43">
        <v>209</v>
      </c>
      <c r="AA66" s="43">
        <v>67</v>
      </c>
      <c r="AB66" s="30">
        <v>0.32057416267942584</v>
      </c>
      <c r="AC66" s="20"/>
      <c r="AD66" s="20"/>
      <c r="AE66" s="29">
        <v>29</v>
      </c>
      <c r="AF66" s="29">
        <v>9</v>
      </c>
      <c r="AG66" s="30">
        <v>0.31034482758620691</v>
      </c>
      <c r="AH66" s="20"/>
      <c r="AI66" s="20"/>
      <c r="AJ66" s="43">
        <v>63</v>
      </c>
      <c r="AK66" s="43">
        <v>53</v>
      </c>
      <c r="AL66" s="30">
        <v>0.84126984126984128</v>
      </c>
      <c r="AM66" s="16"/>
      <c r="AN66" s="16"/>
      <c r="AO66" s="16"/>
    </row>
    <row r="67" spans="1:41">
      <c r="A67" s="19">
        <v>60</v>
      </c>
      <c r="B67" s="1" t="s">
        <v>73</v>
      </c>
      <c r="C67" s="18"/>
      <c r="D67" s="29">
        <f>K67+P67+U67+Z67+AE67+AJ67+2</f>
        <v>42</v>
      </c>
      <c r="E67" s="29">
        <f>L67+Q67+V67+AA67+AF67+AK67+2</f>
        <v>19</v>
      </c>
      <c r="F67" s="30">
        <f>E67/D67</f>
        <v>0.45238095238095238</v>
      </c>
      <c r="G67" s="56">
        <f t="shared" si="0"/>
        <v>0</v>
      </c>
      <c r="H67" s="20">
        <f t="shared" si="1"/>
        <v>0</v>
      </c>
      <c r="I67" s="56">
        <f>O67+T67+Y67+AD67+AI67+AN67</f>
        <v>0</v>
      </c>
      <c r="J67" s="20">
        <f t="shared" si="2"/>
        <v>0</v>
      </c>
      <c r="K67" s="29">
        <v>9</v>
      </c>
      <c r="L67" s="29">
        <v>3</v>
      </c>
      <c r="M67" s="30">
        <f>L67/K67</f>
        <v>0.33333333333333331</v>
      </c>
      <c r="N67" s="20"/>
      <c r="O67" s="20"/>
      <c r="P67" s="29">
        <v>8</v>
      </c>
      <c r="Q67" s="29">
        <v>3</v>
      </c>
      <c r="R67" s="30">
        <f>Q67/P67</f>
        <v>0.375</v>
      </c>
      <c r="S67" s="20"/>
      <c r="T67" s="20"/>
      <c r="U67" s="29">
        <v>11</v>
      </c>
      <c r="V67" s="29">
        <v>5</v>
      </c>
      <c r="W67" s="30">
        <f>V67/U67</f>
        <v>0.45454545454545453</v>
      </c>
      <c r="X67" s="20"/>
      <c r="Y67" s="20"/>
      <c r="Z67" s="29">
        <v>10</v>
      </c>
      <c r="AA67" s="29">
        <v>4</v>
      </c>
      <c r="AB67" s="30">
        <f>AA67/Z67</f>
        <v>0.4</v>
      </c>
      <c r="AC67" s="20"/>
      <c r="AD67" s="20"/>
      <c r="AE67" s="29"/>
      <c r="AF67" s="29"/>
      <c r="AG67" s="30"/>
      <c r="AH67" s="20"/>
      <c r="AI67" s="20"/>
      <c r="AJ67" s="29">
        <v>2</v>
      </c>
      <c r="AK67" s="29">
        <v>2</v>
      </c>
      <c r="AL67" s="30">
        <f>AK67/AJ67</f>
        <v>1</v>
      </c>
      <c r="AM67" s="16"/>
      <c r="AN67" s="16"/>
      <c r="AO67" s="16"/>
    </row>
    <row r="68" spans="1:41">
      <c r="A68" s="19">
        <v>61</v>
      </c>
      <c r="B68" s="1" t="s">
        <v>74</v>
      </c>
      <c r="C68" s="18"/>
      <c r="D68" s="29">
        <v>311</v>
      </c>
      <c r="E68" s="29">
        <v>181</v>
      </c>
      <c r="F68" s="30">
        <v>0.58199356913183276</v>
      </c>
      <c r="G68" s="56">
        <f t="shared" si="0"/>
        <v>0</v>
      </c>
      <c r="H68" s="20">
        <f t="shared" si="1"/>
        <v>0</v>
      </c>
      <c r="I68" s="56">
        <f>O68+T68+Y68+AD68+AI68+AN68</f>
        <v>0</v>
      </c>
      <c r="J68" s="20">
        <f t="shared" si="2"/>
        <v>0</v>
      </c>
      <c r="K68" s="29">
        <v>18</v>
      </c>
      <c r="L68" s="29">
        <v>16</v>
      </c>
      <c r="M68" s="30">
        <v>0.88888888888888884</v>
      </c>
      <c r="N68" s="20"/>
      <c r="O68" s="20"/>
      <c r="P68" s="29">
        <v>28</v>
      </c>
      <c r="Q68" s="29">
        <v>11</v>
      </c>
      <c r="R68" s="30">
        <v>0.39285714285714285</v>
      </c>
      <c r="S68" s="20"/>
      <c r="T68" s="20"/>
      <c r="U68" s="29">
        <v>200</v>
      </c>
      <c r="V68" s="29">
        <v>111</v>
      </c>
      <c r="W68" s="30">
        <v>0.55500000000000005</v>
      </c>
      <c r="X68" s="20"/>
      <c r="Y68" s="20"/>
      <c r="Z68" s="29">
        <v>32</v>
      </c>
      <c r="AA68" s="29">
        <v>17</v>
      </c>
      <c r="AB68" s="30">
        <v>0.53125</v>
      </c>
      <c r="AC68" s="20"/>
      <c r="AD68" s="20"/>
      <c r="AE68" s="29">
        <v>19</v>
      </c>
      <c r="AF68" s="29">
        <v>18</v>
      </c>
      <c r="AG68" s="30">
        <v>0.94736842105263153</v>
      </c>
      <c r="AH68" s="20"/>
      <c r="AI68" s="20"/>
      <c r="AJ68" s="29">
        <v>14</v>
      </c>
      <c r="AK68" s="29">
        <v>8</v>
      </c>
      <c r="AL68" s="30">
        <v>0.5714285714285714</v>
      </c>
      <c r="AM68" s="16"/>
      <c r="AN68" s="16"/>
      <c r="AO68" s="16"/>
    </row>
    <row r="69" spans="1:41">
      <c r="A69" s="19">
        <v>62</v>
      </c>
      <c r="B69" s="1" t="s">
        <v>75</v>
      </c>
      <c r="C69" s="18"/>
      <c r="D69" s="29">
        <f>K69+P69+U69+Z69+AE69+AJ69</f>
        <v>53</v>
      </c>
      <c r="E69" s="29">
        <f>L69+Q69+V69+AA69+AF69+AK69</f>
        <v>36</v>
      </c>
      <c r="F69" s="30">
        <f>E69/D69</f>
        <v>0.67924528301886788</v>
      </c>
      <c r="G69" s="56">
        <f t="shared" si="0"/>
        <v>0</v>
      </c>
      <c r="H69" s="20">
        <f t="shared" si="1"/>
        <v>0</v>
      </c>
      <c r="I69" s="56">
        <f>O69+T69+Y69+AD69+AI69+AN69</f>
        <v>0</v>
      </c>
      <c r="J69" s="20">
        <f t="shared" si="2"/>
        <v>0</v>
      </c>
      <c r="K69" s="29">
        <v>13</v>
      </c>
      <c r="L69" s="29">
        <v>9</v>
      </c>
      <c r="M69" s="30">
        <f>L69/K69</f>
        <v>0.69230769230769229</v>
      </c>
      <c r="N69" s="20"/>
      <c r="O69" s="20"/>
      <c r="P69" s="29">
        <v>13</v>
      </c>
      <c r="Q69" s="29">
        <v>13</v>
      </c>
      <c r="R69" s="30">
        <f>Q69/P69</f>
        <v>1</v>
      </c>
      <c r="S69" s="20"/>
      <c r="T69" s="20"/>
      <c r="U69" s="29">
        <v>6</v>
      </c>
      <c r="V69" s="29">
        <v>4</v>
      </c>
      <c r="W69" s="30">
        <f>V69/U69</f>
        <v>0.66666666666666663</v>
      </c>
      <c r="X69" s="20"/>
      <c r="Y69" s="20"/>
      <c r="Z69" s="29">
        <v>6</v>
      </c>
      <c r="AA69" s="29">
        <v>5</v>
      </c>
      <c r="AB69" s="30">
        <f>AA69/Z69</f>
        <v>0.83333333333333337</v>
      </c>
      <c r="AC69" s="20"/>
      <c r="AD69" s="20"/>
      <c r="AE69" s="29">
        <v>11</v>
      </c>
      <c r="AF69" s="29">
        <v>1</v>
      </c>
      <c r="AG69" s="30">
        <f>AF69/AE69</f>
        <v>9.0909090909090912E-2</v>
      </c>
      <c r="AH69" s="20"/>
      <c r="AI69" s="20"/>
      <c r="AJ69" s="29">
        <v>4</v>
      </c>
      <c r="AK69" s="29">
        <v>4</v>
      </c>
      <c r="AL69" s="30">
        <f>AK69/AJ69</f>
        <v>1</v>
      </c>
      <c r="AM69" s="16"/>
      <c r="AN69" s="16"/>
      <c r="AO69" s="16"/>
    </row>
    <row r="70" spans="1:41">
      <c r="A70" s="19">
        <v>63</v>
      </c>
      <c r="B70" s="1" t="s">
        <v>76</v>
      </c>
      <c r="C70" s="18"/>
      <c r="D70" s="29">
        <f>K70+P70+U70+Z70+AE70+AJ70+119</f>
        <v>390</v>
      </c>
      <c r="E70" s="29">
        <f>L70+Q70+V70+AA70+AF70+AK70+3</f>
        <v>215</v>
      </c>
      <c r="F70" s="30">
        <f>E70/D70</f>
        <v>0.55128205128205132</v>
      </c>
      <c r="G70" s="56">
        <f t="shared" si="0"/>
        <v>0</v>
      </c>
      <c r="H70" s="20">
        <f t="shared" si="1"/>
        <v>0</v>
      </c>
      <c r="I70" s="56">
        <f>O70+T70+Y70+AD70+AI70+AN70</f>
        <v>0</v>
      </c>
      <c r="J70" s="20">
        <f t="shared" si="2"/>
        <v>0</v>
      </c>
      <c r="K70" s="29">
        <v>61</v>
      </c>
      <c r="L70" s="29">
        <v>45</v>
      </c>
      <c r="M70" s="30">
        <f>L70/K70</f>
        <v>0.73770491803278693</v>
      </c>
      <c r="N70" s="9"/>
      <c r="O70" s="9"/>
      <c r="P70" s="29"/>
      <c r="Q70" s="29"/>
      <c r="R70" s="30"/>
      <c r="S70" s="9"/>
      <c r="T70" s="9"/>
      <c r="U70" s="29">
        <v>68</v>
      </c>
      <c r="V70" s="29">
        <v>61</v>
      </c>
      <c r="W70" s="30">
        <f>V70/U70</f>
        <v>0.8970588235294118</v>
      </c>
      <c r="X70" s="9"/>
      <c r="Y70" s="9"/>
      <c r="Z70" s="29">
        <v>84</v>
      </c>
      <c r="AA70" s="29">
        <v>59</v>
      </c>
      <c r="AB70" s="30">
        <f>AA70/Z70</f>
        <v>0.70238095238095233</v>
      </c>
      <c r="AC70" s="9"/>
      <c r="AD70" s="9"/>
      <c r="AE70" s="29">
        <v>18</v>
      </c>
      <c r="AF70" s="29">
        <v>10</v>
      </c>
      <c r="AG70" s="30">
        <v>0</v>
      </c>
      <c r="AH70" s="9"/>
      <c r="AI70" s="9"/>
      <c r="AJ70" s="29">
        <v>40</v>
      </c>
      <c r="AK70" s="29">
        <v>37</v>
      </c>
      <c r="AL70" s="30">
        <f>AK70/AJ70</f>
        <v>0.92500000000000004</v>
      </c>
      <c r="AM70" s="16"/>
      <c r="AN70" s="16"/>
      <c r="AO70" s="16"/>
    </row>
    <row r="71" spans="1:41">
      <c r="A71" s="19">
        <v>64</v>
      </c>
      <c r="B71" s="1" t="s">
        <v>77</v>
      </c>
      <c r="C71" s="18"/>
      <c r="D71" s="29">
        <f>K71+P71+U71+Z71+AE71+AJ71+4+1+17</f>
        <v>183</v>
      </c>
      <c r="E71" s="29">
        <f>L71+Q71+V71+AA71+AF71+AK71+4</f>
        <v>99</v>
      </c>
      <c r="F71" s="30">
        <f>E71/D71</f>
        <v>0.54098360655737709</v>
      </c>
      <c r="G71" s="56">
        <f t="shared" si="0"/>
        <v>0</v>
      </c>
      <c r="H71" s="20">
        <f t="shared" si="1"/>
        <v>0</v>
      </c>
      <c r="I71" s="56">
        <f>O71+T71+Y71+AD71+AI71+AN71</f>
        <v>0</v>
      </c>
      <c r="J71" s="20">
        <f t="shared" si="2"/>
        <v>0</v>
      </c>
      <c r="K71" s="29">
        <v>35</v>
      </c>
      <c r="L71" s="29">
        <v>23</v>
      </c>
      <c r="M71" s="30">
        <f>L71/K71</f>
        <v>0.65714285714285714</v>
      </c>
      <c r="N71" s="20"/>
      <c r="O71" s="20"/>
      <c r="P71" s="29">
        <v>13</v>
      </c>
      <c r="Q71" s="29">
        <v>7</v>
      </c>
      <c r="R71" s="30">
        <f>Q71/P71</f>
        <v>0.53846153846153844</v>
      </c>
      <c r="S71" s="20"/>
      <c r="T71" s="20"/>
      <c r="U71" s="29">
        <v>70</v>
      </c>
      <c r="V71" s="29">
        <v>38</v>
      </c>
      <c r="W71" s="30">
        <f>V71/U71</f>
        <v>0.54285714285714282</v>
      </c>
      <c r="X71" s="20"/>
      <c r="Y71" s="20"/>
      <c r="Z71" s="29">
        <v>33</v>
      </c>
      <c r="AA71" s="29">
        <v>20</v>
      </c>
      <c r="AB71" s="30">
        <f>AA71/Z71</f>
        <v>0.60606060606060608</v>
      </c>
      <c r="AC71" s="20"/>
      <c r="AD71" s="20"/>
      <c r="AE71" s="29"/>
      <c r="AF71" s="29"/>
      <c r="AG71" s="30"/>
      <c r="AH71" s="20"/>
      <c r="AI71" s="20"/>
      <c r="AJ71" s="29">
        <v>10</v>
      </c>
      <c r="AK71" s="29">
        <v>7</v>
      </c>
      <c r="AL71" s="30">
        <f>AK71/AJ71</f>
        <v>0.7</v>
      </c>
      <c r="AM71" s="16"/>
      <c r="AN71" s="16"/>
      <c r="AO71" s="16"/>
    </row>
    <row r="72" spans="1:41">
      <c r="A72" s="19">
        <v>65</v>
      </c>
      <c r="B72" s="1" t="s">
        <v>78</v>
      </c>
      <c r="C72" s="18"/>
      <c r="D72" s="29">
        <f>K72+P72+U72+Z72+AE72+AJ72+400</f>
        <v>1345</v>
      </c>
      <c r="E72" s="29">
        <f>L72+Q72+V72+AA72+AF72+AK72+209</f>
        <v>729</v>
      </c>
      <c r="F72" s="30">
        <f>E72/D72</f>
        <v>0.54200743494423786</v>
      </c>
      <c r="G72" s="56">
        <f t="shared" si="0"/>
        <v>0</v>
      </c>
      <c r="H72" s="20">
        <f t="shared" si="1"/>
        <v>0</v>
      </c>
      <c r="I72" s="56">
        <f>O72+T72+Y72+AD72+AI72+AN72</f>
        <v>0</v>
      </c>
      <c r="J72" s="20">
        <f t="shared" si="2"/>
        <v>0</v>
      </c>
      <c r="K72" s="29">
        <v>220</v>
      </c>
      <c r="L72" s="29">
        <v>145</v>
      </c>
      <c r="M72" s="30">
        <f>L72/K72</f>
        <v>0.65909090909090906</v>
      </c>
      <c r="N72" s="20"/>
      <c r="O72" s="20"/>
      <c r="P72" s="29">
        <v>37</v>
      </c>
      <c r="Q72" s="29">
        <v>18</v>
      </c>
      <c r="R72" s="30">
        <f>Q72/P72</f>
        <v>0.48648648648648651</v>
      </c>
      <c r="S72" s="20"/>
      <c r="T72" s="20"/>
      <c r="U72" s="29">
        <v>258</v>
      </c>
      <c r="V72" s="29">
        <v>145</v>
      </c>
      <c r="W72" s="30">
        <f>V72/U72</f>
        <v>0.56201550387596899</v>
      </c>
      <c r="X72" s="20"/>
      <c r="Y72" s="20"/>
      <c r="Z72" s="29">
        <v>350</v>
      </c>
      <c r="AA72" s="29">
        <v>163</v>
      </c>
      <c r="AB72" s="30">
        <f>AA72/Z72</f>
        <v>0.46571428571428569</v>
      </c>
      <c r="AC72" s="20"/>
      <c r="AD72" s="20"/>
      <c r="AE72" s="29"/>
      <c r="AF72" s="29"/>
      <c r="AG72" s="30"/>
      <c r="AH72" s="20"/>
      <c r="AI72" s="20"/>
      <c r="AJ72" s="29">
        <v>80</v>
      </c>
      <c r="AK72" s="29">
        <v>49</v>
      </c>
      <c r="AL72" s="30">
        <f>AK72/AJ72</f>
        <v>0.61250000000000004</v>
      </c>
      <c r="AM72" s="16"/>
      <c r="AN72" s="16"/>
      <c r="AO72" s="16"/>
    </row>
    <row r="73" spans="1:41">
      <c r="A73" s="19">
        <v>66</v>
      </c>
      <c r="B73" s="1" t="s">
        <v>79</v>
      </c>
      <c r="C73" s="18"/>
      <c r="D73" s="29">
        <v>245</v>
      </c>
      <c r="E73" s="29">
        <v>161</v>
      </c>
      <c r="F73" s="30">
        <v>0.65714285714285714</v>
      </c>
      <c r="G73" s="56">
        <f t="shared" ref="G73:G93" si="8">N73+S73+X73+AC73+AH73+AM73</f>
        <v>0</v>
      </c>
      <c r="H73" s="20">
        <f t="shared" ref="H73:H92" si="9">G73/D73</f>
        <v>0</v>
      </c>
      <c r="I73" s="56">
        <f>O73+T73+Y73+AD73+AI73+AN73</f>
        <v>0</v>
      </c>
      <c r="J73" s="20">
        <f t="shared" ref="J73:J93" si="10">I73/F73</f>
        <v>0</v>
      </c>
      <c r="K73" s="29">
        <v>61</v>
      </c>
      <c r="L73" s="29">
        <v>41</v>
      </c>
      <c r="M73" s="30">
        <v>0.67213114754098358</v>
      </c>
      <c r="N73" s="20"/>
      <c r="O73" s="20"/>
      <c r="P73" s="29">
        <v>14</v>
      </c>
      <c r="Q73" s="29">
        <v>7</v>
      </c>
      <c r="R73" s="30">
        <v>0.5</v>
      </c>
      <c r="S73" s="20"/>
      <c r="T73" s="20"/>
      <c r="U73" s="29">
        <v>29</v>
      </c>
      <c r="V73" s="29">
        <v>16</v>
      </c>
      <c r="W73" s="30">
        <v>0.55172413793103448</v>
      </c>
      <c r="X73" s="20"/>
      <c r="Y73" s="20"/>
      <c r="Z73" s="29">
        <v>65</v>
      </c>
      <c r="AA73" s="29">
        <v>40</v>
      </c>
      <c r="AB73" s="30">
        <v>0.61538461538461542</v>
      </c>
      <c r="AC73" s="20"/>
      <c r="AD73" s="20"/>
      <c r="AE73" s="29">
        <v>5</v>
      </c>
      <c r="AF73" s="29">
        <v>5</v>
      </c>
      <c r="AG73" s="30">
        <v>1</v>
      </c>
      <c r="AH73" s="20"/>
      <c r="AI73" s="20"/>
      <c r="AJ73" s="29">
        <v>45</v>
      </c>
      <c r="AK73" s="29">
        <v>26</v>
      </c>
      <c r="AL73" s="30">
        <v>0.57777777777777772</v>
      </c>
      <c r="AM73" s="16"/>
      <c r="AN73" s="16"/>
      <c r="AO73" s="16"/>
    </row>
    <row r="74" spans="1:41">
      <c r="A74" s="19">
        <v>67</v>
      </c>
      <c r="B74" s="1" t="s">
        <v>80</v>
      </c>
      <c r="C74" s="18"/>
      <c r="D74" s="29">
        <f>K74+P74+U74+Z74+AE74+AJ74+19</f>
        <v>504</v>
      </c>
      <c r="E74" s="29">
        <f>L74+Q74+V74+AA74+AF74+AK74+19</f>
        <v>364</v>
      </c>
      <c r="F74" s="30">
        <f>E74/D74</f>
        <v>0.72222222222222221</v>
      </c>
      <c r="G74" s="56">
        <f t="shared" si="8"/>
        <v>0</v>
      </c>
      <c r="H74" s="20">
        <f t="shared" si="9"/>
        <v>0</v>
      </c>
      <c r="I74" s="56">
        <f>O74+T74+Y74+AD74+AI74+AN74</f>
        <v>0</v>
      </c>
      <c r="J74" s="20">
        <f t="shared" si="10"/>
        <v>0</v>
      </c>
      <c r="K74" s="50">
        <v>47</v>
      </c>
      <c r="L74" s="50">
        <v>47</v>
      </c>
      <c r="M74" s="30">
        <f>L74/K74</f>
        <v>1</v>
      </c>
      <c r="N74" s="20"/>
      <c r="O74" s="20"/>
      <c r="P74" s="50">
        <v>18</v>
      </c>
      <c r="Q74" s="50">
        <v>18</v>
      </c>
      <c r="R74" s="30">
        <f>Q74/P74</f>
        <v>1</v>
      </c>
      <c r="S74" s="20"/>
      <c r="T74" s="20"/>
      <c r="U74" s="50">
        <v>211</v>
      </c>
      <c r="V74" s="50">
        <v>141</v>
      </c>
      <c r="W74" s="30">
        <f>V74/U74</f>
        <v>0.66824644549763035</v>
      </c>
      <c r="X74" s="20"/>
      <c r="Y74" s="20"/>
      <c r="Z74" s="50">
        <v>162</v>
      </c>
      <c r="AA74" s="50">
        <v>92</v>
      </c>
      <c r="AB74" s="30">
        <f>AA74/Z74</f>
        <v>0.5679012345679012</v>
      </c>
      <c r="AC74" s="20"/>
      <c r="AD74" s="20"/>
      <c r="AE74" s="50"/>
      <c r="AF74" s="50"/>
      <c r="AG74" s="30"/>
      <c r="AH74" s="20"/>
      <c r="AI74" s="20"/>
      <c r="AJ74" s="50">
        <v>47</v>
      </c>
      <c r="AK74" s="50">
        <v>47</v>
      </c>
      <c r="AL74" s="30">
        <f>AK74/AJ74</f>
        <v>1</v>
      </c>
      <c r="AM74" s="16"/>
      <c r="AN74" s="16"/>
      <c r="AO74" s="16"/>
    </row>
    <row r="75" spans="1:41">
      <c r="A75" s="19">
        <v>68</v>
      </c>
      <c r="B75" s="1" t="s">
        <v>81</v>
      </c>
      <c r="C75" s="18"/>
      <c r="D75" s="29">
        <v>201</v>
      </c>
      <c r="E75" s="29">
        <v>120</v>
      </c>
      <c r="F75" s="30">
        <v>0.59701492537313428</v>
      </c>
      <c r="G75" s="56">
        <f t="shared" si="8"/>
        <v>0</v>
      </c>
      <c r="H75" s="20">
        <f t="shared" si="9"/>
        <v>0</v>
      </c>
      <c r="I75" s="56">
        <f>O75+T75+Y75+AD75+AI75+AN75</f>
        <v>0</v>
      </c>
      <c r="J75" s="20">
        <f t="shared" si="10"/>
        <v>0</v>
      </c>
      <c r="K75" s="50">
        <v>36</v>
      </c>
      <c r="L75" s="50">
        <v>24</v>
      </c>
      <c r="M75" s="30">
        <v>0.66666666666666663</v>
      </c>
      <c r="N75" s="20"/>
      <c r="O75" s="20"/>
      <c r="P75" s="50">
        <v>58</v>
      </c>
      <c r="Q75" s="50">
        <v>27</v>
      </c>
      <c r="R75" s="30">
        <v>0.46551724137931033</v>
      </c>
      <c r="S75" s="20"/>
      <c r="T75" s="20"/>
      <c r="U75" s="50">
        <v>15</v>
      </c>
      <c r="V75" s="50">
        <v>9</v>
      </c>
      <c r="W75" s="30">
        <v>0.6</v>
      </c>
      <c r="X75" s="20"/>
      <c r="Y75" s="20"/>
      <c r="Z75" s="50">
        <v>30</v>
      </c>
      <c r="AA75" s="50">
        <v>14</v>
      </c>
      <c r="AB75" s="30">
        <v>0.46666666666666667</v>
      </c>
      <c r="AC75" s="20"/>
      <c r="AD75" s="20"/>
      <c r="AE75" s="50">
        <v>7</v>
      </c>
      <c r="AF75" s="50">
        <v>7</v>
      </c>
      <c r="AG75" s="30">
        <v>1</v>
      </c>
      <c r="AH75" s="20"/>
      <c r="AI75" s="20"/>
      <c r="AJ75" s="50">
        <v>11</v>
      </c>
      <c r="AK75" s="50">
        <v>7</v>
      </c>
      <c r="AL75" s="30">
        <v>0.63636363636363635</v>
      </c>
      <c r="AM75" s="16"/>
      <c r="AN75" s="16"/>
      <c r="AO75" s="16"/>
    </row>
    <row r="76" spans="1:41">
      <c r="A76" s="19">
        <v>69</v>
      </c>
      <c r="B76" s="1" t="s">
        <v>82</v>
      </c>
      <c r="C76" s="18"/>
      <c r="D76" s="29">
        <f>K76+P76+U76+Z76+AE76+AJ76+45+11</f>
        <v>271</v>
      </c>
      <c r="E76" s="29">
        <f>L76+Q76+V76+AA76+AF76+AK76+11</f>
        <v>168</v>
      </c>
      <c r="F76" s="30">
        <f>E76/D76</f>
        <v>0.61992619926199266</v>
      </c>
      <c r="G76" s="56">
        <f t="shared" si="8"/>
        <v>0</v>
      </c>
      <c r="H76" s="20">
        <f t="shared" si="9"/>
        <v>0</v>
      </c>
      <c r="I76" s="56">
        <f>O76+T76+Y76+AD76+AI76+AN76</f>
        <v>0</v>
      </c>
      <c r="J76" s="20">
        <f t="shared" si="10"/>
        <v>0</v>
      </c>
      <c r="K76" s="45">
        <v>57</v>
      </c>
      <c r="L76" s="45">
        <v>40</v>
      </c>
      <c r="M76" s="30">
        <f>L76/K76</f>
        <v>0.70175438596491224</v>
      </c>
      <c r="N76" s="20"/>
      <c r="O76" s="20"/>
      <c r="P76" s="45">
        <v>28</v>
      </c>
      <c r="Q76" s="45">
        <v>24</v>
      </c>
      <c r="R76" s="30">
        <f>Q76/P76</f>
        <v>0.8571428571428571</v>
      </c>
      <c r="S76" s="20"/>
      <c r="T76" s="20"/>
      <c r="U76" s="45">
        <v>79</v>
      </c>
      <c r="V76" s="45">
        <v>58</v>
      </c>
      <c r="W76" s="30">
        <f>V76/U76</f>
        <v>0.73417721518987344</v>
      </c>
      <c r="X76" s="20"/>
      <c r="Y76" s="20"/>
      <c r="Z76" s="45">
        <v>46</v>
      </c>
      <c r="AA76" s="45">
        <v>31</v>
      </c>
      <c r="AB76" s="30">
        <f>AA76/Z76</f>
        <v>0.67391304347826086</v>
      </c>
      <c r="AC76" s="20"/>
      <c r="AD76" s="20"/>
      <c r="AE76" s="45">
        <v>1</v>
      </c>
      <c r="AF76" s="45">
        <v>1</v>
      </c>
      <c r="AG76" s="30">
        <f>AF76/AE76</f>
        <v>1</v>
      </c>
      <c r="AH76" s="20"/>
      <c r="AI76" s="20"/>
      <c r="AJ76" s="45">
        <v>4</v>
      </c>
      <c r="AK76" s="45">
        <v>3</v>
      </c>
      <c r="AL76" s="30">
        <f>AK76/AJ76</f>
        <v>0.75</v>
      </c>
      <c r="AM76" s="16"/>
      <c r="AN76" s="16"/>
      <c r="AO76" s="16"/>
    </row>
    <row r="77" spans="1:41" ht="40.5" customHeight="1">
      <c r="A77" s="19">
        <v>70</v>
      </c>
      <c r="B77" s="1" t="s">
        <v>83</v>
      </c>
      <c r="C77" s="18"/>
      <c r="D77" s="29">
        <f>K77+P77+U77+Z77+AE77+AJ77+103</f>
        <v>260</v>
      </c>
      <c r="E77" s="29">
        <f>L77+Q77+V77+AA77+AF77+AK77+57</f>
        <v>145</v>
      </c>
      <c r="F77" s="30">
        <f>E77/D77</f>
        <v>0.55769230769230771</v>
      </c>
      <c r="G77" s="56">
        <f t="shared" si="8"/>
        <v>0</v>
      </c>
      <c r="H77" s="20">
        <f t="shared" si="9"/>
        <v>0</v>
      </c>
      <c r="I77" s="56">
        <f>O77+T77+Y77+AD77+AI77+AN77</f>
        <v>0</v>
      </c>
      <c r="J77" s="20">
        <f t="shared" si="10"/>
        <v>0</v>
      </c>
      <c r="K77" s="49">
        <v>40</v>
      </c>
      <c r="L77" s="49">
        <v>27</v>
      </c>
      <c r="M77" s="30">
        <f>L77/K77</f>
        <v>0.67500000000000004</v>
      </c>
      <c r="N77" s="20"/>
      <c r="O77" s="20"/>
      <c r="P77" s="49"/>
      <c r="Q77" s="49"/>
      <c r="R77" s="30"/>
      <c r="S77" s="20"/>
      <c r="T77" s="20"/>
      <c r="U77" s="49">
        <v>56</v>
      </c>
      <c r="V77" s="49">
        <v>30</v>
      </c>
      <c r="W77" s="30">
        <f>V77/U77</f>
        <v>0.5357142857142857</v>
      </c>
      <c r="X77" s="20"/>
      <c r="Y77" s="20"/>
      <c r="Z77" s="49">
        <v>33</v>
      </c>
      <c r="AA77" s="49">
        <v>13</v>
      </c>
      <c r="AB77" s="30">
        <f>AA77/Z77</f>
        <v>0.39393939393939392</v>
      </c>
      <c r="AC77" s="20"/>
      <c r="AD77" s="20"/>
      <c r="AE77" s="49">
        <v>6</v>
      </c>
      <c r="AF77" s="49">
        <v>4</v>
      </c>
      <c r="AG77" s="30">
        <f>AF77/AE77</f>
        <v>0.66666666666666663</v>
      </c>
      <c r="AH77" s="20"/>
      <c r="AI77" s="20"/>
      <c r="AJ77" s="49">
        <v>22</v>
      </c>
      <c r="AK77" s="49">
        <v>14</v>
      </c>
      <c r="AL77" s="30">
        <f>AK77/AJ77</f>
        <v>0.63636363636363635</v>
      </c>
      <c r="AM77" s="16"/>
      <c r="AN77" s="16"/>
      <c r="AO77" s="16"/>
    </row>
    <row r="78" spans="1:41">
      <c r="A78" s="19">
        <v>71</v>
      </c>
      <c r="B78" s="1" t="s">
        <v>84</v>
      </c>
      <c r="C78" s="18"/>
      <c r="D78" s="29">
        <f>K78+P78+U78+Z78+AE78+AJ78+21</f>
        <v>200</v>
      </c>
      <c r="E78" s="29">
        <f>L78+Q78+V78+AA78+AF78+AK78+11</f>
        <v>164</v>
      </c>
      <c r="F78" s="30">
        <f>E78/D78</f>
        <v>0.82</v>
      </c>
      <c r="G78" s="56">
        <f t="shared" si="8"/>
        <v>0</v>
      </c>
      <c r="H78" s="20">
        <f t="shared" si="9"/>
        <v>0</v>
      </c>
      <c r="I78" s="56">
        <f>O78+T78+Y78+AD78+AI78+AN78</f>
        <v>0</v>
      </c>
      <c r="J78" s="20">
        <f t="shared" si="10"/>
        <v>0</v>
      </c>
      <c r="K78" s="29">
        <v>65</v>
      </c>
      <c r="L78" s="29">
        <v>48</v>
      </c>
      <c r="M78" s="30">
        <f>L78/K78</f>
        <v>0.7384615384615385</v>
      </c>
      <c r="N78" s="20"/>
      <c r="O78" s="20"/>
      <c r="P78" s="29">
        <v>33</v>
      </c>
      <c r="Q78" s="29">
        <v>33</v>
      </c>
      <c r="R78" s="30">
        <f>Q78/P78</f>
        <v>1</v>
      </c>
      <c r="S78" s="20"/>
      <c r="T78" s="20"/>
      <c r="U78" s="29">
        <v>22</v>
      </c>
      <c r="V78" s="29">
        <v>16</v>
      </c>
      <c r="W78" s="30">
        <f>V78/U78</f>
        <v>0.72727272727272729</v>
      </c>
      <c r="X78" s="20"/>
      <c r="Y78" s="20"/>
      <c r="Z78" s="29">
        <v>41</v>
      </c>
      <c r="AA78" s="29">
        <v>39</v>
      </c>
      <c r="AB78" s="30">
        <f>AA78/Z78</f>
        <v>0.95121951219512191</v>
      </c>
      <c r="AC78" s="20"/>
      <c r="AD78" s="20"/>
      <c r="AE78" s="29"/>
      <c r="AF78" s="29"/>
      <c r="AG78" s="30"/>
      <c r="AH78" s="20"/>
      <c r="AI78" s="20"/>
      <c r="AJ78" s="29">
        <v>18</v>
      </c>
      <c r="AK78" s="29">
        <v>17</v>
      </c>
      <c r="AL78" s="30">
        <f>AK78/AJ78</f>
        <v>0.94444444444444442</v>
      </c>
      <c r="AM78" s="16"/>
      <c r="AN78" s="16"/>
      <c r="AO78" s="16"/>
    </row>
    <row r="79" spans="1:41">
      <c r="A79" s="19">
        <v>72</v>
      </c>
      <c r="B79" s="1" t="s">
        <v>85</v>
      </c>
      <c r="C79" s="18"/>
      <c r="D79" s="29">
        <f>K79+P79+U79+Z79+AE79+AJ79+4</f>
        <v>85</v>
      </c>
      <c r="E79" s="29">
        <f>L79+Q79+V79+AA79+AF79+AK79+4</f>
        <v>49</v>
      </c>
      <c r="F79" s="30">
        <f>E79/D79</f>
        <v>0.57647058823529407</v>
      </c>
      <c r="G79" s="56">
        <f t="shared" si="8"/>
        <v>0</v>
      </c>
      <c r="H79" s="20">
        <f t="shared" si="9"/>
        <v>0</v>
      </c>
      <c r="I79" s="56">
        <f>O79+T79+Y79+AD79+AI79+AN79</f>
        <v>0</v>
      </c>
      <c r="J79" s="20">
        <f t="shared" si="10"/>
        <v>0</v>
      </c>
      <c r="K79" s="29">
        <v>19</v>
      </c>
      <c r="L79" s="29">
        <v>12</v>
      </c>
      <c r="M79" s="30">
        <f>L79/K79</f>
        <v>0.63157894736842102</v>
      </c>
      <c r="N79" s="20"/>
      <c r="O79" s="20"/>
      <c r="P79" s="29">
        <v>18</v>
      </c>
      <c r="Q79" s="29">
        <v>7</v>
      </c>
      <c r="R79" s="30">
        <f>Q79/P79</f>
        <v>0.3888888888888889</v>
      </c>
      <c r="S79" s="20"/>
      <c r="T79" s="20"/>
      <c r="U79" s="29">
        <v>23</v>
      </c>
      <c r="V79" s="29">
        <v>13</v>
      </c>
      <c r="W79" s="30">
        <f>V79/U79</f>
        <v>0.56521739130434778</v>
      </c>
      <c r="X79" s="20"/>
      <c r="Y79" s="20"/>
      <c r="Z79" s="29">
        <v>16</v>
      </c>
      <c r="AA79" s="29">
        <v>10</v>
      </c>
      <c r="AB79" s="30">
        <f>AA79/Z79</f>
        <v>0.625</v>
      </c>
      <c r="AC79" s="20"/>
      <c r="AD79" s="20"/>
      <c r="AE79" s="29">
        <v>2</v>
      </c>
      <c r="AF79" s="29">
        <v>2</v>
      </c>
      <c r="AG79" s="30">
        <f>AF79/AE79</f>
        <v>1</v>
      </c>
      <c r="AH79" s="20"/>
      <c r="AI79" s="20"/>
      <c r="AJ79" s="29">
        <v>3</v>
      </c>
      <c r="AK79" s="29">
        <v>1</v>
      </c>
      <c r="AL79" s="30">
        <f>AK79/AJ79</f>
        <v>0.33333333333333331</v>
      </c>
      <c r="AM79" s="16"/>
      <c r="AN79" s="16"/>
      <c r="AO79" s="16"/>
    </row>
    <row r="80" spans="1:41">
      <c r="A80" s="19">
        <v>73</v>
      </c>
      <c r="B80" s="1" t="s">
        <v>86</v>
      </c>
      <c r="C80" s="18"/>
      <c r="D80" s="29">
        <v>141</v>
      </c>
      <c r="E80" s="29">
        <v>84</v>
      </c>
      <c r="F80" s="30">
        <v>0.5957446808510638</v>
      </c>
      <c r="G80" s="56">
        <f t="shared" si="8"/>
        <v>0</v>
      </c>
      <c r="H80" s="20">
        <f t="shared" si="9"/>
        <v>0</v>
      </c>
      <c r="I80" s="56">
        <f>O80+T80+Y80+AD80+AI80+AN80</f>
        <v>0</v>
      </c>
      <c r="J80" s="20">
        <f t="shared" si="10"/>
        <v>0</v>
      </c>
      <c r="K80" s="44">
        <v>40</v>
      </c>
      <c r="L80" s="44">
        <v>22</v>
      </c>
      <c r="M80" s="30">
        <v>0.55000000000000004</v>
      </c>
      <c r="N80" s="20"/>
      <c r="O80" s="20"/>
      <c r="P80" s="44">
        <v>21</v>
      </c>
      <c r="Q80" s="44">
        <v>5</v>
      </c>
      <c r="R80" s="30">
        <v>0.23809523809523808</v>
      </c>
      <c r="S80" s="20"/>
      <c r="T80" s="20"/>
      <c r="U80" s="44">
        <v>49</v>
      </c>
      <c r="V80" s="44">
        <v>31</v>
      </c>
      <c r="W80" s="30">
        <v>0.63265306122448983</v>
      </c>
      <c r="X80" s="20"/>
      <c r="Y80" s="20"/>
      <c r="Z80" s="44">
        <v>17</v>
      </c>
      <c r="AA80" s="44">
        <v>13</v>
      </c>
      <c r="AB80" s="30">
        <v>0.76470588235294112</v>
      </c>
      <c r="AC80" s="20"/>
      <c r="AD80" s="20"/>
      <c r="AE80" s="44"/>
      <c r="AF80" s="44"/>
      <c r="AG80" s="30"/>
      <c r="AH80" s="20"/>
      <c r="AI80" s="20"/>
      <c r="AJ80" s="44">
        <v>3</v>
      </c>
      <c r="AK80" s="44">
        <v>2</v>
      </c>
      <c r="AL80" s="30">
        <v>0.66666666666666663</v>
      </c>
      <c r="AM80" s="16"/>
      <c r="AN80" s="16"/>
      <c r="AO80" s="16"/>
    </row>
    <row r="81" spans="1:41">
      <c r="A81" s="19">
        <v>74</v>
      </c>
      <c r="B81" s="1" t="s">
        <v>87</v>
      </c>
      <c r="C81" s="18"/>
      <c r="D81" s="29">
        <v>1012</v>
      </c>
      <c r="E81" s="29">
        <v>640</v>
      </c>
      <c r="F81" s="30">
        <v>0.6324110671936759</v>
      </c>
      <c r="G81" s="56">
        <f t="shared" si="8"/>
        <v>0</v>
      </c>
      <c r="H81" s="20">
        <f t="shared" si="9"/>
        <v>0</v>
      </c>
      <c r="I81" s="56">
        <f>O81+T81+Y81+AD81+AI81+AN81</f>
        <v>0</v>
      </c>
      <c r="J81" s="20">
        <f t="shared" si="10"/>
        <v>0</v>
      </c>
      <c r="K81" s="29">
        <v>123</v>
      </c>
      <c r="L81" s="29">
        <v>120</v>
      </c>
      <c r="M81" s="30">
        <v>0.97560975609756095</v>
      </c>
      <c r="N81" s="20"/>
      <c r="O81" s="20"/>
      <c r="P81" s="29">
        <v>23</v>
      </c>
      <c r="Q81" s="29">
        <v>17</v>
      </c>
      <c r="R81" s="30">
        <v>0.73913043478260865</v>
      </c>
      <c r="S81" s="20"/>
      <c r="T81" s="20"/>
      <c r="U81" s="29">
        <v>187</v>
      </c>
      <c r="V81" s="29">
        <v>127</v>
      </c>
      <c r="W81" s="30">
        <v>0.67914438502673802</v>
      </c>
      <c r="X81" s="20"/>
      <c r="Y81" s="20"/>
      <c r="Z81" s="29">
        <v>120</v>
      </c>
      <c r="AA81" s="29">
        <v>68</v>
      </c>
      <c r="AB81" s="30">
        <v>0.56666666666666665</v>
      </c>
      <c r="AC81" s="20"/>
      <c r="AD81" s="20"/>
      <c r="AE81" s="29">
        <v>24</v>
      </c>
      <c r="AF81" s="29">
        <v>24</v>
      </c>
      <c r="AG81" s="30">
        <v>1</v>
      </c>
      <c r="AH81" s="20"/>
      <c r="AI81" s="20"/>
      <c r="AJ81" s="29">
        <v>90</v>
      </c>
      <c r="AK81" s="29">
        <v>66</v>
      </c>
      <c r="AL81" s="30">
        <v>0.73333333333333328</v>
      </c>
      <c r="AM81" s="16"/>
      <c r="AN81" s="16"/>
      <c r="AO81" s="16"/>
    </row>
    <row r="82" spans="1:41">
      <c r="A82" s="19">
        <v>75</v>
      </c>
      <c r="B82" s="1" t="s">
        <v>88</v>
      </c>
      <c r="C82" s="18"/>
      <c r="D82" s="29">
        <v>246</v>
      </c>
      <c r="E82" s="29">
        <v>193</v>
      </c>
      <c r="F82" s="30">
        <v>0.78455284552845528</v>
      </c>
      <c r="G82" s="56">
        <f t="shared" si="8"/>
        <v>0</v>
      </c>
      <c r="H82" s="20">
        <f t="shared" si="9"/>
        <v>0</v>
      </c>
      <c r="I82" s="56">
        <f>O82+T82+Y82+AD82+AI82+AN82</f>
        <v>0</v>
      </c>
      <c r="J82" s="20">
        <f t="shared" si="10"/>
        <v>0</v>
      </c>
      <c r="K82" s="29">
        <v>32</v>
      </c>
      <c r="L82" s="29">
        <v>21</v>
      </c>
      <c r="M82" s="30">
        <v>0.65625</v>
      </c>
      <c r="N82" s="20"/>
      <c r="O82" s="20"/>
      <c r="P82" s="29">
        <v>26</v>
      </c>
      <c r="Q82" s="29">
        <v>24</v>
      </c>
      <c r="R82" s="30">
        <v>0.92307692307692313</v>
      </c>
      <c r="S82" s="20"/>
      <c r="T82" s="20"/>
      <c r="U82" s="29">
        <v>64</v>
      </c>
      <c r="V82" s="29">
        <v>53</v>
      </c>
      <c r="W82" s="30">
        <v>0.828125</v>
      </c>
      <c r="X82" s="20"/>
      <c r="Y82" s="20"/>
      <c r="Z82" s="29">
        <v>87</v>
      </c>
      <c r="AA82" s="29">
        <v>65</v>
      </c>
      <c r="AB82" s="30">
        <v>0.74712643678160917</v>
      </c>
      <c r="AC82" s="20"/>
      <c r="AD82" s="20"/>
      <c r="AE82" s="29">
        <v>5</v>
      </c>
      <c r="AF82" s="29">
        <v>4</v>
      </c>
      <c r="AG82" s="30">
        <v>0.8</v>
      </c>
      <c r="AH82" s="20"/>
      <c r="AI82" s="20"/>
      <c r="AJ82" s="29">
        <v>16</v>
      </c>
      <c r="AK82" s="29">
        <v>10</v>
      </c>
      <c r="AL82" s="30">
        <v>0.625</v>
      </c>
      <c r="AM82" s="16"/>
      <c r="AN82" s="16"/>
      <c r="AO82" s="16"/>
    </row>
    <row r="83" spans="1:41">
      <c r="A83" s="19">
        <v>76</v>
      </c>
      <c r="B83" s="1" t="s">
        <v>89</v>
      </c>
      <c r="C83" s="18"/>
      <c r="D83" s="29">
        <f>K83+P83+U83+Z83+AE83+AJ83</f>
        <v>96</v>
      </c>
      <c r="E83" s="29">
        <f>L83+Q83+V83+AA83+AF83+AK83</f>
        <v>53</v>
      </c>
      <c r="F83" s="30">
        <f>E83/D83</f>
        <v>0.55208333333333337</v>
      </c>
      <c r="G83" s="56">
        <f t="shared" si="8"/>
        <v>0</v>
      </c>
      <c r="H83" s="20">
        <f t="shared" si="9"/>
        <v>0</v>
      </c>
      <c r="I83" s="56">
        <f>O83+T83+Y83+AD83+AI83+AN83</f>
        <v>0</v>
      </c>
      <c r="J83" s="20">
        <f t="shared" si="10"/>
        <v>0</v>
      </c>
      <c r="K83" s="51">
        <v>22</v>
      </c>
      <c r="L83" s="51">
        <v>15</v>
      </c>
      <c r="M83" s="30">
        <f>L83/K83</f>
        <v>0.68181818181818177</v>
      </c>
      <c r="N83" s="20"/>
      <c r="O83" s="20"/>
      <c r="P83" s="51">
        <v>37</v>
      </c>
      <c r="Q83" s="51">
        <v>18</v>
      </c>
      <c r="R83" s="30">
        <f>Q83/P83</f>
        <v>0.48648648648648651</v>
      </c>
      <c r="S83" s="20"/>
      <c r="T83" s="20"/>
      <c r="U83" s="51">
        <v>9</v>
      </c>
      <c r="V83" s="51">
        <v>5</v>
      </c>
      <c r="W83" s="30">
        <f>V83/U83</f>
        <v>0.55555555555555558</v>
      </c>
      <c r="X83" s="20"/>
      <c r="Y83" s="20"/>
      <c r="Z83" s="51">
        <v>17</v>
      </c>
      <c r="AA83" s="51">
        <v>8</v>
      </c>
      <c r="AB83" s="30">
        <f>AA83/Z83</f>
        <v>0.47058823529411764</v>
      </c>
      <c r="AC83" s="20"/>
      <c r="AD83" s="20"/>
      <c r="AE83" s="51"/>
      <c r="AF83" s="51"/>
      <c r="AG83" s="30"/>
      <c r="AH83" s="20"/>
      <c r="AI83" s="20"/>
      <c r="AJ83" s="51">
        <v>11</v>
      </c>
      <c r="AK83" s="51">
        <v>7</v>
      </c>
      <c r="AL83" s="30">
        <f>AK83/AJ83</f>
        <v>0.63636363636363635</v>
      </c>
      <c r="AM83" s="16"/>
      <c r="AN83" s="16"/>
      <c r="AO83" s="16"/>
    </row>
    <row r="84" spans="1:41">
      <c r="A84" s="19">
        <v>77</v>
      </c>
      <c r="B84" s="1" t="s">
        <v>90</v>
      </c>
      <c r="C84" s="27"/>
      <c r="D84" s="29">
        <f>K84+P84+U84+Z84+AE84+AJ84+68+11+31+1</f>
        <v>335</v>
      </c>
      <c r="E84" s="29">
        <f>L84+Q84+V84+AA84+AF84+AK84+58+11+19</f>
        <v>305</v>
      </c>
      <c r="F84" s="30">
        <f>E84/D84</f>
        <v>0.91044776119402981</v>
      </c>
      <c r="G84" s="56">
        <f t="shared" si="8"/>
        <v>0</v>
      </c>
      <c r="H84" s="20">
        <f t="shared" si="9"/>
        <v>0</v>
      </c>
      <c r="I84" s="56">
        <f>O84+T84+Y84+AD84+AI84+AN84</f>
        <v>0</v>
      </c>
      <c r="J84" s="20">
        <f t="shared" si="10"/>
        <v>0</v>
      </c>
      <c r="K84" s="29">
        <v>54</v>
      </c>
      <c r="L84" s="29">
        <v>54</v>
      </c>
      <c r="M84" s="30">
        <f>L84/K84</f>
        <v>1</v>
      </c>
      <c r="N84" s="9"/>
      <c r="O84" s="9"/>
      <c r="P84" s="29">
        <v>12</v>
      </c>
      <c r="Q84" s="29">
        <v>12</v>
      </c>
      <c r="R84" s="30">
        <f>Q84/P84</f>
        <v>1</v>
      </c>
      <c r="S84" s="9"/>
      <c r="T84" s="9"/>
      <c r="U84" s="29">
        <v>43</v>
      </c>
      <c r="V84" s="29">
        <v>43</v>
      </c>
      <c r="W84" s="30">
        <f>V84/U84</f>
        <v>1</v>
      </c>
      <c r="X84" s="9"/>
      <c r="Y84" s="9"/>
      <c r="Z84" s="29">
        <v>95</v>
      </c>
      <c r="AA84" s="29">
        <v>89</v>
      </c>
      <c r="AB84" s="30">
        <f>AA84/Z84</f>
        <v>0.93684210526315792</v>
      </c>
      <c r="AC84" s="9"/>
      <c r="AD84" s="9"/>
      <c r="AE84" s="29">
        <v>5</v>
      </c>
      <c r="AF84" s="29">
        <v>4</v>
      </c>
      <c r="AG84" s="30">
        <f>AF84/AE84</f>
        <v>0.8</v>
      </c>
      <c r="AH84" s="9"/>
      <c r="AI84" s="9"/>
      <c r="AJ84" s="29">
        <v>15</v>
      </c>
      <c r="AK84" s="29">
        <v>15</v>
      </c>
      <c r="AL84" s="30">
        <f>AK84/AJ84</f>
        <v>1</v>
      </c>
      <c r="AM84" s="16"/>
      <c r="AN84" s="16"/>
      <c r="AO84" s="16"/>
    </row>
    <row r="85" spans="1:41" ht="34.5" customHeight="1">
      <c r="A85" s="15">
        <v>78</v>
      </c>
      <c r="B85" s="2" t="s">
        <v>91</v>
      </c>
      <c r="C85" s="4"/>
      <c r="D85" s="15">
        <v>0</v>
      </c>
      <c r="E85" s="15">
        <v>0</v>
      </c>
      <c r="F85" s="15">
        <v>0</v>
      </c>
      <c r="G85" s="57">
        <f t="shared" si="8"/>
        <v>0</v>
      </c>
      <c r="H85" s="33">
        <v>0</v>
      </c>
      <c r="I85" s="57">
        <f>O85+T85+Y85+AD85+AI85+AN85</f>
        <v>0</v>
      </c>
      <c r="J85" s="33">
        <v>0</v>
      </c>
      <c r="K85" s="15">
        <v>0</v>
      </c>
      <c r="L85" s="15">
        <v>0</v>
      </c>
      <c r="M85" s="15">
        <v>0</v>
      </c>
      <c r="N85" s="15"/>
      <c r="O85" s="15"/>
      <c r="P85" s="15">
        <v>0</v>
      </c>
      <c r="Q85" s="15">
        <v>0</v>
      </c>
      <c r="R85" s="15">
        <v>0</v>
      </c>
      <c r="S85" s="15"/>
      <c r="T85" s="15"/>
      <c r="U85" s="15">
        <v>0</v>
      </c>
      <c r="V85" s="15">
        <v>0</v>
      </c>
      <c r="W85" s="15">
        <v>0</v>
      </c>
      <c r="X85" s="15"/>
      <c r="Y85" s="15"/>
      <c r="Z85" s="15">
        <v>0</v>
      </c>
      <c r="AA85" s="15">
        <v>0</v>
      </c>
      <c r="AB85" s="15">
        <v>0</v>
      </c>
      <c r="AC85" s="15"/>
      <c r="AD85" s="15"/>
      <c r="AE85" s="15">
        <v>0</v>
      </c>
      <c r="AF85" s="15">
        <v>0</v>
      </c>
      <c r="AG85" s="15">
        <v>0</v>
      </c>
      <c r="AH85" s="15"/>
      <c r="AI85" s="15"/>
      <c r="AJ85" s="15">
        <v>0</v>
      </c>
      <c r="AK85" s="15">
        <v>0</v>
      </c>
      <c r="AL85" s="15">
        <v>0</v>
      </c>
      <c r="AM85" s="88"/>
      <c r="AN85" s="88"/>
      <c r="AO85" s="88"/>
    </row>
    <row r="86" spans="1:41" ht="33.75" customHeight="1">
      <c r="A86" s="15">
        <v>79</v>
      </c>
      <c r="B86" s="2" t="s">
        <v>92</v>
      </c>
      <c r="C86" s="4"/>
      <c r="D86" s="15">
        <v>0</v>
      </c>
      <c r="E86" s="15">
        <v>0</v>
      </c>
      <c r="F86" s="15">
        <v>0</v>
      </c>
      <c r="G86" s="57">
        <f t="shared" si="8"/>
        <v>0</v>
      </c>
      <c r="H86" s="33">
        <v>0</v>
      </c>
      <c r="I86" s="57">
        <f>O86+T86+Y86+AD86+AI86+AN86</f>
        <v>0</v>
      </c>
      <c r="J86" s="33">
        <v>0</v>
      </c>
      <c r="K86" s="15">
        <v>0</v>
      </c>
      <c r="L86" s="15">
        <v>0</v>
      </c>
      <c r="M86" s="15">
        <v>0</v>
      </c>
      <c r="N86" s="15"/>
      <c r="O86" s="15"/>
      <c r="P86" s="15">
        <v>0</v>
      </c>
      <c r="Q86" s="15">
        <v>0</v>
      </c>
      <c r="R86" s="15">
        <v>0</v>
      </c>
      <c r="S86" s="15"/>
      <c r="T86" s="15"/>
      <c r="U86" s="15">
        <v>0</v>
      </c>
      <c r="V86" s="15">
        <v>0</v>
      </c>
      <c r="W86" s="15">
        <v>0</v>
      </c>
      <c r="X86" s="15"/>
      <c r="Y86" s="15"/>
      <c r="Z86" s="15">
        <v>0</v>
      </c>
      <c r="AA86" s="15">
        <v>0</v>
      </c>
      <c r="AB86" s="15">
        <v>0</v>
      </c>
      <c r="AC86" s="15"/>
      <c r="AD86" s="15"/>
      <c r="AE86" s="15">
        <v>0</v>
      </c>
      <c r="AF86" s="15">
        <v>0</v>
      </c>
      <c r="AG86" s="15">
        <v>0</v>
      </c>
      <c r="AH86" s="15"/>
      <c r="AI86" s="15"/>
      <c r="AJ86" s="15">
        <v>0</v>
      </c>
      <c r="AK86" s="15">
        <v>0</v>
      </c>
      <c r="AL86" s="15">
        <v>0</v>
      </c>
      <c r="AM86" s="88"/>
      <c r="AN86" s="88"/>
      <c r="AO86" s="88"/>
    </row>
    <row r="87" spans="1:41" ht="37.5" customHeight="1">
      <c r="A87" s="19">
        <v>80</v>
      </c>
      <c r="B87" s="1" t="s">
        <v>93</v>
      </c>
      <c r="C87" s="18"/>
      <c r="D87" s="29">
        <f>K87+P87+U87+Z87+AE87+AJ87+1</f>
        <v>25</v>
      </c>
      <c r="E87" s="29">
        <f>L87+Q87+V87+AA87+AF87+AK87+1</f>
        <v>17</v>
      </c>
      <c r="F87" s="30">
        <f>E87/D87</f>
        <v>0.68</v>
      </c>
      <c r="G87" s="56">
        <f t="shared" si="8"/>
        <v>0</v>
      </c>
      <c r="H87" s="20">
        <f t="shared" si="9"/>
        <v>0</v>
      </c>
      <c r="I87" s="56">
        <f>O87+T87+Y87+AD87+AI87+AN87</f>
        <v>0</v>
      </c>
      <c r="J87" s="20">
        <f t="shared" si="10"/>
        <v>0</v>
      </c>
      <c r="K87" s="29">
        <v>5</v>
      </c>
      <c r="L87" s="29">
        <v>4</v>
      </c>
      <c r="M87" s="30">
        <f>L87/K87</f>
        <v>0.8</v>
      </c>
      <c r="N87" s="20"/>
      <c r="O87" s="20"/>
      <c r="P87" s="29"/>
      <c r="Q87" s="29"/>
      <c r="R87" s="30"/>
      <c r="S87" s="20"/>
      <c r="T87" s="20"/>
      <c r="U87" s="29">
        <v>8</v>
      </c>
      <c r="V87" s="29">
        <v>4</v>
      </c>
      <c r="W87" s="30">
        <f>V87/U87</f>
        <v>0.5</v>
      </c>
      <c r="X87" s="20"/>
      <c r="Y87" s="20"/>
      <c r="Z87" s="29">
        <v>6</v>
      </c>
      <c r="AA87" s="29">
        <v>5</v>
      </c>
      <c r="AB87" s="30">
        <f>AA87/Z87</f>
        <v>0.83333333333333337</v>
      </c>
      <c r="AC87" s="20"/>
      <c r="AD87" s="20"/>
      <c r="AE87" s="29"/>
      <c r="AF87" s="29"/>
      <c r="AG87" s="30"/>
      <c r="AH87" s="20"/>
      <c r="AI87" s="20"/>
      <c r="AJ87" s="29">
        <v>5</v>
      </c>
      <c r="AK87" s="29">
        <v>3</v>
      </c>
      <c r="AL87" s="30">
        <f>AK87/AJ87</f>
        <v>0.6</v>
      </c>
      <c r="AM87" s="16"/>
      <c r="AN87" s="16"/>
      <c r="AO87" s="16"/>
    </row>
    <row r="88" spans="1:41" ht="42" customHeight="1">
      <c r="A88" s="19">
        <v>81</v>
      </c>
      <c r="B88" s="24" t="s">
        <v>94</v>
      </c>
      <c r="C88" s="17"/>
      <c r="D88" s="29">
        <f>K88+P88+U88+Z88+AE88+AJ88+2</f>
        <v>26</v>
      </c>
      <c r="E88" s="29">
        <f>L88+Q88+V88+AA88+AF88+AK88+2</f>
        <v>22</v>
      </c>
      <c r="F88" s="30">
        <f>E88/D88</f>
        <v>0.84615384615384615</v>
      </c>
      <c r="G88" s="56">
        <f t="shared" si="8"/>
        <v>0</v>
      </c>
      <c r="H88" s="20">
        <f t="shared" si="9"/>
        <v>0</v>
      </c>
      <c r="I88" s="56">
        <f>O88+T88+Y88+AD88+AI88+AN88</f>
        <v>0</v>
      </c>
      <c r="J88" s="20">
        <f t="shared" si="10"/>
        <v>0</v>
      </c>
      <c r="K88" s="29">
        <v>7</v>
      </c>
      <c r="L88" s="29">
        <v>6</v>
      </c>
      <c r="M88" s="30">
        <f>L88/K88</f>
        <v>0.8571428571428571</v>
      </c>
      <c r="N88" s="20"/>
      <c r="O88" s="20"/>
      <c r="P88" s="29">
        <v>6</v>
      </c>
      <c r="Q88" s="29">
        <v>4</v>
      </c>
      <c r="R88" s="30">
        <f>Q88/P88</f>
        <v>0.66666666666666663</v>
      </c>
      <c r="S88" s="20"/>
      <c r="T88" s="20"/>
      <c r="U88" s="29">
        <v>5</v>
      </c>
      <c r="V88" s="29">
        <v>5</v>
      </c>
      <c r="W88" s="30">
        <f>V88/U88</f>
        <v>1</v>
      </c>
      <c r="X88" s="20"/>
      <c r="Y88" s="20"/>
      <c r="Z88" s="29">
        <v>4</v>
      </c>
      <c r="AA88" s="29">
        <v>4</v>
      </c>
      <c r="AB88" s="30">
        <f>AA88/Z88</f>
        <v>1</v>
      </c>
      <c r="AC88" s="20"/>
      <c r="AD88" s="20"/>
      <c r="AE88" s="29">
        <v>0</v>
      </c>
      <c r="AF88" s="29">
        <v>0</v>
      </c>
      <c r="AG88" s="30">
        <v>0</v>
      </c>
      <c r="AH88" s="20"/>
      <c r="AI88" s="20"/>
      <c r="AJ88" s="29">
        <v>2</v>
      </c>
      <c r="AK88" s="29">
        <v>1</v>
      </c>
      <c r="AL88" s="30">
        <f>AK88/AJ88</f>
        <v>0.5</v>
      </c>
      <c r="AM88" s="16"/>
      <c r="AN88" s="16"/>
      <c r="AO88" s="16"/>
    </row>
    <row r="89" spans="1:41" ht="30">
      <c r="A89" s="19">
        <v>82</v>
      </c>
      <c r="B89" s="24" t="s">
        <v>95</v>
      </c>
      <c r="C89" s="17"/>
      <c r="D89" s="29">
        <f>K89+P89+U89+Z89+AE89+AJ89+1+1</f>
        <v>32</v>
      </c>
      <c r="E89" s="29">
        <f>L89+Q89+V89+AA89+AF89+AK89+1</f>
        <v>15</v>
      </c>
      <c r="F89" s="30">
        <v>0.65625</v>
      </c>
      <c r="G89" s="56">
        <f t="shared" si="8"/>
        <v>0</v>
      </c>
      <c r="H89" s="20">
        <f t="shared" si="9"/>
        <v>0</v>
      </c>
      <c r="I89" s="56">
        <f>O89+T89+Y89+AD89+AI89+AN89</f>
        <v>0</v>
      </c>
      <c r="J89" s="20">
        <f t="shared" si="10"/>
        <v>0</v>
      </c>
      <c r="K89" s="29">
        <v>5</v>
      </c>
      <c r="L89" s="29">
        <v>4</v>
      </c>
      <c r="M89" s="30">
        <v>1</v>
      </c>
      <c r="N89" s="20"/>
      <c r="O89" s="20"/>
      <c r="P89" s="29">
        <v>1</v>
      </c>
      <c r="Q89" s="29">
        <v>1</v>
      </c>
      <c r="R89" s="30">
        <v>0.5</v>
      </c>
      <c r="S89" s="20"/>
      <c r="T89" s="20"/>
      <c r="U89" s="29">
        <v>16</v>
      </c>
      <c r="V89" s="29">
        <v>8</v>
      </c>
      <c r="W89" s="30">
        <v>1</v>
      </c>
      <c r="X89" s="20"/>
      <c r="Y89" s="20"/>
      <c r="Z89" s="29">
        <v>5</v>
      </c>
      <c r="AA89" s="29">
        <v>0</v>
      </c>
      <c r="AB89" s="30">
        <v>0.22222222222222221</v>
      </c>
      <c r="AC89" s="20"/>
      <c r="AD89" s="20"/>
      <c r="AE89" s="29">
        <v>2</v>
      </c>
      <c r="AF89" s="29">
        <v>1</v>
      </c>
      <c r="AG89" s="30">
        <f>AF89/AE89</f>
        <v>0.5</v>
      </c>
      <c r="AH89" s="20"/>
      <c r="AI89" s="20"/>
      <c r="AJ89" s="29">
        <v>1</v>
      </c>
      <c r="AK89" s="29">
        <v>0</v>
      </c>
      <c r="AL89" s="30">
        <f>AK89/AJ89</f>
        <v>0</v>
      </c>
      <c r="AM89" s="16"/>
      <c r="AN89" s="16"/>
      <c r="AO89" s="16"/>
    </row>
    <row r="90" spans="1:41" ht="45">
      <c r="A90" s="19">
        <v>83</v>
      </c>
      <c r="B90" s="1" t="s">
        <v>96</v>
      </c>
      <c r="C90" s="18"/>
      <c r="D90" s="29">
        <f>K90+P90+U90+Z90+AE90+AJ90</f>
        <v>623</v>
      </c>
      <c r="E90" s="29">
        <f>L90+Q90+V90+AA90+AF90+AK90</f>
        <v>293</v>
      </c>
      <c r="F90" s="30">
        <f>E90/D90</f>
        <v>0.47030497592295345</v>
      </c>
      <c r="G90" s="56">
        <f t="shared" si="8"/>
        <v>0</v>
      </c>
      <c r="H90" s="20">
        <f t="shared" si="9"/>
        <v>0</v>
      </c>
      <c r="I90" s="56">
        <f>O90+T90+Y90+AD90+AI90+AN90</f>
        <v>0</v>
      </c>
      <c r="J90" s="20">
        <f t="shared" si="10"/>
        <v>0</v>
      </c>
      <c r="K90" s="29">
        <v>119</v>
      </c>
      <c r="L90" s="29">
        <v>86</v>
      </c>
      <c r="M90" s="30">
        <f>L90/K90</f>
        <v>0.72268907563025209</v>
      </c>
      <c r="N90" s="20"/>
      <c r="O90" s="20"/>
      <c r="P90" s="29">
        <v>21</v>
      </c>
      <c r="Q90" s="29">
        <v>20</v>
      </c>
      <c r="R90" s="30">
        <f>Q90/P90</f>
        <v>0.95238095238095233</v>
      </c>
      <c r="S90" s="20"/>
      <c r="T90" s="20"/>
      <c r="U90" s="29">
        <v>440</v>
      </c>
      <c r="V90" s="29">
        <v>159</v>
      </c>
      <c r="W90" s="30">
        <f>V90/U90</f>
        <v>0.36136363636363639</v>
      </c>
      <c r="X90" s="20"/>
      <c r="Y90" s="20"/>
      <c r="Z90" s="29">
        <v>26</v>
      </c>
      <c r="AA90" s="29">
        <v>17</v>
      </c>
      <c r="AB90" s="30">
        <f>AA90/Z90</f>
        <v>0.65384615384615385</v>
      </c>
      <c r="AC90" s="20"/>
      <c r="AD90" s="20"/>
      <c r="AE90" s="29"/>
      <c r="AF90" s="29"/>
      <c r="AG90" s="30"/>
      <c r="AH90" s="20"/>
      <c r="AI90" s="20"/>
      <c r="AJ90" s="29">
        <v>17</v>
      </c>
      <c r="AK90" s="29">
        <v>11</v>
      </c>
      <c r="AL90" s="30">
        <f>AK90/AJ90</f>
        <v>0.6470588235294118</v>
      </c>
      <c r="AM90" s="16"/>
      <c r="AN90" s="16"/>
      <c r="AO90" s="16"/>
    </row>
    <row r="91" spans="1:41" ht="36.75" customHeight="1">
      <c r="A91" s="15">
        <v>84</v>
      </c>
      <c r="B91" s="2" t="s">
        <v>97</v>
      </c>
      <c r="C91" s="4"/>
      <c r="D91" s="15">
        <v>0</v>
      </c>
      <c r="E91" s="15">
        <v>0</v>
      </c>
      <c r="F91" s="15">
        <v>0</v>
      </c>
      <c r="G91" s="57">
        <f t="shared" si="8"/>
        <v>0</v>
      </c>
      <c r="H91" s="33">
        <v>0</v>
      </c>
      <c r="I91" s="57">
        <f>O91+T91+Y91+AD91+AI91+AN91</f>
        <v>0</v>
      </c>
      <c r="J91" s="33">
        <v>0</v>
      </c>
      <c r="K91" s="15">
        <v>0</v>
      </c>
      <c r="L91" s="15">
        <v>0</v>
      </c>
      <c r="M91" s="15">
        <v>0</v>
      </c>
      <c r="N91" s="15"/>
      <c r="O91" s="15"/>
      <c r="P91" s="15">
        <v>0</v>
      </c>
      <c r="Q91" s="15">
        <v>0</v>
      </c>
      <c r="R91" s="15">
        <v>0</v>
      </c>
      <c r="S91" s="15"/>
      <c r="T91" s="15"/>
      <c r="U91" s="15">
        <v>0</v>
      </c>
      <c r="V91" s="15">
        <v>0</v>
      </c>
      <c r="W91" s="15">
        <v>0</v>
      </c>
      <c r="X91" s="15"/>
      <c r="Y91" s="15"/>
      <c r="Z91" s="15">
        <v>0</v>
      </c>
      <c r="AA91" s="15">
        <v>0</v>
      </c>
      <c r="AB91" s="15">
        <v>0</v>
      </c>
      <c r="AC91" s="15"/>
      <c r="AD91" s="15"/>
      <c r="AE91" s="15">
        <v>0</v>
      </c>
      <c r="AF91" s="15">
        <v>0</v>
      </c>
      <c r="AG91" s="15">
        <v>0</v>
      </c>
      <c r="AH91" s="15"/>
      <c r="AI91" s="15"/>
      <c r="AJ91" s="15">
        <v>0</v>
      </c>
      <c r="AK91" s="15">
        <v>0</v>
      </c>
      <c r="AL91" s="15">
        <v>0</v>
      </c>
      <c r="AM91" s="88"/>
      <c r="AN91" s="88"/>
      <c r="AO91" s="88"/>
    </row>
    <row r="92" spans="1:41" ht="30">
      <c r="A92" s="19">
        <v>85</v>
      </c>
      <c r="B92" s="1" t="s">
        <v>98</v>
      </c>
      <c r="C92" s="18"/>
      <c r="D92" s="29">
        <v>98</v>
      </c>
      <c r="E92" s="29">
        <v>58</v>
      </c>
      <c r="F92" s="30">
        <f>E92/D92</f>
        <v>0.59183673469387754</v>
      </c>
      <c r="G92" s="56">
        <f t="shared" si="8"/>
        <v>0</v>
      </c>
      <c r="H92" s="20">
        <f t="shared" si="9"/>
        <v>0</v>
      </c>
      <c r="I92" s="56">
        <f>O92+T92+Y92+AD92+AI92+AN92</f>
        <v>0</v>
      </c>
      <c r="J92" s="20">
        <f t="shared" si="10"/>
        <v>0</v>
      </c>
      <c r="K92" s="29">
        <v>22</v>
      </c>
      <c r="L92" s="29">
        <v>13</v>
      </c>
      <c r="M92" s="30">
        <v>0.59090909090909094</v>
      </c>
      <c r="N92" s="20"/>
      <c r="O92" s="20"/>
      <c r="P92" s="29">
        <v>10</v>
      </c>
      <c r="Q92" s="29">
        <v>10</v>
      </c>
      <c r="R92" s="30">
        <v>1</v>
      </c>
      <c r="S92" s="20"/>
      <c r="T92" s="20"/>
      <c r="U92" s="29">
        <v>16</v>
      </c>
      <c r="V92" s="29">
        <v>11</v>
      </c>
      <c r="W92" s="30">
        <v>0.6875</v>
      </c>
      <c r="X92" s="20"/>
      <c r="Y92" s="20"/>
      <c r="Z92" s="29">
        <v>28</v>
      </c>
      <c r="AA92" s="29">
        <v>11</v>
      </c>
      <c r="AB92" s="30">
        <v>0.39285714285714285</v>
      </c>
      <c r="AC92" s="20"/>
      <c r="AD92" s="20"/>
      <c r="AE92" s="29">
        <v>3</v>
      </c>
      <c r="AF92" s="29">
        <v>2</v>
      </c>
      <c r="AG92" s="30">
        <v>0.66666666666666663</v>
      </c>
      <c r="AH92" s="20"/>
      <c r="AI92" s="20"/>
      <c r="AJ92" s="29">
        <v>16</v>
      </c>
      <c r="AK92" s="29">
        <v>8</v>
      </c>
      <c r="AL92" s="30">
        <v>0.5</v>
      </c>
      <c r="AM92" s="16"/>
      <c r="AN92" s="16"/>
      <c r="AO92" s="16"/>
    </row>
    <row r="93" spans="1:41">
      <c r="A93" s="73" t="s">
        <v>106</v>
      </c>
      <c r="B93" s="74"/>
      <c r="C93" s="40"/>
      <c r="D93" s="41">
        <f>SUM(D8:D92)</f>
        <v>36601</v>
      </c>
      <c r="E93" s="41">
        <f>SUM(E8:E92)</f>
        <v>21153</v>
      </c>
      <c r="F93" s="42">
        <f>E93/D93</f>
        <v>0.57793502909756567</v>
      </c>
      <c r="G93" s="58">
        <f t="shared" si="8"/>
        <v>0</v>
      </c>
      <c r="H93" s="59">
        <f>G93/D93</f>
        <v>0</v>
      </c>
      <c r="I93" s="58">
        <f>O93+T93+Y93+AD93+AI93+AN93</f>
        <v>0</v>
      </c>
      <c r="J93" s="59">
        <f t="shared" si="10"/>
        <v>0</v>
      </c>
      <c r="K93" s="41">
        <f>SUM(K8:K92)</f>
        <v>5453</v>
      </c>
      <c r="L93" s="41">
        <f>SUM(L8:L92)</f>
        <v>3863</v>
      </c>
      <c r="M93" s="42">
        <f>L93/K93</f>
        <v>0.70841738492572892</v>
      </c>
      <c r="N93" s="42"/>
      <c r="O93" s="42"/>
      <c r="P93" s="41">
        <f>SUM(P8:P92)</f>
        <v>1650</v>
      </c>
      <c r="Q93" s="41">
        <f>SUM(Q8:Q92)</f>
        <v>1019</v>
      </c>
      <c r="R93" s="42">
        <f>Q93/P93</f>
        <v>0.61757575757575756</v>
      </c>
      <c r="S93" s="42"/>
      <c r="T93" s="42"/>
      <c r="U93" s="41">
        <f>SUM(U8:U92)</f>
        <v>10342</v>
      </c>
      <c r="V93" s="41">
        <f>SUM(V8:V92)</f>
        <v>5520</v>
      </c>
      <c r="W93" s="42">
        <f>V93/U93</f>
        <v>0.53374589054341515</v>
      </c>
      <c r="X93" s="42"/>
      <c r="Y93" s="42"/>
      <c r="Z93" s="41">
        <f>SUM(Z8:Z92)</f>
        <v>8646</v>
      </c>
      <c r="AA93" s="41">
        <f>SUM(AA8:AA92)</f>
        <v>4451</v>
      </c>
      <c r="AB93" s="42">
        <f>AA93/Z93</f>
        <v>0.51480453388850334</v>
      </c>
      <c r="AC93" s="42"/>
      <c r="AD93" s="42"/>
      <c r="AE93" s="41">
        <f>SUM(AE8:AE92)</f>
        <v>1493</v>
      </c>
      <c r="AF93" s="41">
        <f>SUM(AF8:AF92)</f>
        <v>957</v>
      </c>
      <c r="AG93" s="42">
        <f>AF93/AE93</f>
        <v>0.64099129269926325</v>
      </c>
      <c r="AH93" s="42"/>
      <c r="AI93" s="42"/>
      <c r="AJ93" s="41">
        <f>SUM(AJ8:AJ92)</f>
        <v>3453</v>
      </c>
      <c r="AK93" s="41">
        <f>SUM(AK8:AK92)</f>
        <v>2004</v>
      </c>
      <c r="AL93" s="42">
        <f>AK93/AJ93</f>
        <v>0.58036490008688102</v>
      </c>
      <c r="AM93" s="40"/>
      <c r="AN93" s="40"/>
      <c r="AO93" s="40"/>
    </row>
    <row r="95" spans="1:41">
      <c r="E95" s="10"/>
      <c r="F95" s="11"/>
      <c r="G95" s="11"/>
      <c r="H95" s="11"/>
      <c r="I95" s="11"/>
      <c r="J95" s="11"/>
    </row>
    <row r="96" spans="1:41">
      <c r="P96" s="10"/>
    </row>
    <row r="97" spans="1:17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</row>
    <row r="98" spans="1:17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</row>
    <row r="99" spans="1:17" ht="23.2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7"/>
      <c r="Q99" s="36"/>
    </row>
    <row r="100" spans="1:17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</row>
    <row r="101" spans="1:17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</row>
    <row r="102" spans="1:17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</row>
    <row r="103" spans="1:17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</row>
    <row r="104" spans="1:17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</row>
    <row r="105" spans="1:17">
      <c r="A105" s="36"/>
      <c r="B105" s="36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36"/>
      <c r="N105" s="36"/>
      <c r="O105" s="36"/>
      <c r="P105" s="36"/>
      <c r="Q105" s="36"/>
    </row>
    <row r="106" spans="1:17" s="10" customFormat="1">
      <c r="A106" s="36"/>
      <c r="B106" s="36"/>
      <c r="C106" s="34"/>
      <c r="D106" s="35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</row>
    <row r="107" spans="1:17">
      <c r="A107" s="68"/>
      <c r="B107" s="68"/>
      <c r="C107" s="38"/>
      <c r="D107" s="38"/>
      <c r="E107" s="38"/>
      <c r="F107" s="36"/>
      <c r="G107" s="36"/>
      <c r="H107" s="36"/>
      <c r="I107" s="36"/>
      <c r="J107" s="36"/>
      <c r="K107" s="38"/>
      <c r="L107" s="36"/>
      <c r="M107" s="36"/>
      <c r="N107" s="36"/>
      <c r="O107" s="36"/>
      <c r="P107" s="36"/>
      <c r="Q107" s="36"/>
    </row>
    <row r="108" spans="1:17">
      <c r="A108" s="68"/>
      <c r="B108" s="68"/>
      <c r="C108" s="38"/>
      <c r="D108" s="38"/>
      <c r="E108" s="38"/>
      <c r="F108" s="36"/>
      <c r="G108" s="36"/>
      <c r="H108" s="36"/>
      <c r="I108" s="36"/>
      <c r="J108" s="36"/>
      <c r="K108" s="38"/>
      <c r="L108" s="36"/>
      <c r="M108" s="36"/>
      <c r="N108" s="36"/>
      <c r="O108" s="36"/>
      <c r="P108" s="36"/>
      <c r="Q108" s="36"/>
    </row>
    <row r="109" spans="1:17">
      <c r="A109" s="68"/>
      <c r="B109" s="68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6"/>
      <c r="N109" s="36"/>
      <c r="O109" s="36"/>
      <c r="P109" s="36"/>
      <c r="Q109" s="36"/>
    </row>
    <row r="110" spans="1:17">
      <c r="A110" s="36"/>
      <c r="B110" s="36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36"/>
      <c r="N110" s="36"/>
      <c r="O110" s="36"/>
      <c r="P110" s="36"/>
      <c r="Q110" s="36"/>
    </row>
    <row r="111" spans="1:17">
      <c r="A111" s="36"/>
      <c r="B111" s="36"/>
      <c r="C111" s="38"/>
      <c r="D111" s="38"/>
      <c r="E111" s="38"/>
      <c r="F111" s="36"/>
      <c r="G111" s="36"/>
      <c r="H111" s="36"/>
      <c r="I111" s="36"/>
      <c r="J111" s="36"/>
      <c r="K111" s="38"/>
      <c r="L111" s="36"/>
      <c r="M111" s="36"/>
      <c r="N111" s="36"/>
      <c r="O111" s="36"/>
      <c r="P111" s="36"/>
      <c r="Q111" s="36"/>
    </row>
    <row r="112" spans="1:17">
      <c r="A112" s="36"/>
      <c r="B112" s="36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36"/>
      <c r="N112" s="36"/>
      <c r="O112" s="36"/>
      <c r="P112" s="36"/>
      <c r="Q112" s="36"/>
    </row>
    <row r="113" spans="1:17">
      <c r="A113" s="36"/>
      <c r="B113" s="36"/>
      <c r="C113" s="38"/>
      <c r="D113" s="38"/>
      <c r="E113" s="38"/>
      <c r="F113" s="36"/>
      <c r="G113" s="36"/>
      <c r="H113" s="36"/>
      <c r="I113" s="36"/>
      <c r="J113" s="36"/>
      <c r="K113" s="38"/>
      <c r="L113" s="36"/>
      <c r="M113" s="36"/>
      <c r="N113" s="36"/>
      <c r="O113" s="36"/>
      <c r="P113" s="36"/>
      <c r="Q113" s="36"/>
    </row>
    <row r="114" spans="1:17">
      <c r="A114" s="36"/>
      <c r="B114" s="36"/>
      <c r="C114" s="38"/>
      <c r="D114" s="38"/>
      <c r="E114" s="38"/>
      <c r="F114" s="36"/>
      <c r="G114" s="36"/>
      <c r="H114" s="36"/>
      <c r="I114" s="36"/>
      <c r="J114" s="36"/>
      <c r="K114" s="38"/>
      <c r="L114" s="36"/>
      <c r="M114" s="36"/>
      <c r="N114" s="36"/>
      <c r="O114" s="36"/>
      <c r="P114" s="36"/>
      <c r="Q114" s="36"/>
    </row>
  </sheetData>
  <autoFilter ref="A7:AN7"/>
  <mergeCells count="25">
    <mergeCell ref="A1:AL1"/>
    <mergeCell ref="K3:AL3"/>
    <mergeCell ref="A93:B93"/>
    <mergeCell ref="K4:O4"/>
    <mergeCell ref="D4:J4"/>
    <mergeCell ref="P4:T4"/>
    <mergeCell ref="U4:Y4"/>
    <mergeCell ref="Z4:AD4"/>
    <mergeCell ref="AE4:AI4"/>
    <mergeCell ref="AJ4:AN4"/>
    <mergeCell ref="P5:P6"/>
    <mergeCell ref="AE5:AE6"/>
    <mergeCell ref="AJ5:AJ6"/>
    <mergeCell ref="U5:U6"/>
    <mergeCell ref="Z5:Z6"/>
    <mergeCell ref="B4:B6"/>
    <mergeCell ref="C110:L110"/>
    <mergeCell ref="C112:L112"/>
    <mergeCell ref="D5:D6"/>
    <mergeCell ref="C4:C6"/>
    <mergeCell ref="A4:A6"/>
    <mergeCell ref="A107:A109"/>
    <mergeCell ref="B107:B109"/>
    <mergeCell ref="C105:L105"/>
    <mergeCell ref="K5:K6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BernovskayaAM</dc:creator>
  <cp:lastModifiedBy>BorisovaOV</cp:lastModifiedBy>
  <cp:lastPrinted>2018-11-12T11:52:03Z</cp:lastPrinted>
  <dcterms:created xsi:type="dcterms:W3CDTF">2017-03-24T09:17:58Z</dcterms:created>
  <dcterms:modified xsi:type="dcterms:W3CDTF">2018-11-12T13:30:59Z</dcterms:modified>
</cp:coreProperties>
</file>