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035" activeTab="2"/>
  </bookViews>
  <sheets>
    <sheet name="1,2,3" sheetId="1" r:id="rId1"/>
    <sheet name="4 и 5" sheetId="2" r:id="rId2"/>
    <sheet name="Приложение 1" sheetId="3" r:id="rId3"/>
    <sheet name="Приложение 2" sheetId="4" r:id="rId4"/>
    <sheet name="Приложение 3" sheetId="5" r:id="rId5"/>
    <sheet name="Приложение 4" sheetId="6" r:id="rId6"/>
    <sheet name="Приложение 5" sheetId="7" r:id="rId7"/>
    <sheet name="Распределение" sheetId="8" r:id="rId8"/>
  </sheets>
  <definedNames>
    <definedName name="_xlnm.Print_Titles" localSheetId="2">'Приложение 1'!$5:$5</definedName>
    <definedName name="_xlnm.Print_Titles" localSheetId="3">'Приложение 2'!$3:$4</definedName>
    <definedName name="_xlnm.Print_Titles" localSheetId="5">'Приложение 4'!$3:$4</definedName>
    <definedName name="_xlnm.Print_Titles" localSheetId="6">'Приложение 5'!$3:$4</definedName>
    <definedName name="_xlnm.Print_Titles" localSheetId="7">'Распределение'!$4:$4</definedName>
    <definedName name="_xlnm.Print_Area" localSheetId="0">'1,2,3'!$A$1:$K$25</definedName>
    <definedName name="_xlnm.Print_Area" localSheetId="1">'4 и 5'!$A$1:$Q$129</definedName>
    <definedName name="_xlnm.Print_Area" localSheetId="2">'Приложение 1'!$A$1:$G$105</definedName>
    <definedName name="_xlnm.Print_Area" localSheetId="3">'Приложение 2'!$A$1:$K$103</definedName>
    <definedName name="_xlnm.Print_Area" localSheetId="4">'Приложение 3'!$A$1:$V$104</definedName>
    <definedName name="_xlnm.Print_Area" localSheetId="5">'Приложение 4'!$A$1:$K$103</definedName>
    <definedName name="_xlnm.Print_Area" localSheetId="6">'Приложение 5'!$A$1:$K$103</definedName>
    <definedName name="_xlnm.Print_Area" localSheetId="7">'Распределение'!$A$1:$D$104</definedName>
  </definedNames>
  <calcPr fullCalcOnLoad="1"/>
</workbook>
</file>

<file path=xl/sharedStrings.xml><?xml version="1.0" encoding="utf-8"?>
<sst xmlns="http://schemas.openxmlformats.org/spreadsheetml/2006/main" count="1038" uniqueCount="263">
  <si>
    <t>Приложение № 1</t>
  </si>
  <si>
    <t>№ п\п</t>
  </si>
  <si>
    <t>Наименование субъекта Российской Федерации</t>
  </si>
  <si>
    <t>Итого по РФ: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</si>
  <si>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</si>
  <si>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</si>
  <si>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</si>
  <si>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</si>
  <si>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</si>
  <si>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</si>
  <si>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</si>
  <si>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</si>
  <si>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</si>
  <si>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</si>
  <si>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</si>
  <si>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</si>
  <si>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</si>
  <si>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</si>
  <si>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</si>
  <si>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</si>
  <si>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</si>
  <si>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</si>
  <si>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</si>
  <si>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</si>
  <si>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</si>
  <si>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</si>
  <si>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</si>
  <si>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</si>
  <si>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</si>
  <si>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г. Санкт – 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</si>
  <si>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</si>
  <si>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</si>
  <si>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</si>
  <si>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</si>
  <si>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</si>
  <si>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</si>
  <si>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</si>
  <si>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 - Балкарская Республика</t>
  </si>
  <si>
    <t>Карачаево - 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</si>
  <si>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</si>
  <si>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</si>
  <si>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</si>
  <si>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</si>
  <si>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</si>
  <si>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</si>
  <si>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</si>
  <si>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</si>
  <si>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</si>
  <si>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</si>
  <si>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</si>
  <si>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</si>
  <si>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</si>
  <si>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</si>
  <si>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</si>
  <si>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</si>
  <si>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</si>
  <si>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</si>
  <si>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</si>
  <si>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</si>
  <si>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</si>
  <si>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</si>
  <si>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</si>
  <si>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</si>
  <si>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</si>
  <si>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</si>
  <si>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</si>
  <si>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</si>
  <si>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</si>
  <si>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 - Мансийский автономный округ</t>
  </si>
  <si>
    <t>Ямало - 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</si>
  <si>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</si>
  <si>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</si>
  <si>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</si>
  <si>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</si>
  <si>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</si>
  <si>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</si>
  <si>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</si>
  <si>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</si>
  <si>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</si>
  <si>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</si>
  <si>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</si>
  <si>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</si>
  <si>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</si>
  <si>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</si>
  <si>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</si>
  <si>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</si>
  <si>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</si>
  <si>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</si>
  <si>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</si>
  <si>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</si>
  <si>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</si>
  <si>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</si>
  <si>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</si>
  <si>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</si>
  <si>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Байконур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</si>
  <si>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</si>
  <si>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</si>
  <si>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</si>
  <si>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</si>
  <si>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</si>
  <si>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</si>
  <si>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</si>
  <si>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</si>
  <si>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</si>
  <si>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Крымский федеральный округ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</si>
  <si>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</si>
  <si>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</si>
  <si>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</si>
  <si>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</si>
  <si>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2016 год</t>
  </si>
  <si>
    <t xml:space="preserve">                                                                               РАСЧЕТ</t>
  </si>
  <si>
    <t>Коды</t>
  </si>
  <si>
    <t xml:space="preserve">                                                 от " _____ "  _____________________________  20 __ г.</t>
  </si>
  <si>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</si>
  <si>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</si>
  <si>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</si>
  <si>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</si>
  <si>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Министерство труда и социальной защиты Российской Федерации </t>
  </si>
  <si>
    <t>Раздел</t>
  </si>
  <si>
    <t xml:space="preserve">      по БК</t>
  </si>
  <si>
    <t>Подраздел</t>
  </si>
  <si>
    <t>Государственная программа</t>
  </si>
  <si>
    <t xml:space="preserve">     по БК</t>
  </si>
  <si>
    <t xml:space="preserve">Подпрограмма </t>
  </si>
  <si>
    <t>Основное мероприятие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</si>
  <si>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</si>
  <si>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</si>
  <si>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</si>
  <si>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</si>
  <si>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</si>
  <si>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Документ, утверждающий методику</t>
  </si>
  <si>
    <t>Дата</t>
  </si>
  <si>
    <t>распределения межбюджетного</t>
  </si>
  <si>
    <t xml:space="preserve">                                     (наименование, дата и номер нормативного правового акта)</t>
  </si>
  <si>
    <t>Номер</t>
  </si>
  <si>
    <t>трасферта*</t>
  </si>
  <si>
    <t>Алгоритм (формула) расчета объема межбюджетного трансферта субъекту Российской Федерации</t>
  </si>
  <si>
    <t xml:space="preserve">Сi=С1i + С2i + С3i + С4i ; где:                                                                                                                                                  С1i=Чi х Пi x Кi + Дi;                                                                                                                                                                     С2i=Чi х Пi x Кi + Дi;                                                                                                                                                                              С3i=Чi х Пi x Кi + Дi;                                                                                                                                                                              С4i=(В1i х Пmax x Кi+В2i х П1 x Кi+ В3i х П2 x Кi)х 12+Дi
</t>
  </si>
  <si>
    <t>Показатели (основные показатели), используемые для расчета (с указанием наименований и единицы измерения)**</t>
  </si>
  <si>
    <t>3.1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</si>
  <si>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</si>
  <si>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1. Распределение межбюджетного трансферта между субъектами Российской Федерации на 2016 год</t>
  </si>
  <si>
    <t>Постановление Правительства РФ  от 8 октября 2013 г. № 893 "О порядоке предоставления субвенций, предоставляемых бюджетам субъектов Российской Федерации и бюджету г. Байконура из федерального бюджета в целях финансового обеспечения расходных обязательств субъектов Российской Федерации, возникающих при выполнении полномочий Российской Федерации, на выплату отдельных видов государственных пособий лицам, не подлежащим 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лицами)".</t>
  </si>
  <si>
    <r>
      <rPr>
        <b/>
        <sz val="12"/>
        <rFont val="Times New Roman"/>
        <family val="1"/>
      </rPr>
      <t xml:space="preserve">Чi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</si>
  <si>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</rPr>
      <t xml:space="preserve">Чi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Прогнозное количество выплат в месяц                                                       (шт.)</t>
    </r>
  </si>
  <si>
    <r>
      <rPr>
        <b/>
        <sz val="12"/>
        <rFont val="Times New Roman"/>
        <family val="1"/>
      </rPr>
      <t xml:space="preserve">С3    </t>
    </r>
    <r>
      <rPr>
        <sz val="10"/>
        <rFont val="Times New Roman"/>
        <family val="1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(гр.4xгр.8+гр.4хгр.9х11+гр.10)                                                             </t>
    </r>
  </si>
  <si>
    <r>
      <rPr>
        <b/>
        <sz val="12"/>
        <rFont val="Times New Roman"/>
        <family val="1"/>
      </rPr>
      <t xml:space="preserve">Кi      </t>
    </r>
    <r>
      <rPr>
        <sz val="10"/>
        <rFont val="Times New Roman"/>
        <family val="1"/>
      </rPr>
      <t>Районный коэффициент (%)</t>
    </r>
  </si>
  <si>
    <r>
      <rPr>
        <b/>
        <sz val="12"/>
        <rFont val="Times New Roman"/>
        <family val="1"/>
      </rPr>
      <t xml:space="preserve">Дi      </t>
    </r>
    <r>
      <rPr>
        <b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Почтовые расходы                             (не более 1,5%)                                       (рублей)</t>
    </r>
  </si>
  <si>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С1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</si>
  <si>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С2       </t>
    </r>
    <r>
      <rPr>
        <b/>
        <sz val="11"/>
        <rFont val="Times New Roman"/>
        <family val="1"/>
      </rPr>
      <t xml:space="preserve">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</si>
  <si>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С3   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</si>
  <si>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С4      </t>
    </r>
    <r>
      <rPr>
        <b/>
        <sz val="11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</si>
  <si>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</rPr>
      <t xml:space="preserve">С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</si>
  <si>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</rPr>
      <t xml:space="preserve">В1i </t>
    </r>
    <r>
      <rPr>
        <sz val="10"/>
        <rFont val="Times New Roman"/>
        <family val="1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</si>
  <si>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</rPr>
      <t xml:space="preserve">В2i </t>
    </r>
    <r>
      <rPr>
        <sz val="10"/>
        <rFont val="Times New Roman"/>
        <family val="1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</si>
  <si>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</rPr>
      <t xml:space="preserve">В3i </t>
    </r>
    <r>
      <rPr>
        <sz val="10"/>
        <rFont val="Times New Roman"/>
        <family val="1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</si>
  <si>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Район-ный коэффи-циент (%)</t>
    </r>
  </si>
  <si>
    <r>
      <rPr>
        <b/>
        <sz val="12"/>
        <rFont val="Times New Roman"/>
        <family val="1"/>
      </rPr>
      <t xml:space="preserve">Кi </t>
    </r>
    <r>
      <rPr>
        <sz val="10"/>
        <rFont val="Times New Roman"/>
        <family val="1"/>
      </rPr>
      <t>Район-ный коэффи-циент (%)</t>
    </r>
  </si>
  <si>
    <r>
      <rPr>
        <b/>
        <sz val="12"/>
        <rFont val="Times New Roman"/>
        <family val="1"/>
      </rPr>
      <t xml:space="preserve">Дi  </t>
    </r>
    <r>
      <rPr>
        <sz val="10"/>
        <rFont val="Times New Roman"/>
        <family val="1"/>
      </rPr>
      <t xml:space="preserve">    Почтовые расходы                             (не более 1,5%)                                       (рублей)  </t>
    </r>
  </si>
  <si>
    <r>
      <rPr>
        <b/>
        <sz val="12"/>
        <rFont val="Times New Roman"/>
        <family val="1"/>
      </rPr>
      <t xml:space="preserve">С4    </t>
    </r>
    <r>
      <rPr>
        <sz val="10"/>
        <rFont val="Times New Roman"/>
        <family val="1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</si>
  <si>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</rPr>
      <t xml:space="preserve">С1  </t>
    </r>
    <r>
      <rPr>
        <sz val="10"/>
        <rFont val="Times New Roman"/>
        <family val="1"/>
      </rPr>
      <t xml:space="preserve">                                   Необходимый объем средств на выплату пособия (тыс. рублей)                                                 (гр.4xгр.8+гр.4хгр.9х11+гр.10)</t>
    </r>
  </si>
  <si>
    <r>
      <rPr>
        <b/>
        <sz val="12"/>
        <rFont val="Times New Roman"/>
        <family val="1"/>
      </rPr>
      <t>Дi</t>
    </r>
    <r>
      <rPr>
        <sz val="10"/>
        <rFont val="Times New Roman"/>
        <family val="1"/>
      </rPr>
      <t xml:space="preserve">                   Почтовые расходы                             (не более 1,5%)                                       (рублей)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</si>
  <si>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                               Районный коэффициент (%)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</si>
  <si>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</si>
  <si>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</si>
  <si>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</si>
  <si>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</si>
  <si>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Дi </t>
    </r>
    <r>
      <rPr>
        <sz val="10"/>
        <rFont val="Times New Roman"/>
        <family val="1"/>
      </rPr>
      <t xml:space="preserve"> Почтовые расходы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</si>
  <si>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С2 </t>
    </r>
    <r>
      <rPr>
        <sz val="10"/>
        <rFont val="Times New Roman"/>
        <family val="1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(гр.4xгр.8+гр.4хгр.9х11+гр.10)</t>
    </r>
  </si>
  <si>
    <t>10</t>
  </si>
  <si>
    <t>3</t>
  </si>
  <si>
    <t>149</t>
  </si>
  <si>
    <t xml:space="preserve">"Социальное обеспечение населения" </t>
  </si>
  <si>
    <t xml:space="preserve">"Социальная поддержка граждан"  </t>
  </si>
  <si>
    <t>"Оказание мер государственной поддержки в связи с беременностью и родами, а также гражданам, имеющим детей"</t>
  </si>
  <si>
    <t>"Социальная политика"</t>
  </si>
  <si>
    <t xml:space="preserve">"Субвенции"  </t>
  </si>
  <si>
    <t>530</t>
  </si>
  <si>
    <t xml:space="preserve">"Совершенствование государственной поддержки семеи и детей" </t>
  </si>
  <si>
    <t>80.10.2013</t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</si>
  <si>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</si>
  <si>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</si>
  <si>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</si>
  <si>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</si>
  <si>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</si>
  <si>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</si>
  <si>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</si>
  <si>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</si>
  <si>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</si>
  <si>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</si>
  <si>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</si>
  <si>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t>53800</t>
  </si>
  <si>
    <t xml:space="preserve">                                                     4. Оценка расходных обязательств субъектов Российской Федерации (муниципальных образований), </t>
  </si>
  <si>
    <t xml:space="preserve">                                                                        возникающих при выполнении  переданных полномочий Российской Федерации,</t>
  </si>
  <si>
    <t xml:space="preserve"> Полномочие Российской Федерации, переданное на уровень субъектов Российской Федерации и (или) муниципальных образований </t>
  </si>
  <si>
    <t xml:space="preserve">Подлежащие оценке расходные обязательства субъектов Российской Федерации (муниципальных образований), возникающие при выполнении переданного полномочия 
(далее - оцениваемые обязательства) </t>
  </si>
  <si>
    <t xml:space="preserve">   Оцениваемые обязательства </t>
  </si>
  <si>
    <t>Номер  по порядку оцениваемого обязательства</t>
  </si>
  <si>
    <t xml:space="preserve">Наименование оцениваемого обязательства </t>
  </si>
  <si>
    <t>Структурная единица (абзац, подпункт, пункт, часть, статья) и реквизиты (дата и наименование) законодательного акта Российской Федерации (федерального закона, закона Российской Федерации), в соответствии с которым устанавливается оцениваемое обязательство</t>
  </si>
  <si>
    <t>Порядок определения объема оцениваемого обязательства</t>
  </si>
  <si>
    <t>Федеральный закон от 19 мая 1995 г. № 81-ФЗ                                           «О государственных пособиях гражданам, имеющим детей»</t>
  </si>
  <si>
    <t xml:space="preserve">Наименование субъекта
 Российской Федерации </t>
  </si>
  <si>
    <t>Код по ОКТМО</t>
  </si>
  <si>
    <t>Номер оцениваемого обязательства 
по п/п</t>
  </si>
  <si>
    <t>Оценка объемов оцениваемого обязательства</t>
  </si>
  <si>
    <t>Объем субвенции на финансовое обеспечение осуществления переданного полномочия</t>
  </si>
  <si>
    <t xml:space="preserve">Итого по оцениваемому обязательству </t>
  </si>
  <si>
    <t>Всего по субъектам Российской Федерации на осуществление переданного полномочия</t>
  </si>
  <si>
    <t>х</t>
  </si>
  <si>
    <t>Субвенции из федерального бюджета бюджетам субъектов Российской Федерации и города Байконура на выплату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</si>
  <si>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>Выплата отдельных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</t>
  </si>
  <si>
    <t xml:space="preserve">Согласно методике распределения субвенций, утвержденной постановлением Правительства Российской Федерации                                                                       от 8 октября 2013 г. № 893 </t>
  </si>
  <si>
    <t xml:space="preserve">                                                           </t>
  </si>
  <si>
    <t>Проверка</t>
  </si>
  <si>
    <t xml:space="preserve"> 1. Распределение межбюджетного трансферта между субъектами Российской Федерации на 2017 год</t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</si>
  <si>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2017 год</t>
  </si>
  <si>
    <t>Объем межбюджетного трансферта на 2017 год</t>
  </si>
  <si>
    <t xml:space="preserve">                       распределения межбюджетного трансферта между субъектами Российской Федерации на 2017  год </t>
  </si>
  <si>
    <t>Приложение № 29
к Методическим указаниям по распределению бюджетных ассигнований федерального бюджета по кодам классификации расходов бюджетов на 2017 год и на плановый период 2018 и 2019 годов</t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</si>
  <si>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2017 год</t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</si>
  <si>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2017 год</t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</si>
  <si>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2017 год </t>
  </si>
  <si>
    <r>
      <rPr>
        <b/>
        <sz val="12"/>
        <rFont val="Times New Roman"/>
        <family val="1"/>
      </rPr>
      <t xml:space="preserve">Пi   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(2016 года)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</si>
  <si>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</rPr>
      <t xml:space="preserve"> (2016 года)</t>
    </r>
    <r>
      <rPr>
        <sz val="10"/>
        <rFont val="Times New Roman"/>
        <family val="1"/>
      </rPr>
      <t xml:space="preserve"> (гр.5xгр.7)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</si>
  <si>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(2016 года)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</si>
  <si>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(2016 года)</t>
    </r>
    <r>
      <rPr>
        <sz val="10"/>
        <rFont val="Times New Roman"/>
        <family val="1"/>
      </rPr>
      <t xml:space="preserve"> (гр.4xгр.6)</t>
    </r>
  </si>
  <si>
    <r>
      <rPr>
        <b/>
        <sz val="12"/>
        <rFont val="Times New Roman"/>
        <family val="1"/>
      </rPr>
      <t xml:space="preserve">П1                  </t>
    </r>
    <r>
      <rPr>
        <sz val="10"/>
        <rFont val="Times New Roman"/>
        <family val="1"/>
      </rPr>
      <t xml:space="preserve">Размер выплаты пособия на первого ребенка </t>
    </r>
    <r>
      <rPr>
        <b/>
        <sz val="10"/>
        <rFont val="Times New Roman"/>
        <family val="1"/>
      </rPr>
      <t>(2016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</si>
  <si>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(2016 года) </t>
    </r>
    <r>
      <rPr>
        <sz val="10"/>
        <rFont val="Times New Roman"/>
        <family val="1"/>
      </rPr>
      <t>(гр.10xгр.12)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</si>
  <si>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</rPr>
      <t xml:space="preserve"> (2016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</si>
  <si>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(2016 года)</t>
    </r>
    <r>
      <rPr>
        <sz val="10"/>
        <rFont val="Times New Roman"/>
        <family val="1"/>
      </rPr>
      <t xml:space="preserve"> (гр.16xгр.18)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</si>
  <si>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размер пособия (за весь период выплаты </t>
    </r>
    <r>
      <rPr>
        <b/>
        <sz val="10"/>
        <rFont val="Times New Roman"/>
        <family val="1"/>
      </rPr>
      <t>(2016 года)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</si>
  <si>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(2016 года)</t>
    </r>
    <r>
      <rPr>
        <sz val="10"/>
        <rFont val="Times New Roman"/>
        <family val="1"/>
      </rPr>
      <t xml:space="preserve"> (гр.5xгр.7)</t>
    </r>
  </si>
  <si>
    <r>
      <rPr>
        <b/>
        <sz val="12"/>
        <rFont val="Times New Roman"/>
        <family val="1"/>
      </rPr>
      <t xml:space="preserve">Пi  </t>
    </r>
    <r>
      <rPr>
        <sz val="10"/>
        <rFont val="Times New Roman"/>
        <family val="1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</rPr>
      <t xml:space="preserve"> (2016 года)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</si>
  <si>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 xml:space="preserve">(2016 года) </t>
    </r>
    <r>
      <rPr>
        <sz val="10"/>
        <rFont val="Times New Roman"/>
        <family val="1"/>
      </rPr>
      <t>(гр.5xгр.7)</t>
    </r>
  </si>
  <si>
    <t>почтовые субъекта</t>
  </si>
  <si>
    <t xml:space="preserve">на плановый период </t>
  </si>
  <si>
    <t xml:space="preserve">на 2018 год  </t>
  </si>
  <si>
    <t xml:space="preserve">на 2018 год   </t>
  </si>
  <si>
    <t xml:space="preserve">                                                                                      на 2017 год и на плановый период 2018 и 2019 годов           </t>
  </si>
  <si>
    <t>на 2017 год</t>
  </si>
  <si>
    <t xml:space="preserve">на 2019 год  </t>
  </si>
  <si>
    <t xml:space="preserve">на 2017 год </t>
  </si>
  <si>
    <t xml:space="preserve">на 2019 год   </t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</si>
  <si>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2017 год</t>
  </si>
  <si>
    <r>
      <rPr>
        <b/>
        <sz val="12"/>
        <rFont val="Times New Roman"/>
        <family val="1"/>
      </rPr>
      <t xml:space="preserve">Пi 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(индексация на 5,4%)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</si>
  <si>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 5,4%)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</si>
  <si>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(индексация на 5,4%)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</si>
  <si>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(индексация на 5,4%)</t>
    </r>
    <r>
      <rPr>
        <sz val="10"/>
        <rFont val="Times New Roman"/>
        <family val="1"/>
      </rPr>
      <t xml:space="preserve"> (гр.5xгр.6)</t>
    </r>
  </si>
  <si>
    <r>
      <rPr>
        <b/>
        <sz val="12"/>
        <rFont val="Times New Roman"/>
        <family val="1"/>
      </rPr>
      <t xml:space="preserve">П1               </t>
    </r>
    <r>
      <rPr>
        <sz val="10"/>
        <rFont val="Times New Roman"/>
        <family val="1"/>
      </rPr>
      <t xml:space="preserve"> Размер выплаты пособия на первого ребенка </t>
    </r>
    <r>
      <rPr>
        <b/>
        <sz val="10"/>
        <rFont val="Times New Roman"/>
        <family val="1"/>
      </rPr>
      <t>(индексация на 5,4%)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</si>
  <si>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(индексация на 5,4%)</t>
    </r>
    <r>
      <rPr>
        <sz val="10"/>
        <rFont val="Times New Roman"/>
        <family val="1"/>
      </rPr>
      <t xml:space="preserve"> (гр.11xгр.12)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</si>
  <si>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</rPr>
      <t xml:space="preserve"> (индексация на 5,4%)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</si>
  <si>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 xml:space="preserve">(индексация на 5,4%) </t>
    </r>
    <r>
      <rPr>
        <sz val="10"/>
        <rFont val="Times New Roman"/>
        <family val="1"/>
      </rPr>
      <t>(гр.17xгр.18)</t>
    </r>
  </si>
  <si>
    <r>
      <rPr>
        <b/>
        <sz val="12"/>
        <rFont val="Times New Roman"/>
        <family val="1"/>
      </rPr>
      <t xml:space="preserve">Пi               </t>
    </r>
    <r>
      <rPr>
        <sz val="10"/>
        <rFont val="Times New Roman"/>
        <family val="1"/>
      </rPr>
      <t xml:space="preserve">  размер пособия (за весь период выплаты</t>
    </r>
    <r>
      <rPr>
        <b/>
        <sz val="10"/>
        <rFont val="Times New Roman"/>
        <family val="1"/>
      </rPr>
      <t xml:space="preserve"> (индексация на 5,4%)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</si>
  <si>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5,4%)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</si>
  <si>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</rPr>
      <t>(индексация на 5,4%)</t>
    </r>
  </si>
  <si>
    <t>Почтовые расходы 1,5%</t>
  </si>
  <si>
    <t>Прогноз до конца 2017</t>
  </si>
  <si>
    <t>Новое распределение</t>
  </si>
  <si>
    <t>01.08.2017</t>
  </si>
  <si>
    <t>Предусмотрено в Федеральном бюджете на 2017 год                            (415-ФЗ)</t>
  </si>
  <si>
    <t>Экономия средств федераль-ного бюджета 2017 года</t>
  </si>
  <si>
    <t>Дополнтельная потребность в средствах федераль-ного бюджета на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</si>
</sst>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General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62" fillId="33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172" fontId="5" fillId="33" borderId="11" xfId="0" applyNumberFormat="1" applyFont="1" applyFill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2" fontId="2" fillId="34" borderId="12" xfId="0" applyNumberFormat="1" applyFont="1" applyFill="1" applyBorder="1" applyAlignment="1">
      <alignment horizontal="left" vertical="center" wrapText="1"/>
    </xf>
    <xf numFmtId="3" fontId="0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 wrapText="1"/>
    </xf>
    <xf numFmtId="172" fontId="0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172" fontId="5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172" fontId="2" fillId="34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5" fillId="34" borderId="12" xfId="0" applyNumberFormat="1" applyFont="1" applyFill="1" applyBorder="1" applyAlignment="1">
      <alignment horizontal="left" vertical="center" wrapText="1"/>
    </xf>
    <xf numFmtId="4" fontId="5" fillId="34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Border="1" applyAlignment="1">
      <alignment horizontal="right" vertical="center" wrapText="1"/>
    </xf>
    <xf numFmtId="173" fontId="2" fillId="34" borderId="12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0" xfId="66" applyFont="1" applyBorder="1" applyAlignment="1">
      <alignment horizontal="center" vertical="center"/>
      <protection/>
    </xf>
    <xf numFmtId="3" fontId="2" fillId="0" borderId="0" xfId="66" applyNumberFormat="1" applyFont="1" applyBorder="1" applyAlignment="1">
      <alignment horizontal="center" vertical="center"/>
      <protection/>
    </xf>
    <xf numFmtId="172" fontId="2" fillId="0" borderId="0" xfId="66" applyNumberFormat="1" applyFont="1" applyBorder="1" applyAlignment="1">
      <alignment horizontal="center" vertical="center"/>
      <protection/>
    </xf>
    <xf numFmtId="3" fontId="63" fillId="0" borderId="0" xfId="66" applyNumberFormat="1" applyFont="1" applyBorder="1" applyAlignment="1">
      <alignment horizontal="left" vertical="center"/>
      <protection/>
    </xf>
    <xf numFmtId="3" fontId="63" fillId="0" borderId="0" xfId="66" applyNumberFormat="1" applyFont="1" applyBorder="1" applyAlignment="1">
      <alignment horizontal="center" vertical="center"/>
      <protection/>
    </xf>
    <xf numFmtId="0" fontId="2" fillId="0" borderId="0" xfId="66" applyFont="1">
      <alignment/>
      <protection/>
    </xf>
    <xf numFmtId="0" fontId="63" fillId="0" borderId="0" xfId="66" applyFont="1" applyBorder="1" applyAlignment="1">
      <alignment horizontal="center" vertical="center"/>
      <protection/>
    </xf>
    <xf numFmtId="0" fontId="63" fillId="0" borderId="0" xfId="66" applyFont="1" applyAlignment="1">
      <alignment horizontal="center" vertical="center"/>
      <protection/>
    </xf>
    <xf numFmtId="0" fontId="64" fillId="0" borderId="0" xfId="66" applyFont="1" applyAlignment="1">
      <alignment horizontal="center" vertical="center"/>
      <protection/>
    </xf>
    <xf numFmtId="0" fontId="5" fillId="0" borderId="0" xfId="66" applyFont="1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5" fillId="0" borderId="0" xfId="66" applyFont="1" applyBorder="1" applyAlignment="1">
      <alignment vertical="top"/>
      <protection/>
    </xf>
    <xf numFmtId="0" fontId="13" fillId="0" borderId="0" xfId="66" applyFont="1" applyBorder="1" applyAlignment="1">
      <alignment vertical="top"/>
      <protection/>
    </xf>
    <xf numFmtId="0" fontId="13" fillId="0" borderId="0" xfId="66" applyFont="1" applyBorder="1" applyAlignment="1">
      <alignment vertical="center"/>
      <protection/>
    </xf>
    <xf numFmtId="0" fontId="0" fillId="0" borderId="0" xfId="66">
      <alignment/>
      <protection/>
    </xf>
    <xf numFmtId="0" fontId="2" fillId="0" borderId="0" xfId="66" applyFont="1" applyBorder="1" applyAlignment="1">
      <alignment/>
      <protection/>
    </xf>
    <xf numFmtId="0" fontId="2" fillId="0" borderId="0" xfId="66" applyFont="1" applyBorder="1" applyAlignment="1">
      <alignment vertical="center"/>
      <protection/>
    </xf>
    <xf numFmtId="0" fontId="2" fillId="0" borderId="0" xfId="66" applyFont="1" applyBorder="1" applyAlignment="1">
      <alignment vertical="top"/>
      <protection/>
    </xf>
    <xf numFmtId="0" fontId="14" fillId="0" borderId="12" xfId="66" applyFont="1" applyBorder="1" applyAlignment="1">
      <alignment horizontal="center" vertical="center" wrapText="1"/>
      <protection/>
    </xf>
    <xf numFmtId="0" fontId="0" fillId="0" borderId="0" xfId="66" applyBorder="1">
      <alignment/>
      <protection/>
    </xf>
    <xf numFmtId="0" fontId="2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/>
      <protection/>
    </xf>
    <xf numFmtId="0" fontId="8" fillId="0" borderId="12" xfId="66" applyFont="1" applyBorder="1" applyAlignment="1">
      <alignment horizontal="center" vertical="center"/>
      <protection/>
    </xf>
    <xf numFmtId="174" fontId="8" fillId="0" borderId="12" xfId="66" applyNumberFormat="1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right"/>
      <protection/>
    </xf>
    <xf numFmtId="0" fontId="0" fillId="0" borderId="0" xfId="66" applyAlignment="1">
      <alignment horizontal="left"/>
      <protection/>
    </xf>
    <xf numFmtId="0" fontId="2" fillId="0" borderId="0" xfId="66" applyFont="1" applyBorder="1">
      <alignment/>
      <protection/>
    </xf>
    <xf numFmtId="0" fontId="16" fillId="0" borderId="0" xfId="66" applyFont="1">
      <alignment/>
      <protection/>
    </xf>
    <xf numFmtId="0" fontId="8" fillId="0" borderId="12" xfId="66" applyFont="1" applyBorder="1" applyAlignment="1">
      <alignment horizontal="center" vertical="center" wrapText="1"/>
      <protection/>
    </xf>
    <xf numFmtId="172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172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172" fontId="12" fillId="34" borderId="0" xfId="0" applyNumberFormat="1" applyFont="1" applyFill="1" applyAlignment="1">
      <alignment/>
    </xf>
    <xf numFmtId="4" fontId="12" fillId="34" borderId="0" xfId="0" applyNumberFormat="1" applyFont="1" applyFill="1" applyAlignment="1">
      <alignment/>
    </xf>
    <xf numFmtId="10" fontId="65" fillId="0" borderId="0" xfId="0" applyNumberFormat="1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4" fontId="66" fillId="34" borderId="0" xfId="0" applyNumberFormat="1" applyFont="1" applyFill="1" applyAlignment="1">
      <alignment/>
    </xf>
    <xf numFmtId="4" fontId="65" fillId="34" borderId="0" xfId="0" applyNumberFormat="1" applyFont="1" applyFill="1" applyAlignment="1">
      <alignment/>
    </xf>
    <xf numFmtId="4" fontId="66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2" fontId="2" fillId="0" borderId="12" xfId="0" applyNumberFormat="1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8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2" fontId="8" fillId="0" borderId="12" xfId="66" applyNumberFormat="1" applyFont="1" applyBorder="1" applyAlignment="1">
      <alignment horizontal="center"/>
      <protection/>
    </xf>
    <xf numFmtId="172" fontId="15" fillId="0" borderId="12" xfId="66" applyNumberFormat="1" applyFont="1" applyBorder="1" applyAlignment="1">
      <alignment horizontal="center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/>
      <protection/>
    </xf>
    <xf numFmtId="2" fontId="5" fillId="0" borderId="24" xfId="68" applyNumberFormat="1" applyFont="1" applyFill="1" applyBorder="1" applyAlignment="1">
      <alignment horizontal="left" vertical="center" wrapText="1"/>
      <protection/>
    </xf>
    <xf numFmtId="2" fontId="5" fillId="0" borderId="25" xfId="68" applyNumberFormat="1" applyFont="1" applyFill="1" applyBorder="1" applyAlignment="1">
      <alignment horizontal="left" vertical="center" wrapText="1"/>
      <protection/>
    </xf>
    <xf numFmtId="0" fontId="5" fillId="0" borderId="24" xfId="66" applyFont="1" applyBorder="1" applyAlignment="1">
      <alignment horizontal="center" vertical="top"/>
      <protection/>
    </xf>
    <xf numFmtId="0" fontId="5" fillId="0" borderId="15" xfId="66" applyFont="1" applyBorder="1" applyAlignment="1">
      <alignment horizontal="center" vertical="top"/>
      <protection/>
    </xf>
    <xf numFmtId="0" fontId="5" fillId="0" borderId="25" xfId="66" applyFont="1" applyBorder="1" applyAlignment="1">
      <alignment horizontal="center" vertical="top"/>
      <protection/>
    </xf>
    <xf numFmtId="2" fontId="2" fillId="0" borderId="24" xfId="68" applyNumberFormat="1" applyFont="1" applyFill="1" applyBorder="1" applyAlignment="1">
      <alignment horizontal="left" vertical="center" wrapText="1"/>
      <protection/>
    </xf>
    <xf numFmtId="2" fontId="2" fillId="0" borderId="25" xfId="68" applyNumberFormat="1" applyFont="1" applyFill="1" applyBorder="1" applyAlignment="1">
      <alignment horizontal="left" vertical="center" wrapText="1"/>
      <protection/>
    </xf>
    <xf numFmtId="0" fontId="2" fillId="0" borderId="0" xfId="66" applyFont="1" applyBorder="1" applyAlignment="1">
      <alignment horizontal="center" vertical="center" wrapText="1"/>
      <protection/>
    </xf>
    <xf numFmtId="0" fontId="2" fillId="0" borderId="13" xfId="66" applyFont="1" applyBorder="1" applyAlignment="1">
      <alignment horizontal="left" vertical="center" wrapText="1"/>
      <protection/>
    </xf>
    <xf numFmtId="0" fontId="2" fillId="0" borderId="13" xfId="66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/>
      <protection/>
    </xf>
    <xf numFmtId="0" fontId="15" fillId="0" borderId="12" xfId="66" applyFont="1" applyBorder="1" applyAlignment="1">
      <alignment horizontal="right" wrapText="1"/>
      <protection/>
    </xf>
    <xf numFmtId="0" fontId="15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right"/>
      <protection/>
    </xf>
    <xf numFmtId="175" fontId="8" fillId="0" borderId="12" xfId="66" applyNumberFormat="1" applyFont="1" applyBorder="1" applyAlignment="1">
      <alignment horizontal="center"/>
      <protection/>
    </xf>
    <xf numFmtId="172" fontId="15" fillId="0" borderId="12" xfId="66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65" fillId="0" borderId="26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view="pageBreakPreview" zoomScale="110" zoomScaleSheetLayoutView="110" zoomScalePageLayoutView="0" workbookViewId="0" topLeftCell="A1">
      <selection activeCell="M18" sqref="M18"/>
    </sheetView>
  </sheetViews>
  <sheetFormatPr defaultColWidth="9.00390625" defaultRowHeight="12.75"/>
  <cols>
    <col min="1" max="1" width="33.25390625" style="74" customWidth="1"/>
    <col min="2" max="2" width="9.25390625" style="74" customWidth="1"/>
    <col min="3" max="3" width="26.00390625" style="74" customWidth="1"/>
    <col min="4" max="4" width="15.625" style="74" customWidth="1"/>
    <col min="5" max="5" width="17.875" style="74" customWidth="1"/>
    <col min="6" max="6" width="15.125" style="74" customWidth="1"/>
    <col min="7" max="7" width="14.625" style="74" customWidth="1"/>
    <col min="8" max="8" width="12.125" style="74" customWidth="1"/>
    <col min="9" max="9" width="14.875" style="74" customWidth="1"/>
    <col min="10" max="10" width="3.125" style="74" customWidth="1"/>
    <col min="11" max="11" width="9.125" style="74" customWidth="1"/>
    <col min="12" max="16384" width="9.125" style="74" customWidth="1"/>
  </cols>
  <sheetData>
    <row r="1" spans="8:11" ht="6.75" customHeight="1">
      <c r="H1" s="168" t="s">
        <v>219</v>
      </c>
      <c r="I1" s="168"/>
      <c r="J1" s="168"/>
      <c r="K1" s="168"/>
    </row>
    <row r="2" spans="8:11" ht="6" customHeight="1">
      <c r="H2" s="168"/>
      <c r="I2" s="168"/>
      <c r="J2" s="168"/>
      <c r="K2" s="168"/>
    </row>
    <row r="3" spans="8:11" ht="12.75">
      <c r="H3" s="168"/>
      <c r="I3" s="168"/>
      <c r="J3" s="168"/>
      <c r="K3" s="168"/>
    </row>
    <row r="4" spans="8:11" ht="20.25" customHeight="1">
      <c r="H4" s="168"/>
      <c r="I4" s="168"/>
      <c r="J4" s="168"/>
      <c r="K4" s="168"/>
    </row>
    <row r="5" spans="3:11" s="19" customFormat="1" ht="27.75" customHeight="1">
      <c r="C5" s="75" t="s">
        <v>110</v>
      </c>
      <c r="D5" s="75"/>
      <c r="E5" s="75"/>
      <c r="F5" s="76"/>
      <c r="G5" s="76"/>
      <c r="H5" s="168"/>
      <c r="I5" s="168"/>
      <c r="J5" s="168"/>
      <c r="K5" s="168"/>
    </row>
    <row r="6" spans="2:8" s="19" customFormat="1" ht="15" customHeight="1">
      <c r="B6" s="77" t="s">
        <v>218</v>
      </c>
      <c r="C6" s="78"/>
      <c r="D6" s="78"/>
      <c r="E6" s="78"/>
      <c r="F6" s="78"/>
      <c r="G6" s="78"/>
      <c r="H6" s="78"/>
    </row>
    <row r="7" spans="2:11" s="19" customFormat="1" ht="12.75" customHeight="1">
      <c r="B7" s="75" t="s">
        <v>213</v>
      </c>
      <c r="C7" s="78"/>
      <c r="D7" s="78"/>
      <c r="E7" s="78"/>
      <c r="F7" s="78"/>
      <c r="G7" s="78"/>
      <c r="H7" s="78"/>
      <c r="I7" s="79"/>
      <c r="J7" s="169"/>
      <c r="K7" s="169"/>
    </row>
    <row r="8" spans="1:11" ht="12" customHeight="1">
      <c r="A8" s="80"/>
      <c r="B8" s="80"/>
      <c r="C8" s="80"/>
      <c r="D8" s="80"/>
      <c r="E8" s="80"/>
      <c r="F8" s="19"/>
      <c r="G8" s="19"/>
      <c r="H8" s="19"/>
      <c r="I8" s="19"/>
      <c r="J8" s="170" t="s">
        <v>111</v>
      </c>
      <c r="K8" s="171"/>
    </row>
    <row r="9" spans="1:11" ht="11.25" customHeight="1">
      <c r="A9" s="80"/>
      <c r="B9" s="80"/>
      <c r="C9" s="80" t="s">
        <v>112</v>
      </c>
      <c r="D9" s="80"/>
      <c r="E9" s="80"/>
      <c r="F9" s="19"/>
      <c r="G9" s="19"/>
      <c r="H9" s="19"/>
      <c r="I9" s="81" t="s">
        <v>113</v>
      </c>
      <c r="J9" s="178" t="s">
        <v>259</v>
      </c>
      <c r="K9" s="179"/>
    </row>
    <row r="10" spans="1:11" s="1" customFormat="1" ht="12.75" customHeight="1">
      <c r="A10" s="19" t="s">
        <v>114</v>
      </c>
      <c r="B10" s="19"/>
      <c r="C10" s="19"/>
      <c r="D10" s="19"/>
      <c r="E10" s="19"/>
      <c r="F10" s="19"/>
      <c r="G10" s="19"/>
      <c r="H10" s="19"/>
      <c r="I10" s="2" t="s">
        <v>115</v>
      </c>
      <c r="J10" s="95"/>
      <c r="K10" s="96"/>
    </row>
    <row r="11" spans="1:11" s="1" customFormat="1" ht="13.5" customHeight="1">
      <c r="A11" s="19" t="s">
        <v>116</v>
      </c>
      <c r="B11" s="82"/>
      <c r="C11" s="83" t="s">
        <v>117</v>
      </c>
      <c r="D11" s="83"/>
      <c r="E11" s="83"/>
      <c r="F11" s="83"/>
      <c r="G11" s="83"/>
      <c r="H11" s="83"/>
      <c r="I11" s="84"/>
      <c r="J11" s="161" t="s">
        <v>171</v>
      </c>
      <c r="K11" s="162"/>
    </row>
    <row r="12" spans="1:11" s="1" customFormat="1" ht="14.25" customHeight="1">
      <c r="A12" s="19" t="s">
        <v>118</v>
      </c>
      <c r="B12" s="82"/>
      <c r="C12" s="85" t="s">
        <v>175</v>
      </c>
      <c r="D12" s="85"/>
      <c r="E12" s="85"/>
      <c r="F12" s="85"/>
      <c r="G12" s="85"/>
      <c r="H12" s="85"/>
      <c r="I12" s="2" t="s">
        <v>119</v>
      </c>
      <c r="J12" s="161" t="s">
        <v>169</v>
      </c>
      <c r="K12" s="162">
        <v>10</v>
      </c>
    </row>
    <row r="13" spans="1:11" s="1" customFormat="1" ht="14.25" customHeight="1">
      <c r="A13" s="19" t="s">
        <v>120</v>
      </c>
      <c r="B13" s="82"/>
      <c r="C13" s="85" t="s">
        <v>172</v>
      </c>
      <c r="D13" s="85"/>
      <c r="E13" s="85"/>
      <c r="F13" s="85"/>
      <c r="G13" s="85"/>
      <c r="H13" s="85"/>
      <c r="I13" s="2" t="s">
        <v>119</v>
      </c>
      <c r="J13" s="161" t="s">
        <v>170</v>
      </c>
      <c r="K13" s="162">
        <v>3</v>
      </c>
    </row>
    <row r="14" spans="1:11" s="1" customFormat="1" ht="15" customHeight="1">
      <c r="A14" s="19" t="s">
        <v>121</v>
      </c>
      <c r="B14" s="82"/>
      <c r="C14" s="83" t="s">
        <v>173</v>
      </c>
      <c r="D14" s="83"/>
      <c r="E14" s="83"/>
      <c r="F14" s="83"/>
      <c r="G14" s="83"/>
      <c r="H14" s="83"/>
      <c r="I14" s="2" t="s">
        <v>122</v>
      </c>
      <c r="J14" s="161" t="s">
        <v>170</v>
      </c>
      <c r="K14" s="162">
        <v>3</v>
      </c>
    </row>
    <row r="15" spans="1:11" s="1" customFormat="1" ht="14.25" customHeight="1">
      <c r="A15" s="19" t="s">
        <v>123</v>
      </c>
      <c r="B15" s="82"/>
      <c r="C15" s="85" t="s">
        <v>178</v>
      </c>
      <c r="D15" s="85"/>
      <c r="E15" s="85"/>
      <c r="F15" s="85"/>
      <c r="G15" s="85"/>
      <c r="H15" s="85"/>
      <c r="I15" s="2" t="s">
        <v>122</v>
      </c>
      <c r="J15" s="161" t="s">
        <v>170</v>
      </c>
      <c r="K15" s="162"/>
    </row>
    <row r="16" spans="1:11" s="1" customFormat="1" ht="12" customHeight="1">
      <c r="A16" s="19" t="s">
        <v>124</v>
      </c>
      <c r="B16" s="82"/>
      <c r="C16" s="94" t="s">
        <v>174</v>
      </c>
      <c r="D16" s="94"/>
      <c r="E16" s="94"/>
      <c r="F16" s="94"/>
      <c r="G16" s="94"/>
      <c r="H16" s="94"/>
      <c r="I16" s="2" t="s">
        <v>122</v>
      </c>
      <c r="J16" s="161" t="s">
        <v>139</v>
      </c>
      <c r="K16" s="162"/>
    </row>
    <row r="17" spans="1:11" s="1" customFormat="1" ht="12" customHeight="1">
      <c r="A17" s="19" t="s">
        <v>125</v>
      </c>
      <c r="B17" s="82"/>
      <c r="C17" s="172" t="s">
        <v>140</v>
      </c>
      <c r="D17" s="172"/>
      <c r="E17" s="172"/>
      <c r="F17" s="172"/>
      <c r="G17" s="172"/>
      <c r="H17" s="172"/>
      <c r="I17" s="2" t="s">
        <v>122</v>
      </c>
      <c r="J17" s="161" t="s">
        <v>191</v>
      </c>
      <c r="K17" s="162"/>
    </row>
    <row r="18" spans="1:11" s="1" customFormat="1" ht="77.25" customHeight="1">
      <c r="A18" s="92" t="s">
        <v>126</v>
      </c>
      <c r="B18" s="82"/>
      <c r="C18" s="173"/>
      <c r="D18" s="173"/>
      <c r="E18" s="173"/>
      <c r="F18" s="173"/>
      <c r="G18" s="173"/>
      <c r="H18" s="173"/>
      <c r="I18" s="2"/>
      <c r="J18" s="95"/>
      <c r="K18" s="96"/>
    </row>
    <row r="19" spans="1:11" s="1" customFormat="1" ht="12" customHeight="1">
      <c r="A19" s="19" t="s">
        <v>127</v>
      </c>
      <c r="B19" s="82"/>
      <c r="C19" s="83" t="s">
        <v>176</v>
      </c>
      <c r="D19" s="85"/>
      <c r="E19" s="85"/>
      <c r="F19" s="85"/>
      <c r="G19" s="85"/>
      <c r="H19" s="85"/>
      <c r="I19" s="2" t="s">
        <v>122</v>
      </c>
      <c r="J19" s="161" t="s">
        <v>177</v>
      </c>
      <c r="K19" s="162"/>
    </row>
    <row r="20" spans="1:11" s="1" customFormat="1" ht="12" customHeight="1">
      <c r="A20" s="19" t="s">
        <v>128</v>
      </c>
      <c r="B20" s="82"/>
      <c r="C20" s="172" t="s">
        <v>142</v>
      </c>
      <c r="D20" s="174"/>
      <c r="E20" s="174"/>
      <c r="F20" s="174"/>
      <c r="G20" s="174"/>
      <c r="H20" s="174"/>
      <c r="I20" s="86" t="s">
        <v>129</v>
      </c>
      <c r="J20" s="176">
        <v>384</v>
      </c>
      <c r="K20" s="177"/>
    </row>
    <row r="21" spans="1:11" s="1" customFormat="1" ht="78.75" customHeight="1">
      <c r="A21" s="92" t="s">
        <v>130</v>
      </c>
      <c r="B21" s="82"/>
      <c r="C21" s="175"/>
      <c r="D21" s="175"/>
      <c r="E21" s="175"/>
      <c r="F21" s="175"/>
      <c r="G21" s="175"/>
      <c r="H21" s="175"/>
      <c r="I21" s="86" t="s">
        <v>131</v>
      </c>
      <c r="J21" s="161" t="s">
        <v>179</v>
      </c>
      <c r="K21" s="162"/>
    </row>
    <row r="22" spans="1:11" s="1" customFormat="1" ht="14.25" customHeight="1">
      <c r="A22" s="19" t="s">
        <v>132</v>
      </c>
      <c r="B22" s="19"/>
      <c r="C22" s="87" t="s">
        <v>133</v>
      </c>
      <c r="D22" s="19"/>
      <c r="E22" s="19"/>
      <c r="F22" s="19"/>
      <c r="G22" s="19"/>
      <c r="H22" s="19"/>
      <c r="I22" s="86" t="s">
        <v>134</v>
      </c>
      <c r="J22" s="161">
        <v>893</v>
      </c>
      <c r="K22" s="162"/>
    </row>
    <row r="23" spans="1:11" s="1" customFormat="1" ht="36" customHeight="1" thickBot="1">
      <c r="A23" s="92" t="s">
        <v>135</v>
      </c>
      <c r="B23" s="19"/>
      <c r="C23" s="19"/>
      <c r="D23" s="19"/>
      <c r="E23" s="19"/>
      <c r="F23" s="19"/>
      <c r="G23" s="19"/>
      <c r="H23" s="19"/>
      <c r="I23" s="82"/>
      <c r="J23" s="88"/>
      <c r="K23" s="19"/>
    </row>
    <row r="24" spans="1:11" ht="93.75" customHeight="1" thickBot="1" thickTop="1">
      <c r="A24" s="80"/>
      <c r="B24" s="163" t="s">
        <v>136</v>
      </c>
      <c r="C24" s="164"/>
      <c r="D24" s="165" t="s">
        <v>137</v>
      </c>
      <c r="E24" s="166"/>
      <c r="F24" s="166"/>
      <c r="G24" s="166"/>
      <c r="H24" s="166"/>
      <c r="I24" s="166"/>
      <c r="J24" s="166"/>
      <c r="K24" s="167"/>
    </row>
    <row r="25" spans="1:11" ht="28.5" customHeight="1" thickTop="1">
      <c r="A25" s="80"/>
      <c r="B25" s="89"/>
      <c r="C25" s="90"/>
      <c r="D25" s="91"/>
      <c r="E25" s="91"/>
      <c r="F25" s="91"/>
      <c r="G25" s="91"/>
      <c r="H25" s="91"/>
      <c r="I25" s="91"/>
      <c r="J25" s="91"/>
      <c r="K25" s="91"/>
    </row>
  </sheetData>
  <sheetProtection/>
  <mergeCells count="19">
    <mergeCell ref="H1:K5"/>
    <mergeCell ref="J7:K7"/>
    <mergeCell ref="J8:K8"/>
    <mergeCell ref="C17:H18"/>
    <mergeCell ref="C20:H21"/>
    <mergeCell ref="J20:K20"/>
    <mergeCell ref="J9:K9"/>
    <mergeCell ref="J21:K21"/>
    <mergeCell ref="J12:K12"/>
    <mergeCell ref="J13:K13"/>
    <mergeCell ref="J19:K19"/>
    <mergeCell ref="J11:K11"/>
    <mergeCell ref="J17:K17"/>
    <mergeCell ref="B24:C24"/>
    <mergeCell ref="D24:K24"/>
    <mergeCell ref="J22:K22"/>
    <mergeCell ref="J14:K14"/>
    <mergeCell ref="J15:K15"/>
    <mergeCell ref="J16:K16"/>
  </mergeCells>
  <printOptions/>
  <pageMargins left="0.3937007874015748" right="0.3937007874015748" top="0.3937007874015748" bottom="0.31496062992125984" header="0.31496062992125984" footer="0.26"/>
  <pageSetup fitToHeight="8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SheetLayoutView="100" zoomScalePageLayoutView="0" workbookViewId="0" topLeftCell="A1">
      <selection activeCell="Y47" sqref="Y47"/>
    </sheetView>
  </sheetViews>
  <sheetFormatPr defaultColWidth="9.00390625" defaultRowHeight="12.75"/>
  <cols>
    <col min="1" max="1" width="9.00390625" style="112" customWidth="1"/>
    <col min="2" max="2" width="26.375" style="112" customWidth="1"/>
    <col min="3" max="3" width="15.25390625" style="112" customWidth="1"/>
    <col min="4" max="4" width="9.00390625" style="112" customWidth="1"/>
    <col min="5" max="5" width="4.875" style="112" customWidth="1"/>
    <col min="6" max="8" width="7.125" style="112" customWidth="1"/>
    <col min="9" max="9" width="5.00390625" style="112" customWidth="1"/>
    <col min="10" max="10" width="5.875" style="112" customWidth="1"/>
    <col min="11" max="11" width="7.125" style="112" customWidth="1"/>
    <col min="12" max="12" width="1.37890625" style="112" customWidth="1"/>
    <col min="13" max="13" width="10.875" style="112" customWidth="1"/>
    <col min="14" max="14" width="7.125" style="112" customWidth="1"/>
    <col min="15" max="15" width="6.125" style="112" customWidth="1"/>
    <col min="16" max="16" width="6.75390625" style="112" customWidth="1"/>
    <col min="17" max="17" width="9.00390625" style="112" customWidth="1"/>
    <col min="18" max="16384" width="9.125" style="112" customWidth="1"/>
  </cols>
  <sheetData>
    <row r="1" spans="1:17" s="106" customFormat="1" ht="7.5" customHeight="1">
      <c r="A1" s="98"/>
      <c r="B1" s="98"/>
      <c r="C1" s="98"/>
      <c r="D1" s="99"/>
      <c r="E1" s="100"/>
      <c r="F1" s="101"/>
      <c r="G1" s="102"/>
      <c r="H1" s="103"/>
      <c r="I1" s="100"/>
      <c r="J1" s="100"/>
      <c r="K1" s="100"/>
      <c r="L1" s="104"/>
      <c r="M1" s="105"/>
      <c r="N1" s="105"/>
      <c r="O1" s="105"/>
      <c r="P1" s="105"/>
      <c r="Q1" s="105"/>
    </row>
    <row r="2" spans="1:14" s="107" customFormat="1" ht="14.25" customHeight="1">
      <c r="A2" s="107" t="s">
        <v>192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109" customFormat="1" ht="12" customHeight="1">
      <c r="A3" s="109" t="s">
        <v>193</v>
      </c>
      <c r="B3" s="110"/>
      <c r="C3" s="111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s="109" customFormat="1" ht="15.75" customHeight="1">
      <c r="A4" s="109" t="s">
        <v>239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7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113" customFormat="1" ht="57" customHeight="1">
      <c r="A6" s="192" t="s">
        <v>194</v>
      </c>
      <c r="B6" s="192"/>
      <c r="C6" s="192"/>
      <c r="D6" s="193" t="s">
        <v>210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2" s="115" customFormat="1" ht="15.75" customHeight="1">
      <c r="A7" s="114"/>
      <c r="B7" s="114"/>
    </row>
    <row r="8" spans="1:17" s="113" customFormat="1" ht="30" customHeight="1">
      <c r="A8" s="195" t="s">
        <v>195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spans="1:17" s="113" customFormat="1" ht="17.25" customHeight="1">
      <c r="A9" s="182" t="s">
        <v>196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s="117" customFormat="1" ht="139.5" customHeight="1">
      <c r="A10" s="116" t="s">
        <v>197</v>
      </c>
      <c r="B10" s="182" t="s">
        <v>198</v>
      </c>
      <c r="C10" s="182"/>
      <c r="D10" s="182"/>
      <c r="E10" s="182"/>
      <c r="F10" s="182"/>
      <c r="G10" s="182"/>
      <c r="H10" s="182" t="s">
        <v>199</v>
      </c>
      <c r="I10" s="182"/>
      <c r="J10" s="182"/>
      <c r="K10" s="182"/>
      <c r="L10" s="182"/>
      <c r="M10" s="182" t="s">
        <v>200</v>
      </c>
      <c r="N10" s="182"/>
      <c r="O10" s="182"/>
      <c r="P10" s="182"/>
      <c r="Q10" s="182"/>
    </row>
    <row r="11" spans="1:17" s="117" customFormat="1" ht="14.25" customHeight="1">
      <c r="A11" s="116">
        <v>1</v>
      </c>
      <c r="B11" s="182">
        <v>2</v>
      </c>
      <c r="C11" s="182"/>
      <c r="D11" s="182"/>
      <c r="E11" s="182"/>
      <c r="F11" s="182"/>
      <c r="G11" s="182"/>
      <c r="H11" s="182">
        <v>3</v>
      </c>
      <c r="I11" s="182"/>
      <c r="J11" s="182"/>
      <c r="K11" s="182"/>
      <c r="L11" s="182"/>
      <c r="M11" s="182">
        <v>4</v>
      </c>
      <c r="N11" s="182"/>
      <c r="O11" s="182"/>
      <c r="P11" s="182"/>
      <c r="Q11" s="182"/>
    </row>
    <row r="12" spans="1:17" s="117" customFormat="1" ht="63" customHeight="1">
      <c r="A12" s="118">
        <v>1</v>
      </c>
      <c r="B12" s="182" t="s">
        <v>211</v>
      </c>
      <c r="C12" s="182"/>
      <c r="D12" s="182"/>
      <c r="E12" s="182"/>
      <c r="F12" s="182"/>
      <c r="G12" s="182"/>
      <c r="H12" s="182" t="s">
        <v>201</v>
      </c>
      <c r="I12" s="182"/>
      <c r="J12" s="182"/>
      <c r="K12" s="182"/>
      <c r="L12" s="182"/>
      <c r="M12" s="182" t="s">
        <v>212</v>
      </c>
      <c r="N12" s="182"/>
      <c r="O12" s="182"/>
      <c r="P12" s="182"/>
      <c r="Q12" s="182"/>
    </row>
    <row r="13" spans="1:17" s="109" customFormat="1" ht="12.7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</row>
    <row r="14" spans="1:17" ht="31.5" customHeight="1">
      <c r="A14" s="183" t="s">
        <v>202</v>
      </c>
      <c r="B14" s="183"/>
      <c r="C14" s="183" t="s">
        <v>203</v>
      </c>
      <c r="D14" s="183" t="s">
        <v>204</v>
      </c>
      <c r="E14" s="183"/>
      <c r="F14" s="196" t="s">
        <v>205</v>
      </c>
      <c r="G14" s="196"/>
      <c r="H14" s="196"/>
      <c r="I14" s="196"/>
      <c r="J14" s="196"/>
      <c r="K14" s="196"/>
      <c r="L14" s="183" t="s">
        <v>206</v>
      </c>
      <c r="M14" s="183"/>
      <c r="N14" s="183"/>
      <c r="O14" s="183"/>
      <c r="P14" s="183"/>
      <c r="Q14" s="183"/>
    </row>
    <row r="15" spans="1:17" ht="18.75" customHeight="1">
      <c r="A15" s="183"/>
      <c r="B15" s="183"/>
      <c r="C15" s="183"/>
      <c r="D15" s="183"/>
      <c r="E15" s="183"/>
      <c r="F15" s="183" t="s">
        <v>240</v>
      </c>
      <c r="G15" s="183"/>
      <c r="H15" s="196" t="s">
        <v>236</v>
      </c>
      <c r="I15" s="196"/>
      <c r="J15" s="196"/>
      <c r="K15" s="196"/>
      <c r="L15" s="183" t="s">
        <v>242</v>
      </c>
      <c r="M15" s="183"/>
      <c r="N15" s="196" t="s">
        <v>236</v>
      </c>
      <c r="O15" s="196"/>
      <c r="P15" s="196"/>
      <c r="Q15" s="196"/>
    </row>
    <row r="16" spans="1:17" ht="18" customHeight="1">
      <c r="A16" s="183"/>
      <c r="B16" s="183"/>
      <c r="C16" s="183"/>
      <c r="D16" s="183"/>
      <c r="E16" s="183"/>
      <c r="F16" s="183"/>
      <c r="G16" s="183"/>
      <c r="H16" s="183" t="s">
        <v>238</v>
      </c>
      <c r="I16" s="183"/>
      <c r="J16" s="183" t="s">
        <v>241</v>
      </c>
      <c r="K16" s="183"/>
      <c r="L16" s="183"/>
      <c r="M16" s="183"/>
      <c r="N16" s="183" t="s">
        <v>237</v>
      </c>
      <c r="O16" s="183"/>
      <c r="P16" s="183" t="s">
        <v>243</v>
      </c>
      <c r="Q16" s="183"/>
    </row>
    <row r="17" spans="1:17" ht="12.75">
      <c r="A17" s="184">
        <v>1</v>
      </c>
      <c r="B17" s="184"/>
      <c r="C17" s="119">
        <v>2</v>
      </c>
      <c r="D17" s="184">
        <v>3</v>
      </c>
      <c r="E17" s="184"/>
      <c r="F17" s="184">
        <v>4</v>
      </c>
      <c r="G17" s="184"/>
      <c r="H17" s="184">
        <v>5</v>
      </c>
      <c r="I17" s="184"/>
      <c r="J17" s="184">
        <v>6</v>
      </c>
      <c r="K17" s="184"/>
      <c r="L17" s="184">
        <v>7</v>
      </c>
      <c r="M17" s="184"/>
      <c r="N17" s="184">
        <v>8</v>
      </c>
      <c r="O17" s="184"/>
      <c r="P17" s="184">
        <v>9</v>
      </c>
      <c r="Q17" s="184"/>
    </row>
    <row r="18" spans="1:17" ht="15" customHeight="1">
      <c r="A18" s="185" t="s">
        <v>4</v>
      </c>
      <c r="B18" s="186" t="s">
        <v>4</v>
      </c>
      <c r="C18" s="119"/>
      <c r="D18" s="184"/>
      <c r="E18" s="184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90" t="s">
        <v>5</v>
      </c>
      <c r="B19" s="191" t="s">
        <v>5</v>
      </c>
      <c r="C19" s="119">
        <v>14000000</v>
      </c>
      <c r="D19" s="184">
        <v>1</v>
      </c>
      <c r="E19" s="184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90" t="s">
        <v>6</v>
      </c>
      <c r="B20" s="191" t="s">
        <v>6</v>
      </c>
      <c r="C20" s="119">
        <v>15000000</v>
      </c>
      <c r="D20" s="184">
        <v>1</v>
      </c>
      <c r="E20" s="184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90" t="s">
        <v>7</v>
      </c>
      <c r="B21" s="191" t="s">
        <v>7</v>
      </c>
      <c r="C21" s="119">
        <v>17000000</v>
      </c>
      <c r="D21" s="184">
        <v>1</v>
      </c>
      <c r="E21" s="184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90" t="s">
        <v>8</v>
      </c>
      <c r="B22" s="191" t="s">
        <v>8</v>
      </c>
      <c r="C22" s="119">
        <v>20000000</v>
      </c>
      <c r="D22" s="184">
        <v>1</v>
      </c>
      <c r="E22" s="184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ht="12.75" customHeight="1">
      <c r="A23" s="190" t="s">
        <v>9</v>
      </c>
      <c r="B23" s="191" t="s">
        <v>9</v>
      </c>
      <c r="C23" s="119">
        <v>24000000</v>
      </c>
      <c r="D23" s="184">
        <v>1</v>
      </c>
      <c r="E23" s="184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ht="12.75" customHeight="1">
      <c r="A24" s="190" t="s">
        <v>10</v>
      </c>
      <c r="B24" s="191" t="s">
        <v>10</v>
      </c>
      <c r="C24" s="119">
        <v>29000000</v>
      </c>
      <c r="D24" s="184">
        <v>1</v>
      </c>
      <c r="E24" s="184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ht="12.75" customHeight="1">
      <c r="A25" s="190" t="s">
        <v>11</v>
      </c>
      <c r="B25" s="191" t="s">
        <v>11</v>
      </c>
      <c r="C25" s="119">
        <v>34000000</v>
      </c>
      <c r="D25" s="184">
        <v>1</v>
      </c>
      <c r="E25" s="184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ht="12.75" customHeight="1">
      <c r="A26" s="190" t="s">
        <v>12</v>
      </c>
      <c r="B26" s="191" t="s">
        <v>12</v>
      </c>
      <c r="C26" s="119">
        <v>38000000</v>
      </c>
      <c r="D26" s="184">
        <v>1</v>
      </c>
      <c r="E26" s="184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ht="12.75" customHeight="1">
      <c r="A27" s="190" t="s">
        <v>13</v>
      </c>
      <c r="B27" s="191" t="s">
        <v>13</v>
      </c>
      <c r="C27" s="119">
        <v>42000000</v>
      </c>
      <c r="D27" s="184">
        <v>1</v>
      </c>
      <c r="E27" s="184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ht="12.75" customHeight="1">
      <c r="A28" s="190" t="s">
        <v>14</v>
      </c>
      <c r="B28" s="191" t="s">
        <v>14</v>
      </c>
      <c r="C28" s="119">
        <v>45000000</v>
      </c>
      <c r="D28" s="184">
        <v>1</v>
      </c>
      <c r="E28" s="184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ht="12.75" customHeight="1">
      <c r="A29" s="190" t="s">
        <v>15</v>
      </c>
      <c r="B29" s="191" t="s">
        <v>15</v>
      </c>
      <c r="C29" s="119">
        <v>46000000</v>
      </c>
      <c r="D29" s="184">
        <v>1</v>
      </c>
      <c r="E29" s="184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ht="12.75" customHeight="1">
      <c r="A30" s="190" t="s">
        <v>16</v>
      </c>
      <c r="B30" s="191" t="s">
        <v>16</v>
      </c>
      <c r="C30" s="119">
        <v>54000000</v>
      </c>
      <c r="D30" s="184">
        <v>1</v>
      </c>
      <c r="E30" s="184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ht="12.75" customHeight="1">
      <c r="A31" s="190" t="s">
        <v>17</v>
      </c>
      <c r="B31" s="191" t="s">
        <v>17</v>
      </c>
      <c r="C31" s="119">
        <v>61000000</v>
      </c>
      <c r="D31" s="184">
        <v>1</v>
      </c>
      <c r="E31" s="184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ht="12.75" customHeight="1">
      <c r="A32" s="190" t="s">
        <v>18</v>
      </c>
      <c r="B32" s="191" t="s">
        <v>18</v>
      </c>
      <c r="C32" s="119">
        <v>66000000</v>
      </c>
      <c r="D32" s="184">
        <v>1</v>
      </c>
      <c r="E32" s="184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ht="12.75" customHeight="1">
      <c r="A33" s="190" t="s">
        <v>19</v>
      </c>
      <c r="B33" s="191" t="s">
        <v>19</v>
      </c>
      <c r="C33" s="119">
        <v>68000000</v>
      </c>
      <c r="D33" s="184">
        <v>1</v>
      </c>
      <c r="E33" s="184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ht="12.75" customHeight="1">
      <c r="A34" s="190" t="s">
        <v>20</v>
      </c>
      <c r="B34" s="191" t="s">
        <v>20</v>
      </c>
      <c r="C34" s="119">
        <v>28000000</v>
      </c>
      <c r="D34" s="184">
        <v>1</v>
      </c>
      <c r="E34" s="184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ht="12.75" customHeight="1">
      <c r="A35" s="190" t="s">
        <v>21</v>
      </c>
      <c r="B35" s="191" t="s">
        <v>21</v>
      </c>
      <c r="C35" s="119">
        <v>70000000</v>
      </c>
      <c r="D35" s="184">
        <v>1</v>
      </c>
      <c r="E35" s="184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ht="12.75" customHeight="1">
      <c r="A36" s="190" t="s">
        <v>22</v>
      </c>
      <c r="B36" s="191" t="s">
        <v>22</v>
      </c>
      <c r="C36" s="119">
        <v>78000000</v>
      </c>
      <c r="D36" s="184">
        <v>1</v>
      </c>
      <c r="E36" s="184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ht="12.75" customHeight="1">
      <c r="A37" s="185" t="s">
        <v>23</v>
      </c>
      <c r="B37" s="186" t="s">
        <v>23</v>
      </c>
      <c r="C37" s="119"/>
      <c r="D37" s="184"/>
      <c r="E37" s="184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t="12.75" customHeight="1">
      <c r="A38" s="190" t="s">
        <v>24</v>
      </c>
      <c r="B38" s="191" t="s">
        <v>24</v>
      </c>
      <c r="C38" s="119">
        <v>86000000</v>
      </c>
      <c r="D38" s="184">
        <v>1</v>
      </c>
      <c r="E38" s="184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2.75" customHeight="1">
      <c r="A39" s="190" t="s">
        <v>25</v>
      </c>
      <c r="B39" s="191" t="s">
        <v>25</v>
      </c>
      <c r="C39" s="119">
        <v>87000000</v>
      </c>
      <c r="D39" s="184">
        <v>1</v>
      </c>
      <c r="E39" s="184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12.75" customHeight="1">
      <c r="A40" s="190" t="s">
        <v>26</v>
      </c>
      <c r="B40" s="191" t="s">
        <v>26</v>
      </c>
      <c r="C40" s="119">
        <v>11000000</v>
      </c>
      <c r="D40" s="184">
        <v>1</v>
      </c>
      <c r="E40" s="184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ht="12.75" customHeight="1">
      <c r="A41" s="190" t="s">
        <v>107</v>
      </c>
      <c r="B41" s="191" t="s">
        <v>107</v>
      </c>
      <c r="C41" s="119">
        <v>11800000</v>
      </c>
      <c r="D41" s="184">
        <v>1</v>
      </c>
      <c r="E41" s="184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ht="12.75" customHeight="1">
      <c r="A42" s="190" t="s">
        <v>27</v>
      </c>
      <c r="B42" s="191" t="s">
        <v>27</v>
      </c>
      <c r="C42" s="119">
        <v>19000000</v>
      </c>
      <c r="D42" s="184">
        <v>1</v>
      </c>
      <c r="E42" s="184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ht="12.75" customHeight="1">
      <c r="A43" s="190" t="s">
        <v>28</v>
      </c>
      <c r="B43" s="191" t="s">
        <v>28</v>
      </c>
      <c r="C43" s="119">
        <v>27000000</v>
      </c>
      <c r="D43" s="184">
        <v>1</v>
      </c>
      <c r="E43" s="184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12.75" customHeight="1">
      <c r="A44" s="190" t="s">
        <v>29</v>
      </c>
      <c r="B44" s="191" t="s">
        <v>29</v>
      </c>
      <c r="C44" s="119">
        <v>40000000</v>
      </c>
      <c r="D44" s="184">
        <v>1</v>
      </c>
      <c r="E44" s="184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ht="12.75" customHeight="1">
      <c r="A45" s="190" t="s">
        <v>30</v>
      </c>
      <c r="B45" s="191" t="s">
        <v>30</v>
      </c>
      <c r="C45" s="119">
        <v>41000000</v>
      </c>
      <c r="D45" s="184">
        <v>1</v>
      </c>
      <c r="E45" s="184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12.75" customHeight="1">
      <c r="A46" s="190" t="s">
        <v>31</v>
      </c>
      <c r="B46" s="191" t="s">
        <v>31</v>
      </c>
      <c r="C46" s="119">
        <v>47000000</v>
      </c>
      <c r="D46" s="184">
        <v>1</v>
      </c>
      <c r="E46" s="184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2.75" customHeight="1">
      <c r="A47" s="190" t="s">
        <v>32</v>
      </c>
      <c r="B47" s="191" t="s">
        <v>32</v>
      </c>
      <c r="C47" s="119">
        <v>49000000</v>
      </c>
      <c r="D47" s="184">
        <v>1</v>
      </c>
      <c r="E47" s="184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2.75" customHeight="1">
      <c r="A48" s="190" t="s">
        <v>33</v>
      </c>
      <c r="B48" s="191" t="s">
        <v>33</v>
      </c>
      <c r="C48" s="119">
        <v>58000000</v>
      </c>
      <c r="D48" s="184">
        <v>1</v>
      </c>
      <c r="E48" s="184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1:17" ht="12.75" customHeight="1">
      <c r="A49" s="185" t="s">
        <v>34</v>
      </c>
      <c r="B49" s="186" t="s">
        <v>34</v>
      </c>
      <c r="C49" s="119"/>
      <c r="D49" s="184"/>
      <c r="E49" s="184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ht="12.75" customHeight="1">
      <c r="A50" s="190" t="s">
        <v>35</v>
      </c>
      <c r="B50" s="191" t="s">
        <v>35</v>
      </c>
      <c r="C50" s="120">
        <v>82000000</v>
      </c>
      <c r="D50" s="184">
        <v>1</v>
      </c>
      <c r="E50" s="184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ht="12.75" customHeight="1">
      <c r="A51" s="190" t="s">
        <v>36</v>
      </c>
      <c r="B51" s="191" t="s">
        <v>36</v>
      </c>
      <c r="C51" s="120">
        <v>26000000</v>
      </c>
      <c r="D51" s="184">
        <v>1</v>
      </c>
      <c r="E51" s="184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ht="12.75" customHeight="1">
      <c r="A52" s="190" t="s">
        <v>37</v>
      </c>
      <c r="B52" s="191" t="s">
        <v>37</v>
      </c>
      <c r="C52" s="120">
        <v>83000000</v>
      </c>
      <c r="D52" s="184">
        <v>1</v>
      </c>
      <c r="E52" s="184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ht="12.75" customHeight="1">
      <c r="A53" s="190" t="s">
        <v>38</v>
      </c>
      <c r="B53" s="191" t="s">
        <v>38</v>
      </c>
      <c r="C53" s="120">
        <v>91000000</v>
      </c>
      <c r="D53" s="184">
        <v>1</v>
      </c>
      <c r="E53" s="184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1:17" ht="12.75" customHeight="1">
      <c r="A54" s="190" t="s">
        <v>39</v>
      </c>
      <c r="B54" s="191" t="s">
        <v>39</v>
      </c>
      <c r="C54" s="120">
        <v>90000000</v>
      </c>
      <c r="D54" s="184">
        <v>1</v>
      </c>
      <c r="E54" s="184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ht="12.75" customHeight="1">
      <c r="A55" s="190" t="s">
        <v>40</v>
      </c>
      <c r="B55" s="191" t="s">
        <v>40</v>
      </c>
      <c r="C55" s="120">
        <v>96000000</v>
      </c>
      <c r="D55" s="184">
        <v>1</v>
      </c>
      <c r="E55" s="184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ht="12.75" customHeight="1">
      <c r="A56" s="190" t="s">
        <v>41</v>
      </c>
      <c r="B56" s="191" t="s">
        <v>41</v>
      </c>
      <c r="C56" s="120">
        <v>7000000</v>
      </c>
      <c r="D56" s="184">
        <v>1</v>
      </c>
      <c r="E56" s="184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ht="12.75" customHeight="1">
      <c r="A57" s="185" t="s">
        <v>42</v>
      </c>
      <c r="B57" s="186" t="s">
        <v>42</v>
      </c>
      <c r="C57" s="119"/>
      <c r="D57" s="184"/>
      <c r="E57" s="184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t="12.75" customHeight="1">
      <c r="A58" s="190" t="s">
        <v>43</v>
      </c>
      <c r="B58" s="191" t="s">
        <v>43</v>
      </c>
      <c r="C58" s="119">
        <v>79000000</v>
      </c>
      <c r="D58" s="184">
        <v>1</v>
      </c>
      <c r="E58" s="184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ht="12.75" customHeight="1">
      <c r="A59" s="190" t="s">
        <v>44</v>
      </c>
      <c r="B59" s="191" t="s">
        <v>44</v>
      </c>
      <c r="C59" s="119">
        <v>85000000</v>
      </c>
      <c r="D59" s="184">
        <v>1</v>
      </c>
      <c r="E59" s="184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ht="12.75" customHeight="1">
      <c r="A60" s="190" t="s">
        <v>45</v>
      </c>
      <c r="B60" s="191" t="s">
        <v>45</v>
      </c>
      <c r="C60" s="119">
        <v>3000000</v>
      </c>
      <c r="D60" s="184">
        <v>1</v>
      </c>
      <c r="E60" s="184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ht="12.75" customHeight="1">
      <c r="A61" s="190" t="s">
        <v>46</v>
      </c>
      <c r="B61" s="191" t="s">
        <v>46</v>
      </c>
      <c r="C61" s="119">
        <v>12000000</v>
      </c>
      <c r="D61" s="184">
        <v>1</v>
      </c>
      <c r="E61" s="18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2.75" customHeight="1">
      <c r="A62" s="190" t="s">
        <v>47</v>
      </c>
      <c r="B62" s="191" t="s">
        <v>47</v>
      </c>
      <c r="C62" s="119">
        <v>18000000</v>
      </c>
      <c r="D62" s="184">
        <v>1</v>
      </c>
      <c r="E62" s="184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ht="12.75" customHeight="1">
      <c r="A63" s="190" t="s">
        <v>48</v>
      </c>
      <c r="B63" s="191" t="s">
        <v>48</v>
      </c>
      <c r="C63" s="119">
        <v>60000000</v>
      </c>
      <c r="D63" s="184">
        <v>1</v>
      </c>
      <c r="E63" s="184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7" ht="12.75" customHeight="1">
      <c r="A64" s="185" t="s">
        <v>49</v>
      </c>
      <c r="B64" s="186" t="s">
        <v>49</v>
      </c>
      <c r="C64" s="119"/>
      <c r="D64" s="184">
        <v>1</v>
      </c>
      <c r="E64" s="184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t="12.75" customHeight="1">
      <c r="A65" s="190" t="s">
        <v>50</v>
      </c>
      <c r="B65" s="191" t="s">
        <v>50</v>
      </c>
      <c r="C65" s="119">
        <v>80000000</v>
      </c>
      <c r="D65" s="184">
        <v>1</v>
      </c>
      <c r="E65" s="184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ht="12.75" customHeight="1">
      <c r="A66" s="190" t="s">
        <v>51</v>
      </c>
      <c r="B66" s="191" t="s">
        <v>51</v>
      </c>
      <c r="C66" s="119">
        <v>88000000</v>
      </c>
      <c r="D66" s="184">
        <v>1</v>
      </c>
      <c r="E66" s="184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1:17" ht="12.75" customHeight="1">
      <c r="A67" s="190" t="s">
        <v>52</v>
      </c>
      <c r="B67" s="191" t="s">
        <v>52</v>
      </c>
      <c r="C67" s="119">
        <v>89000000</v>
      </c>
      <c r="D67" s="184">
        <v>1</v>
      </c>
      <c r="E67" s="184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1:17" ht="12.75" customHeight="1">
      <c r="A68" s="190" t="s">
        <v>53</v>
      </c>
      <c r="B68" s="191" t="s">
        <v>53</v>
      </c>
      <c r="C68" s="119">
        <v>92000000</v>
      </c>
      <c r="D68" s="184">
        <v>1</v>
      </c>
      <c r="E68" s="184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1:17" ht="12.75" customHeight="1">
      <c r="A69" s="190" t="s">
        <v>54</v>
      </c>
      <c r="B69" s="191" t="s">
        <v>54</v>
      </c>
      <c r="C69" s="119">
        <v>94000000</v>
      </c>
      <c r="D69" s="184">
        <v>1</v>
      </c>
      <c r="E69" s="184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ht="12.75" customHeight="1">
      <c r="A70" s="190" t="s">
        <v>55</v>
      </c>
      <c r="B70" s="191" t="s">
        <v>55</v>
      </c>
      <c r="C70" s="119">
        <v>97000000</v>
      </c>
      <c r="D70" s="184">
        <v>1</v>
      </c>
      <c r="E70" s="184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17" ht="12.75" customHeight="1">
      <c r="A71" s="190" t="s">
        <v>56</v>
      </c>
      <c r="B71" s="191" t="s">
        <v>56</v>
      </c>
      <c r="C71" s="119">
        <v>33000000</v>
      </c>
      <c r="D71" s="184"/>
      <c r="E71" s="184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ht="12.75" customHeight="1">
      <c r="A72" s="190" t="s">
        <v>57</v>
      </c>
      <c r="B72" s="191" t="s">
        <v>57</v>
      </c>
      <c r="C72" s="119">
        <v>22000000</v>
      </c>
      <c r="D72" s="184">
        <v>1</v>
      </c>
      <c r="E72" s="184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1:17" ht="12.75" customHeight="1">
      <c r="A73" s="190" t="s">
        <v>58</v>
      </c>
      <c r="B73" s="191" t="s">
        <v>58</v>
      </c>
      <c r="C73" s="119">
        <v>53000000</v>
      </c>
      <c r="D73" s="184">
        <v>1</v>
      </c>
      <c r="E73" s="184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1:17" ht="12.75" customHeight="1">
      <c r="A74" s="190" t="s">
        <v>59</v>
      </c>
      <c r="B74" s="191" t="s">
        <v>59</v>
      </c>
      <c r="C74" s="119">
        <v>56000000</v>
      </c>
      <c r="D74" s="184">
        <v>1</v>
      </c>
      <c r="E74" s="184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1:17" ht="12.75" customHeight="1">
      <c r="A75" s="190" t="s">
        <v>60</v>
      </c>
      <c r="B75" s="191" t="s">
        <v>60</v>
      </c>
      <c r="C75" s="119">
        <v>57000000</v>
      </c>
      <c r="D75" s="184">
        <v>1</v>
      </c>
      <c r="E75" s="184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1:17" ht="12.75" customHeight="1">
      <c r="A76" s="190" t="s">
        <v>61</v>
      </c>
      <c r="B76" s="191" t="s">
        <v>61</v>
      </c>
      <c r="C76" s="119">
        <v>36000000</v>
      </c>
      <c r="D76" s="184">
        <v>1</v>
      </c>
      <c r="E76" s="184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1:17" ht="12.75" customHeight="1">
      <c r="A77" s="190" t="s">
        <v>62</v>
      </c>
      <c r="B77" s="191" t="s">
        <v>62</v>
      </c>
      <c r="C77" s="119">
        <v>63000000</v>
      </c>
      <c r="D77" s="184">
        <v>1</v>
      </c>
      <c r="E77" s="184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1:17" ht="12.75" customHeight="1">
      <c r="A78" s="190" t="s">
        <v>63</v>
      </c>
      <c r="B78" s="191" t="s">
        <v>63</v>
      </c>
      <c r="C78" s="119">
        <v>73000000</v>
      </c>
      <c r="D78" s="184">
        <v>1</v>
      </c>
      <c r="E78" s="184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1:17" ht="13.5" customHeight="1">
      <c r="A79" s="185" t="s">
        <v>64</v>
      </c>
      <c r="B79" s="186" t="s">
        <v>64</v>
      </c>
      <c r="C79" s="119"/>
      <c r="D79" s="184">
        <v>1</v>
      </c>
      <c r="E79" s="184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ht="12.75" customHeight="1">
      <c r="A80" s="190" t="s">
        <v>65</v>
      </c>
      <c r="B80" s="191" t="s">
        <v>65</v>
      </c>
      <c r="C80" s="119">
        <v>37000000</v>
      </c>
      <c r="D80" s="184">
        <v>1</v>
      </c>
      <c r="E80" s="184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1:17" ht="12.75" customHeight="1">
      <c r="A81" s="190" t="s">
        <v>66</v>
      </c>
      <c r="B81" s="191" t="s">
        <v>66</v>
      </c>
      <c r="C81" s="119">
        <v>65000000</v>
      </c>
      <c r="D81" s="184">
        <v>1</v>
      </c>
      <c r="E81" s="184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1:17" ht="12.75" customHeight="1">
      <c r="A82" s="190" t="s">
        <v>67</v>
      </c>
      <c r="B82" s="191" t="s">
        <v>67</v>
      </c>
      <c r="C82" s="119">
        <v>71000000</v>
      </c>
      <c r="D82" s="184">
        <v>1</v>
      </c>
      <c r="E82" s="184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1:17" ht="12.75" customHeight="1">
      <c r="A83" s="190" t="s">
        <v>68</v>
      </c>
      <c r="B83" s="191" t="s">
        <v>68</v>
      </c>
      <c r="C83" s="119">
        <v>71800000</v>
      </c>
      <c r="D83" s="184">
        <v>1</v>
      </c>
      <c r="E83" s="184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1:17" ht="12.75" customHeight="1">
      <c r="A84" s="190" t="s">
        <v>69</v>
      </c>
      <c r="B84" s="191" t="s">
        <v>69</v>
      </c>
      <c r="C84" s="119">
        <v>71900000</v>
      </c>
      <c r="D84" s="184">
        <v>1</v>
      </c>
      <c r="E84" s="184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1:17" ht="12.75" customHeight="1">
      <c r="A85" s="190" t="s">
        <v>70</v>
      </c>
      <c r="B85" s="191" t="s">
        <v>70</v>
      </c>
      <c r="C85" s="119">
        <v>75000000</v>
      </c>
      <c r="D85" s="184">
        <v>1</v>
      </c>
      <c r="E85" s="184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ht="12.75" customHeight="1">
      <c r="A86" s="185" t="s">
        <v>71</v>
      </c>
      <c r="B86" s="186" t="s">
        <v>71</v>
      </c>
      <c r="C86" s="119"/>
      <c r="D86" s="184"/>
      <c r="E86" s="184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t="12.75" customHeight="1">
      <c r="A87" s="190" t="s">
        <v>72</v>
      </c>
      <c r="B87" s="191" t="s">
        <v>72</v>
      </c>
      <c r="C87" s="119">
        <v>84000000</v>
      </c>
      <c r="D87" s="184">
        <v>1</v>
      </c>
      <c r="E87" s="184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17" ht="12.75" customHeight="1">
      <c r="A88" s="190" t="s">
        <v>73</v>
      </c>
      <c r="B88" s="191" t="s">
        <v>73</v>
      </c>
      <c r="C88" s="119">
        <v>81000000</v>
      </c>
      <c r="D88" s="184">
        <v>1</v>
      </c>
      <c r="E88" s="184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1:17" ht="12.75" customHeight="1">
      <c r="A89" s="190" t="s">
        <v>74</v>
      </c>
      <c r="B89" s="191" t="s">
        <v>74</v>
      </c>
      <c r="C89" s="119">
        <v>93000000</v>
      </c>
      <c r="D89" s="184">
        <v>1</v>
      </c>
      <c r="E89" s="184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1:17" ht="12.75" customHeight="1">
      <c r="A90" s="190" t="s">
        <v>75</v>
      </c>
      <c r="B90" s="191" t="s">
        <v>75</v>
      </c>
      <c r="C90" s="119">
        <v>95000000</v>
      </c>
      <c r="D90" s="184">
        <v>1</v>
      </c>
      <c r="E90" s="184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ht="12.75" customHeight="1">
      <c r="A91" s="190" t="s">
        <v>76</v>
      </c>
      <c r="B91" s="191" t="s">
        <v>76</v>
      </c>
      <c r="C91" s="119">
        <v>1000000</v>
      </c>
      <c r="D91" s="184"/>
      <c r="E91" s="184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1:17" ht="12.75" customHeight="1">
      <c r="A92" s="190" t="s">
        <v>77</v>
      </c>
      <c r="B92" s="191" t="s">
        <v>77</v>
      </c>
      <c r="C92" s="119">
        <v>4000000</v>
      </c>
      <c r="D92" s="184">
        <v>1</v>
      </c>
      <c r="E92" s="184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1:17" ht="12.75" customHeight="1">
      <c r="A93" s="190" t="s">
        <v>78</v>
      </c>
      <c r="B93" s="191" t="s">
        <v>78</v>
      </c>
      <c r="C93" s="119">
        <v>25000000</v>
      </c>
      <c r="D93" s="184">
        <v>1</v>
      </c>
      <c r="E93" s="184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1:17" ht="12.75" customHeight="1">
      <c r="A94" s="190" t="s">
        <v>79</v>
      </c>
      <c r="B94" s="191" t="s">
        <v>79</v>
      </c>
      <c r="C94" s="119">
        <v>32000000</v>
      </c>
      <c r="D94" s="184">
        <v>1</v>
      </c>
      <c r="E94" s="184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1:17" ht="12.75" customHeight="1">
      <c r="A95" s="190" t="s">
        <v>80</v>
      </c>
      <c r="B95" s="191" t="s">
        <v>80</v>
      </c>
      <c r="C95" s="119">
        <v>50000000</v>
      </c>
      <c r="D95" s="184">
        <v>1</v>
      </c>
      <c r="E95" s="184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17" ht="12.75" customHeight="1">
      <c r="A96" s="190" t="s">
        <v>81</v>
      </c>
      <c r="B96" s="191" t="s">
        <v>81</v>
      </c>
      <c r="C96" s="119">
        <v>52000000</v>
      </c>
      <c r="D96" s="184">
        <v>1</v>
      </c>
      <c r="E96" s="184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1:17" ht="12.75" customHeight="1">
      <c r="A97" s="190" t="s">
        <v>82</v>
      </c>
      <c r="B97" s="191" t="s">
        <v>82</v>
      </c>
      <c r="C97" s="120">
        <v>69000000</v>
      </c>
      <c r="D97" s="184">
        <v>1</v>
      </c>
      <c r="E97" s="184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1:17" ht="12.75" customHeight="1">
      <c r="A98" s="190" t="s">
        <v>83</v>
      </c>
      <c r="B98" s="191" t="s">
        <v>83</v>
      </c>
      <c r="C98" s="119">
        <v>76000000</v>
      </c>
      <c r="D98" s="184">
        <v>1</v>
      </c>
      <c r="E98" s="184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1:17" ht="12.75" customHeight="1">
      <c r="A99" s="185" t="s">
        <v>84</v>
      </c>
      <c r="B99" s="186" t="s">
        <v>84</v>
      </c>
      <c r="C99" s="120"/>
      <c r="D99" s="184">
        <v>1</v>
      </c>
      <c r="E99" s="184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ht="12.75" customHeight="1">
      <c r="A100" s="190" t="s">
        <v>85</v>
      </c>
      <c r="B100" s="191" t="s">
        <v>85</v>
      </c>
      <c r="C100" s="120">
        <v>98000000</v>
      </c>
      <c r="D100" s="184">
        <v>1</v>
      </c>
      <c r="E100" s="184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1:17" ht="12.75" customHeight="1">
      <c r="A101" s="190" t="s">
        <v>86</v>
      </c>
      <c r="B101" s="191" t="s">
        <v>86</v>
      </c>
      <c r="C101" s="126">
        <v>5000000</v>
      </c>
      <c r="D101" s="184"/>
      <c r="E101" s="184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1:17" ht="12.75" customHeight="1">
      <c r="A102" s="190" t="s">
        <v>87</v>
      </c>
      <c r="B102" s="191" t="s">
        <v>87</v>
      </c>
      <c r="C102" s="120">
        <v>8000000</v>
      </c>
      <c r="D102" s="184">
        <v>1</v>
      </c>
      <c r="E102" s="184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1:17" ht="12.75" customHeight="1">
      <c r="A103" s="190" t="s">
        <v>88</v>
      </c>
      <c r="B103" s="191" t="s">
        <v>88</v>
      </c>
      <c r="C103" s="120">
        <v>10000000</v>
      </c>
      <c r="D103" s="184">
        <v>1</v>
      </c>
      <c r="E103" s="184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1:17" ht="12.75" customHeight="1">
      <c r="A104" s="190" t="s">
        <v>89</v>
      </c>
      <c r="B104" s="191" t="s">
        <v>89</v>
      </c>
      <c r="C104" s="120">
        <v>30000000</v>
      </c>
      <c r="D104" s="184">
        <v>1</v>
      </c>
      <c r="E104" s="184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1:17" ht="12.75" customHeight="1">
      <c r="A105" s="190" t="s">
        <v>90</v>
      </c>
      <c r="B105" s="191" t="s">
        <v>90</v>
      </c>
      <c r="C105" s="120">
        <v>44000000</v>
      </c>
      <c r="D105" s="184">
        <v>1</v>
      </c>
      <c r="E105" s="184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1:17" ht="12.75" customHeight="1">
      <c r="A106" s="190" t="s">
        <v>91</v>
      </c>
      <c r="B106" s="191" t="s">
        <v>91</v>
      </c>
      <c r="C106" s="120">
        <v>64000000</v>
      </c>
      <c r="D106" s="184">
        <v>1</v>
      </c>
      <c r="E106" s="184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1:17" ht="12.75" customHeight="1">
      <c r="A107" s="190" t="s">
        <v>92</v>
      </c>
      <c r="B107" s="191" t="s">
        <v>92</v>
      </c>
      <c r="C107" s="120">
        <v>99000000</v>
      </c>
      <c r="D107" s="184">
        <v>1</v>
      </c>
      <c r="E107" s="184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1:17" ht="12.75" customHeight="1">
      <c r="A108" s="190" t="s">
        <v>93</v>
      </c>
      <c r="B108" s="191" t="s">
        <v>93</v>
      </c>
      <c r="C108" s="120">
        <v>77000000</v>
      </c>
      <c r="D108" s="184">
        <v>1</v>
      </c>
      <c r="E108" s="184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1:17" ht="12.75" customHeight="1">
      <c r="A109" s="185" t="s">
        <v>104</v>
      </c>
      <c r="B109" s="186" t="s">
        <v>104</v>
      </c>
      <c r="C109" s="121"/>
      <c r="D109" s="184"/>
      <c r="E109" s="184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ht="12.75" customHeight="1">
      <c r="A110" s="190" t="s">
        <v>105</v>
      </c>
      <c r="B110" s="191" t="s">
        <v>105</v>
      </c>
      <c r="C110" s="120">
        <v>35000000</v>
      </c>
      <c r="D110" s="184">
        <v>1</v>
      </c>
      <c r="E110" s="184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ht="12.75" customHeight="1">
      <c r="A111" s="190" t="s">
        <v>106</v>
      </c>
      <c r="B111" s="191" t="s">
        <v>106</v>
      </c>
      <c r="C111" s="120">
        <v>67000000</v>
      </c>
      <c r="D111" s="184">
        <v>1</v>
      </c>
      <c r="E111" s="184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1:17" ht="12.75" customHeight="1">
      <c r="A112" s="190"/>
      <c r="B112" s="191"/>
      <c r="C112" s="120"/>
      <c r="D112" s="184"/>
      <c r="E112" s="184"/>
      <c r="F112" s="181"/>
      <c r="G112" s="181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1:17" ht="12.75" customHeight="1">
      <c r="A113" s="190" t="s">
        <v>94</v>
      </c>
      <c r="B113" s="191" t="s">
        <v>94</v>
      </c>
      <c r="C113" s="120"/>
      <c r="D113" s="184"/>
      <c r="E113" s="184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1:17" ht="16.5" customHeight="1">
      <c r="A114" s="199" t="s">
        <v>207</v>
      </c>
      <c r="B114" s="199"/>
      <c r="C114" s="199"/>
      <c r="D114" s="184">
        <v>1</v>
      </c>
      <c r="E114" s="184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1:17" ht="12.75">
      <c r="A115" s="122"/>
      <c r="B115" s="199" t="s">
        <v>108</v>
      </c>
      <c r="C115" s="199"/>
      <c r="D115" s="200"/>
      <c r="E115" s="20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1:17" s="123" customFormat="1" ht="25.5" customHeight="1">
      <c r="A116" s="197" t="s">
        <v>208</v>
      </c>
      <c r="B116" s="197"/>
      <c r="C116" s="197"/>
      <c r="D116" s="198" t="s">
        <v>209</v>
      </c>
      <c r="E116" s="198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</row>
    <row r="117" spans="1:17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1:17" ht="21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7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1:17" ht="14.2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</row>
    <row r="121" spans="1:17" ht="11.2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</row>
    <row r="122" spans="1:17" ht="11.2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1:17" ht="11.2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</row>
    <row r="124" spans="1:17" ht="15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</row>
    <row r="125" spans="1:17" ht="9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1:17" ht="14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1:17" ht="12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</row>
    <row r="128" spans="1:17" ht="15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1:17" ht="16.5" customHeight="1">
      <c r="A129" s="125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</row>
    <row r="130" spans="1:17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</row>
    <row r="131" spans="1:17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</row>
  </sheetData>
  <sheetProtection/>
  <mergeCells count="827">
    <mergeCell ref="F116:G116"/>
    <mergeCell ref="H116:I116"/>
    <mergeCell ref="J116:K116"/>
    <mergeCell ref="L116:M116"/>
    <mergeCell ref="N116:O116"/>
    <mergeCell ref="P116:Q116"/>
    <mergeCell ref="F115:G115"/>
    <mergeCell ref="H115:I115"/>
    <mergeCell ref="J115:K115"/>
    <mergeCell ref="L115:M115"/>
    <mergeCell ref="N115:O115"/>
    <mergeCell ref="P115:Q115"/>
    <mergeCell ref="F114:G114"/>
    <mergeCell ref="H114:I114"/>
    <mergeCell ref="J114:K114"/>
    <mergeCell ref="L114:M114"/>
    <mergeCell ref="N114:O114"/>
    <mergeCell ref="P114:Q114"/>
    <mergeCell ref="F113:G113"/>
    <mergeCell ref="H113:I113"/>
    <mergeCell ref="J113:K113"/>
    <mergeCell ref="L113:M113"/>
    <mergeCell ref="N113:O113"/>
    <mergeCell ref="P113:Q113"/>
    <mergeCell ref="F112:G112"/>
    <mergeCell ref="H112:I112"/>
    <mergeCell ref="J112:K112"/>
    <mergeCell ref="L112:M112"/>
    <mergeCell ref="N112:O112"/>
    <mergeCell ref="P112:Q112"/>
    <mergeCell ref="P110:Q110"/>
    <mergeCell ref="F111:G111"/>
    <mergeCell ref="H111:I111"/>
    <mergeCell ref="J111:K111"/>
    <mergeCell ref="L111:M111"/>
    <mergeCell ref="N111:O111"/>
    <mergeCell ref="P111:Q111"/>
    <mergeCell ref="H109:I109"/>
    <mergeCell ref="J109:K109"/>
    <mergeCell ref="L109:M109"/>
    <mergeCell ref="N109:O109"/>
    <mergeCell ref="P109:Q109"/>
    <mergeCell ref="F110:G110"/>
    <mergeCell ref="H110:I110"/>
    <mergeCell ref="J110:K110"/>
    <mergeCell ref="L110:M110"/>
    <mergeCell ref="N110:O110"/>
    <mergeCell ref="F108:G108"/>
    <mergeCell ref="H108:I108"/>
    <mergeCell ref="J108:K108"/>
    <mergeCell ref="L108:M108"/>
    <mergeCell ref="N108:O108"/>
    <mergeCell ref="P108:Q108"/>
    <mergeCell ref="F107:G107"/>
    <mergeCell ref="H107:I107"/>
    <mergeCell ref="J107:K107"/>
    <mergeCell ref="L107:M107"/>
    <mergeCell ref="N107:O107"/>
    <mergeCell ref="P107:Q107"/>
    <mergeCell ref="F106:G106"/>
    <mergeCell ref="H106:I106"/>
    <mergeCell ref="J106:K106"/>
    <mergeCell ref="L106:M106"/>
    <mergeCell ref="N106:O106"/>
    <mergeCell ref="P106:Q106"/>
    <mergeCell ref="L104:M104"/>
    <mergeCell ref="N104:O104"/>
    <mergeCell ref="P104:Q104"/>
    <mergeCell ref="L105:M105"/>
    <mergeCell ref="N105:O105"/>
    <mergeCell ref="P105:Q105"/>
    <mergeCell ref="F103:G103"/>
    <mergeCell ref="H103:I103"/>
    <mergeCell ref="J103:K103"/>
    <mergeCell ref="L103:M103"/>
    <mergeCell ref="N103:O103"/>
    <mergeCell ref="P103:Q103"/>
    <mergeCell ref="L101:M101"/>
    <mergeCell ref="N101:O101"/>
    <mergeCell ref="P101:Q101"/>
    <mergeCell ref="F102:G102"/>
    <mergeCell ref="H102:I102"/>
    <mergeCell ref="J102:K102"/>
    <mergeCell ref="L102:M102"/>
    <mergeCell ref="N102:O102"/>
    <mergeCell ref="P102:Q102"/>
    <mergeCell ref="F101:G101"/>
    <mergeCell ref="L99:M99"/>
    <mergeCell ref="N99:O99"/>
    <mergeCell ref="P99:Q99"/>
    <mergeCell ref="F100:G100"/>
    <mergeCell ref="H100:I100"/>
    <mergeCell ref="J100:K100"/>
    <mergeCell ref="L100:M100"/>
    <mergeCell ref="N100:O100"/>
    <mergeCell ref="P100:Q100"/>
    <mergeCell ref="L97:M97"/>
    <mergeCell ref="N97:O97"/>
    <mergeCell ref="P97:Q97"/>
    <mergeCell ref="F98:G98"/>
    <mergeCell ref="H98:I98"/>
    <mergeCell ref="J98:K98"/>
    <mergeCell ref="L98:M98"/>
    <mergeCell ref="N98:O98"/>
    <mergeCell ref="P98:Q98"/>
    <mergeCell ref="J97:K97"/>
    <mergeCell ref="F96:G96"/>
    <mergeCell ref="H96:I96"/>
    <mergeCell ref="J96:K96"/>
    <mergeCell ref="L96:M96"/>
    <mergeCell ref="N96:O96"/>
    <mergeCell ref="P96:Q96"/>
    <mergeCell ref="F95:G95"/>
    <mergeCell ref="H95:I95"/>
    <mergeCell ref="J95:K95"/>
    <mergeCell ref="L95:M95"/>
    <mergeCell ref="N95:O95"/>
    <mergeCell ref="P95:Q95"/>
    <mergeCell ref="F94:G94"/>
    <mergeCell ref="H94:I94"/>
    <mergeCell ref="J94:K94"/>
    <mergeCell ref="L94:M94"/>
    <mergeCell ref="N94:O94"/>
    <mergeCell ref="P94:Q94"/>
    <mergeCell ref="L92:M92"/>
    <mergeCell ref="N92:O92"/>
    <mergeCell ref="P92:Q92"/>
    <mergeCell ref="L93:M93"/>
    <mergeCell ref="N93:O93"/>
    <mergeCell ref="P93:Q93"/>
    <mergeCell ref="F91:G91"/>
    <mergeCell ref="H91:I91"/>
    <mergeCell ref="J91:K91"/>
    <mergeCell ref="L91:M91"/>
    <mergeCell ref="N91:O91"/>
    <mergeCell ref="P91:Q91"/>
    <mergeCell ref="L89:M89"/>
    <mergeCell ref="N89:O89"/>
    <mergeCell ref="P89:Q89"/>
    <mergeCell ref="F90:G90"/>
    <mergeCell ref="H90:I90"/>
    <mergeCell ref="J90:K90"/>
    <mergeCell ref="L90:M90"/>
    <mergeCell ref="N90:O90"/>
    <mergeCell ref="P90:Q90"/>
    <mergeCell ref="F89:G89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L85:M85"/>
    <mergeCell ref="N85:O85"/>
    <mergeCell ref="P85:Q85"/>
    <mergeCell ref="F86:G86"/>
    <mergeCell ref="H86:I86"/>
    <mergeCell ref="J86:K86"/>
    <mergeCell ref="L86:M86"/>
    <mergeCell ref="N86:O86"/>
    <mergeCell ref="P86:Q86"/>
    <mergeCell ref="J85:K85"/>
    <mergeCell ref="F84:G84"/>
    <mergeCell ref="H84:I84"/>
    <mergeCell ref="J84:K84"/>
    <mergeCell ref="L84:M84"/>
    <mergeCell ref="N84:O84"/>
    <mergeCell ref="P84:Q84"/>
    <mergeCell ref="F83:G83"/>
    <mergeCell ref="H83:I83"/>
    <mergeCell ref="J83:K83"/>
    <mergeCell ref="L83:M83"/>
    <mergeCell ref="N83:O83"/>
    <mergeCell ref="P83:Q83"/>
    <mergeCell ref="F82:G82"/>
    <mergeCell ref="H82:I82"/>
    <mergeCell ref="J82:K82"/>
    <mergeCell ref="L82:M82"/>
    <mergeCell ref="N82:O82"/>
    <mergeCell ref="P82:Q82"/>
    <mergeCell ref="L80:M80"/>
    <mergeCell ref="N80:O80"/>
    <mergeCell ref="P80:Q80"/>
    <mergeCell ref="L81:M81"/>
    <mergeCell ref="N81:O81"/>
    <mergeCell ref="P81:Q81"/>
    <mergeCell ref="F79:G79"/>
    <mergeCell ref="H79:I79"/>
    <mergeCell ref="J79:K79"/>
    <mergeCell ref="L79:M79"/>
    <mergeCell ref="N79:O79"/>
    <mergeCell ref="P79:Q79"/>
    <mergeCell ref="L77:M77"/>
    <mergeCell ref="N77:O77"/>
    <mergeCell ref="P77:Q77"/>
    <mergeCell ref="F78:G78"/>
    <mergeCell ref="H78:I78"/>
    <mergeCell ref="J78:K78"/>
    <mergeCell ref="L78:M78"/>
    <mergeCell ref="N78:O78"/>
    <mergeCell ref="P78:Q78"/>
    <mergeCell ref="F77:G77"/>
    <mergeCell ref="L75:M75"/>
    <mergeCell ref="N75:O75"/>
    <mergeCell ref="P75:Q75"/>
    <mergeCell ref="F76:G76"/>
    <mergeCell ref="H76:I76"/>
    <mergeCell ref="J76:K76"/>
    <mergeCell ref="L76:M76"/>
    <mergeCell ref="N76:O76"/>
    <mergeCell ref="P76:Q76"/>
    <mergeCell ref="L73:M73"/>
    <mergeCell ref="N73:O73"/>
    <mergeCell ref="P73:Q73"/>
    <mergeCell ref="F74:G74"/>
    <mergeCell ref="H74:I74"/>
    <mergeCell ref="J74:K74"/>
    <mergeCell ref="L74:M74"/>
    <mergeCell ref="N74:O74"/>
    <mergeCell ref="P74:Q74"/>
    <mergeCell ref="J73:K73"/>
    <mergeCell ref="F72:G72"/>
    <mergeCell ref="H72:I72"/>
    <mergeCell ref="J72:K72"/>
    <mergeCell ref="L72:M72"/>
    <mergeCell ref="N72:O72"/>
    <mergeCell ref="P72:Q72"/>
    <mergeCell ref="F71:G71"/>
    <mergeCell ref="H71:I71"/>
    <mergeCell ref="J71:K71"/>
    <mergeCell ref="L71:M71"/>
    <mergeCell ref="N71:O71"/>
    <mergeCell ref="P71:Q71"/>
    <mergeCell ref="F70:G70"/>
    <mergeCell ref="H70:I70"/>
    <mergeCell ref="J70:K70"/>
    <mergeCell ref="L70:M70"/>
    <mergeCell ref="N70:O70"/>
    <mergeCell ref="P70:Q70"/>
    <mergeCell ref="L68:M68"/>
    <mergeCell ref="N68:O68"/>
    <mergeCell ref="P68:Q68"/>
    <mergeCell ref="L69:M69"/>
    <mergeCell ref="N69:O69"/>
    <mergeCell ref="P69:Q69"/>
    <mergeCell ref="F67:G67"/>
    <mergeCell ref="H67:I67"/>
    <mergeCell ref="J67:K67"/>
    <mergeCell ref="L67:M67"/>
    <mergeCell ref="N67:O67"/>
    <mergeCell ref="P67:Q67"/>
    <mergeCell ref="L65:M65"/>
    <mergeCell ref="N65:O65"/>
    <mergeCell ref="P65:Q65"/>
    <mergeCell ref="F66:G66"/>
    <mergeCell ref="H66:I66"/>
    <mergeCell ref="J66:K66"/>
    <mergeCell ref="L66:M66"/>
    <mergeCell ref="N66:O66"/>
    <mergeCell ref="P66:Q66"/>
    <mergeCell ref="F65:G65"/>
    <mergeCell ref="L63:M63"/>
    <mergeCell ref="N63:O63"/>
    <mergeCell ref="P63:Q63"/>
    <mergeCell ref="F64:G64"/>
    <mergeCell ref="H64:I64"/>
    <mergeCell ref="J64:K64"/>
    <mergeCell ref="L64:M64"/>
    <mergeCell ref="N64:O64"/>
    <mergeCell ref="P64:Q64"/>
    <mergeCell ref="L61:M61"/>
    <mergeCell ref="N61:O61"/>
    <mergeCell ref="P61:Q61"/>
    <mergeCell ref="F62:G62"/>
    <mergeCell ref="H62:I62"/>
    <mergeCell ref="J62:K62"/>
    <mergeCell ref="L62:M62"/>
    <mergeCell ref="N62:O62"/>
    <mergeCell ref="P62:Q62"/>
    <mergeCell ref="J61:K61"/>
    <mergeCell ref="F60:G60"/>
    <mergeCell ref="H60:I60"/>
    <mergeCell ref="J60:K60"/>
    <mergeCell ref="L60:M60"/>
    <mergeCell ref="N60:O60"/>
    <mergeCell ref="P60:Q60"/>
    <mergeCell ref="F59:G59"/>
    <mergeCell ref="H59:I59"/>
    <mergeCell ref="J59:K59"/>
    <mergeCell ref="L59:M59"/>
    <mergeCell ref="N59:O59"/>
    <mergeCell ref="P59:Q59"/>
    <mergeCell ref="F58:G58"/>
    <mergeCell ref="H58:I58"/>
    <mergeCell ref="J58:K58"/>
    <mergeCell ref="L58:M58"/>
    <mergeCell ref="N58:O58"/>
    <mergeCell ref="P58:Q58"/>
    <mergeCell ref="L56:M56"/>
    <mergeCell ref="N56:O56"/>
    <mergeCell ref="P56:Q56"/>
    <mergeCell ref="L57:M57"/>
    <mergeCell ref="N57:O57"/>
    <mergeCell ref="P57:Q57"/>
    <mergeCell ref="F55:G55"/>
    <mergeCell ref="H55:I55"/>
    <mergeCell ref="J55:K55"/>
    <mergeCell ref="L55:M55"/>
    <mergeCell ref="N55:O55"/>
    <mergeCell ref="P55:Q55"/>
    <mergeCell ref="L53:M53"/>
    <mergeCell ref="N53:O53"/>
    <mergeCell ref="P53:Q53"/>
    <mergeCell ref="F54:G54"/>
    <mergeCell ref="H54:I54"/>
    <mergeCell ref="J54:K54"/>
    <mergeCell ref="L54:M54"/>
    <mergeCell ref="N54:O54"/>
    <mergeCell ref="P54:Q54"/>
    <mergeCell ref="F53:G53"/>
    <mergeCell ref="L51:M51"/>
    <mergeCell ref="N51:O51"/>
    <mergeCell ref="P51:Q51"/>
    <mergeCell ref="F52:G52"/>
    <mergeCell ref="H52:I52"/>
    <mergeCell ref="J52:K52"/>
    <mergeCell ref="L52:M52"/>
    <mergeCell ref="N52:O52"/>
    <mergeCell ref="P52:Q52"/>
    <mergeCell ref="L49:M49"/>
    <mergeCell ref="N49:O49"/>
    <mergeCell ref="P49:Q49"/>
    <mergeCell ref="F50:G50"/>
    <mergeCell ref="H50:I50"/>
    <mergeCell ref="J50:K50"/>
    <mergeCell ref="L50:M50"/>
    <mergeCell ref="N50:O50"/>
    <mergeCell ref="P50:Q50"/>
    <mergeCell ref="J49:K49"/>
    <mergeCell ref="F48:G48"/>
    <mergeCell ref="H48:I48"/>
    <mergeCell ref="J48:K48"/>
    <mergeCell ref="L48:M48"/>
    <mergeCell ref="N48:O48"/>
    <mergeCell ref="P48:Q48"/>
    <mergeCell ref="F47:G47"/>
    <mergeCell ref="H47:I47"/>
    <mergeCell ref="J47:K47"/>
    <mergeCell ref="L47:M47"/>
    <mergeCell ref="N47:O47"/>
    <mergeCell ref="P47:Q47"/>
    <mergeCell ref="F46:G46"/>
    <mergeCell ref="H46:I46"/>
    <mergeCell ref="J46:K46"/>
    <mergeCell ref="L46:M46"/>
    <mergeCell ref="N46:O46"/>
    <mergeCell ref="P46:Q46"/>
    <mergeCell ref="L44:M44"/>
    <mergeCell ref="N44:O44"/>
    <mergeCell ref="P44:Q44"/>
    <mergeCell ref="L45:M45"/>
    <mergeCell ref="N45:O45"/>
    <mergeCell ref="P45:Q45"/>
    <mergeCell ref="F43:G43"/>
    <mergeCell ref="H43:I43"/>
    <mergeCell ref="J43:K43"/>
    <mergeCell ref="L43:M43"/>
    <mergeCell ref="N43:O43"/>
    <mergeCell ref="P43:Q43"/>
    <mergeCell ref="L41:M41"/>
    <mergeCell ref="N41:O41"/>
    <mergeCell ref="P41:Q41"/>
    <mergeCell ref="F42:G42"/>
    <mergeCell ref="H42:I42"/>
    <mergeCell ref="J42:K42"/>
    <mergeCell ref="L42:M42"/>
    <mergeCell ref="N42:O42"/>
    <mergeCell ref="P42:Q42"/>
    <mergeCell ref="F41:G41"/>
    <mergeCell ref="L39:M39"/>
    <mergeCell ref="N39:O39"/>
    <mergeCell ref="P39:Q39"/>
    <mergeCell ref="F40:G40"/>
    <mergeCell ref="H40:I40"/>
    <mergeCell ref="J40:K40"/>
    <mergeCell ref="L40:M40"/>
    <mergeCell ref="N40:O40"/>
    <mergeCell ref="P40:Q40"/>
    <mergeCell ref="L37:M37"/>
    <mergeCell ref="N37:O37"/>
    <mergeCell ref="P37:Q37"/>
    <mergeCell ref="F38:G38"/>
    <mergeCell ref="H38:I38"/>
    <mergeCell ref="J38:K38"/>
    <mergeCell ref="L38:M38"/>
    <mergeCell ref="N38:O38"/>
    <mergeCell ref="P38:Q38"/>
    <mergeCell ref="J37:K37"/>
    <mergeCell ref="F36:G36"/>
    <mergeCell ref="H36:I36"/>
    <mergeCell ref="J36:K36"/>
    <mergeCell ref="L36:M36"/>
    <mergeCell ref="N36:O36"/>
    <mergeCell ref="P36:Q36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F34:G34"/>
    <mergeCell ref="H34:I34"/>
    <mergeCell ref="J34:K34"/>
    <mergeCell ref="L34:M34"/>
    <mergeCell ref="N34:O34"/>
    <mergeCell ref="P34:Q34"/>
    <mergeCell ref="J33:K33"/>
    <mergeCell ref="L31:M31"/>
    <mergeCell ref="N31:O31"/>
    <mergeCell ref="P31:Q31"/>
    <mergeCell ref="F32:G32"/>
    <mergeCell ref="H32:I32"/>
    <mergeCell ref="J32:K32"/>
    <mergeCell ref="L32:M32"/>
    <mergeCell ref="N32:O32"/>
    <mergeCell ref="P32:Q32"/>
    <mergeCell ref="J31:K31"/>
    <mergeCell ref="L29:M29"/>
    <mergeCell ref="N29:O29"/>
    <mergeCell ref="P29:Q29"/>
    <mergeCell ref="F30:G30"/>
    <mergeCell ref="H30:I30"/>
    <mergeCell ref="J30:K30"/>
    <mergeCell ref="L30:M30"/>
    <mergeCell ref="N30:O30"/>
    <mergeCell ref="P30:Q30"/>
    <mergeCell ref="J29:K29"/>
    <mergeCell ref="L27:M27"/>
    <mergeCell ref="N27:O27"/>
    <mergeCell ref="P27:Q27"/>
    <mergeCell ref="F28:G28"/>
    <mergeCell ref="H28:I28"/>
    <mergeCell ref="J28:K28"/>
    <mergeCell ref="L28:M28"/>
    <mergeCell ref="N28:O28"/>
    <mergeCell ref="P28:Q28"/>
    <mergeCell ref="J27:K27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F23:G23"/>
    <mergeCell ref="H23:I23"/>
    <mergeCell ref="J23:K23"/>
    <mergeCell ref="L23:M23"/>
    <mergeCell ref="N23:O23"/>
    <mergeCell ref="P23:Q23"/>
    <mergeCell ref="F22:G22"/>
    <mergeCell ref="H22:I22"/>
    <mergeCell ref="J22:K22"/>
    <mergeCell ref="L22:M22"/>
    <mergeCell ref="N22:O22"/>
    <mergeCell ref="P22:Q22"/>
    <mergeCell ref="F21:G21"/>
    <mergeCell ref="H21:I21"/>
    <mergeCell ref="J21:K21"/>
    <mergeCell ref="L21:M21"/>
    <mergeCell ref="N21:O21"/>
    <mergeCell ref="P21:Q21"/>
    <mergeCell ref="L19:M19"/>
    <mergeCell ref="N19:O19"/>
    <mergeCell ref="P19:Q19"/>
    <mergeCell ref="F20:G20"/>
    <mergeCell ref="H20:I20"/>
    <mergeCell ref="J20:K20"/>
    <mergeCell ref="L20:M20"/>
    <mergeCell ref="N20:O20"/>
    <mergeCell ref="P20:Q20"/>
    <mergeCell ref="P17:Q17"/>
    <mergeCell ref="F18:G18"/>
    <mergeCell ref="H18:I18"/>
    <mergeCell ref="J18:K18"/>
    <mergeCell ref="L18:M18"/>
    <mergeCell ref="N18:O18"/>
    <mergeCell ref="P18:Q18"/>
    <mergeCell ref="N15:Q15"/>
    <mergeCell ref="H16:I16"/>
    <mergeCell ref="J16:K16"/>
    <mergeCell ref="N16:O16"/>
    <mergeCell ref="P16:Q16"/>
    <mergeCell ref="F17:G17"/>
    <mergeCell ref="H17:I17"/>
    <mergeCell ref="J17:K17"/>
    <mergeCell ref="L17:M17"/>
    <mergeCell ref="N17:O17"/>
    <mergeCell ref="A110:B110"/>
    <mergeCell ref="D110:E110"/>
    <mergeCell ref="A109:B109"/>
    <mergeCell ref="D109:E109"/>
    <mergeCell ref="D112:E112"/>
    <mergeCell ref="A114:C114"/>
    <mergeCell ref="D114:E114"/>
    <mergeCell ref="A113:B113"/>
    <mergeCell ref="D113:E113"/>
    <mergeCell ref="A116:C116"/>
    <mergeCell ref="D116:E116"/>
    <mergeCell ref="B115:C115"/>
    <mergeCell ref="D115:E115"/>
    <mergeCell ref="A111:B111"/>
    <mergeCell ref="D111:E111"/>
    <mergeCell ref="A112:B112"/>
    <mergeCell ref="A108:B108"/>
    <mergeCell ref="D108:E108"/>
    <mergeCell ref="A107:B107"/>
    <mergeCell ref="D107:E107"/>
    <mergeCell ref="A106:B106"/>
    <mergeCell ref="D106:E106"/>
    <mergeCell ref="A105:B105"/>
    <mergeCell ref="D105:E105"/>
    <mergeCell ref="F105:G105"/>
    <mergeCell ref="H105:I105"/>
    <mergeCell ref="J105:K105"/>
    <mergeCell ref="A104:B104"/>
    <mergeCell ref="D104:E104"/>
    <mergeCell ref="F104:G104"/>
    <mergeCell ref="H104:I104"/>
    <mergeCell ref="J104:K104"/>
    <mergeCell ref="A103:B103"/>
    <mergeCell ref="D103:E103"/>
    <mergeCell ref="A102:B102"/>
    <mergeCell ref="D102:E102"/>
    <mergeCell ref="A101:B101"/>
    <mergeCell ref="D101:E101"/>
    <mergeCell ref="H101:I101"/>
    <mergeCell ref="J101:K101"/>
    <mergeCell ref="A100:B100"/>
    <mergeCell ref="D100:E100"/>
    <mergeCell ref="A99:B99"/>
    <mergeCell ref="D99:E99"/>
    <mergeCell ref="F99:G99"/>
    <mergeCell ref="H99:I99"/>
    <mergeCell ref="J99:K99"/>
    <mergeCell ref="A98:B98"/>
    <mergeCell ref="D98:E98"/>
    <mergeCell ref="A97:B97"/>
    <mergeCell ref="D97:E97"/>
    <mergeCell ref="F97:G97"/>
    <mergeCell ref="H97:I97"/>
    <mergeCell ref="A96:B96"/>
    <mergeCell ref="D96:E96"/>
    <mergeCell ref="A95:B95"/>
    <mergeCell ref="D95:E95"/>
    <mergeCell ref="A94:B94"/>
    <mergeCell ref="D94:E94"/>
    <mergeCell ref="A93:B93"/>
    <mergeCell ref="D93:E93"/>
    <mergeCell ref="F93:G93"/>
    <mergeCell ref="H93:I93"/>
    <mergeCell ref="J93:K93"/>
    <mergeCell ref="A92:B92"/>
    <mergeCell ref="D92:E92"/>
    <mergeCell ref="F92:G92"/>
    <mergeCell ref="H92:I92"/>
    <mergeCell ref="J92:K92"/>
    <mergeCell ref="A91:B91"/>
    <mergeCell ref="D91:E91"/>
    <mergeCell ref="A90:B90"/>
    <mergeCell ref="D90:E90"/>
    <mergeCell ref="A89:B89"/>
    <mergeCell ref="D89:E89"/>
    <mergeCell ref="H89:I89"/>
    <mergeCell ref="J89:K89"/>
    <mergeCell ref="A88:B88"/>
    <mergeCell ref="D88:E88"/>
    <mergeCell ref="A87:B87"/>
    <mergeCell ref="D87:E87"/>
    <mergeCell ref="F87:G87"/>
    <mergeCell ref="H87:I87"/>
    <mergeCell ref="J87:K87"/>
    <mergeCell ref="A86:B86"/>
    <mergeCell ref="D86:E86"/>
    <mergeCell ref="A85:B85"/>
    <mergeCell ref="D85:E85"/>
    <mergeCell ref="F85:G85"/>
    <mergeCell ref="H85:I85"/>
    <mergeCell ref="A84:B84"/>
    <mergeCell ref="D84:E84"/>
    <mergeCell ref="A83:B83"/>
    <mergeCell ref="D83:E83"/>
    <mergeCell ref="A82:B82"/>
    <mergeCell ref="D82:E82"/>
    <mergeCell ref="A81:B81"/>
    <mergeCell ref="D81:E81"/>
    <mergeCell ref="F81:G81"/>
    <mergeCell ref="H81:I81"/>
    <mergeCell ref="J81:K81"/>
    <mergeCell ref="A80:B80"/>
    <mergeCell ref="D80:E80"/>
    <mergeCell ref="F80:G80"/>
    <mergeCell ref="H80:I80"/>
    <mergeCell ref="J80:K80"/>
    <mergeCell ref="A79:B79"/>
    <mergeCell ref="D79:E79"/>
    <mergeCell ref="A78:B78"/>
    <mergeCell ref="D78:E78"/>
    <mergeCell ref="A77:B77"/>
    <mergeCell ref="D77:E77"/>
    <mergeCell ref="H77:I77"/>
    <mergeCell ref="J77:K77"/>
    <mergeCell ref="A76:B76"/>
    <mergeCell ref="D76:E76"/>
    <mergeCell ref="A75:B75"/>
    <mergeCell ref="D75:E75"/>
    <mergeCell ref="F75:G75"/>
    <mergeCell ref="H75:I75"/>
    <mergeCell ref="J75:K75"/>
    <mergeCell ref="A74:B74"/>
    <mergeCell ref="D74:E74"/>
    <mergeCell ref="A73:B73"/>
    <mergeCell ref="D73:E73"/>
    <mergeCell ref="F73:G73"/>
    <mergeCell ref="H73:I73"/>
    <mergeCell ref="A72:B72"/>
    <mergeCell ref="D72:E72"/>
    <mergeCell ref="A71:B71"/>
    <mergeCell ref="D71:E71"/>
    <mergeCell ref="A70:B70"/>
    <mergeCell ref="D70:E70"/>
    <mergeCell ref="A69:B69"/>
    <mergeCell ref="D69:E69"/>
    <mergeCell ref="F69:G69"/>
    <mergeCell ref="H69:I69"/>
    <mergeCell ref="J69:K69"/>
    <mergeCell ref="A68:B68"/>
    <mergeCell ref="D68:E68"/>
    <mergeCell ref="F68:G68"/>
    <mergeCell ref="H68:I68"/>
    <mergeCell ref="J68:K68"/>
    <mergeCell ref="A67:B67"/>
    <mergeCell ref="D67:E67"/>
    <mergeCell ref="A66:B66"/>
    <mergeCell ref="D66:E66"/>
    <mergeCell ref="A65:B65"/>
    <mergeCell ref="D65:E65"/>
    <mergeCell ref="H65:I65"/>
    <mergeCell ref="J65:K65"/>
    <mergeCell ref="A64:B64"/>
    <mergeCell ref="D64:E64"/>
    <mergeCell ref="A63:B63"/>
    <mergeCell ref="D63:E63"/>
    <mergeCell ref="F63:G63"/>
    <mergeCell ref="H63:I63"/>
    <mergeCell ref="J63:K63"/>
    <mergeCell ref="A62:B62"/>
    <mergeCell ref="D62:E62"/>
    <mergeCell ref="A61:B61"/>
    <mergeCell ref="D61:E61"/>
    <mergeCell ref="F61:G61"/>
    <mergeCell ref="H61:I61"/>
    <mergeCell ref="A60:B60"/>
    <mergeCell ref="D60:E60"/>
    <mergeCell ref="A59:B59"/>
    <mergeCell ref="D59:E59"/>
    <mergeCell ref="A58:B58"/>
    <mergeCell ref="D58:E58"/>
    <mergeCell ref="A57:B57"/>
    <mergeCell ref="D57:E57"/>
    <mergeCell ref="F57:G57"/>
    <mergeCell ref="H57:I57"/>
    <mergeCell ref="J57:K57"/>
    <mergeCell ref="A56:B56"/>
    <mergeCell ref="D56:E56"/>
    <mergeCell ref="F56:G56"/>
    <mergeCell ref="H56:I56"/>
    <mergeCell ref="J56:K56"/>
    <mergeCell ref="A55:B55"/>
    <mergeCell ref="D55:E55"/>
    <mergeCell ref="A54:B54"/>
    <mergeCell ref="D54:E54"/>
    <mergeCell ref="A53:B53"/>
    <mergeCell ref="D53:E53"/>
    <mergeCell ref="H53:I53"/>
    <mergeCell ref="J53:K53"/>
    <mergeCell ref="A52:B52"/>
    <mergeCell ref="D52:E52"/>
    <mergeCell ref="A51:B51"/>
    <mergeCell ref="D51:E51"/>
    <mergeCell ref="F51:G51"/>
    <mergeCell ref="H51:I51"/>
    <mergeCell ref="J51:K51"/>
    <mergeCell ref="A50:B50"/>
    <mergeCell ref="D50:E50"/>
    <mergeCell ref="A49:B49"/>
    <mergeCell ref="D49:E49"/>
    <mergeCell ref="F49:G49"/>
    <mergeCell ref="H49:I49"/>
    <mergeCell ref="A48:B48"/>
    <mergeCell ref="D48:E48"/>
    <mergeCell ref="A47:B47"/>
    <mergeCell ref="D47:E47"/>
    <mergeCell ref="A46:B46"/>
    <mergeCell ref="D46:E46"/>
    <mergeCell ref="A45:B45"/>
    <mergeCell ref="D45:E45"/>
    <mergeCell ref="F45:G45"/>
    <mergeCell ref="H45:I45"/>
    <mergeCell ref="J45:K45"/>
    <mergeCell ref="A44:B44"/>
    <mergeCell ref="D44:E44"/>
    <mergeCell ref="F44:G44"/>
    <mergeCell ref="H44:I44"/>
    <mergeCell ref="J44:K44"/>
    <mergeCell ref="A43:B43"/>
    <mergeCell ref="D43:E43"/>
    <mergeCell ref="A42:B42"/>
    <mergeCell ref="D42:E42"/>
    <mergeCell ref="A41:B41"/>
    <mergeCell ref="D41:E41"/>
    <mergeCell ref="H41:I41"/>
    <mergeCell ref="J41:K41"/>
    <mergeCell ref="A40:B40"/>
    <mergeCell ref="D40:E40"/>
    <mergeCell ref="A39:B39"/>
    <mergeCell ref="D39:E39"/>
    <mergeCell ref="F39:G39"/>
    <mergeCell ref="H39:I39"/>
    <mergeCell ref="J39:K39"/>
    <mergeCell ref="A38:B38"/>
    <mergeCell ref="D38:E38"/>
    <mergeCell ref="A37:B37"/>
    <mergeCell ref="D37:E37"/>
    <mergeCell ref="F37:G37"/>
    <mergeCell ref="H37:I37"/>
    <mergeCell ref="A36:B36"/>
    <mergeCell ref="D36:E36"/>
    <mergeCell ref="A35:B35"/>
    <mergeCell ref="D35:E35"/>
    <mergeCell ref="A34:B34"/>
    <mergeCell ref="D34:E34"/>
    <mergeCell ref="A33:B33"/>
    <mergeCell ref="D33:E33"/>
    <mergeCell ref="A32:B32"/>
    <mergeCell ref="D32:E32"/>
    <mergeCell ref="F33:G33"/>
    <mergeCell ref="H33:I33"/>
    <mergeCell ref="A31:B31"/>
    <mergeCell ref="D31:E31"/>
    <mergeCell ref="A30:B30"/>
    <mergeCell ref="D30:E30"/>
    <mergeCell ref="F31:G31"/>
    <mergeCell ref="H31:I31"/>
    <mergeCell ref="H27:I27"/>
    <mergeCell ref="A29:B29"/>
    <mergeCell ref="D29:E29"/>
    <mergeCell ref="A28:B28"/>
    <mergeCell ref="D28:E28"/>
    <mergeCell ref="F29:G29"/>
    <mergeCell ref="H29:I29"/>
    <mergeCell ref="D25:E25"/>
    <mergeCell ref="A24:B24"/>
    <mergeCell ref="D24:E24"/>
    <mergeCell ref="F24:G24"/>
    <mergeCell ref="H24:I24"/>
    <mergeCell ref="A27:B27"/>
    <mergeCell ref="D27:E27"/>
    <mergeCell ref="A26:B26"/>
    <mergeCell ref="D26:E26"/>
    <mergeCell ref="F27:G27"/>
    <mergeCell ref="J24:K24"/>
    <mergeCell ref="F25:G25"/>
    <mergeCell ref="A23:B23"/>
    <mergeCell ref="D23:E23"/>
    <mergeCell ref="D19:E19"/>
    <mergeCell ref="A22:B22"/>
    <mergeCell ref="D22:E22"/>
    <mergeCell ref="A21:B21"/>
    <mergeCell ref="D21:E21"/>
    <mergeCell ref="A25:B25"/>
    <mergeCell ref="D14:E16"/>
    <mergeCell ref="F14:K14"/>
    <mergeCell ref="F15:G16"/>
    <mergeCell ref="H15:K15"/>
    <mergeCell ref="F19:G19"/>
    <mergeCell ref="H19:I19"/>
    <mergeCell ref="J19:K19"/>
    <mergeCell ref="A20:B20"/>
    <mergeCell ref="D20:E20"/>
    <mergeCell ref="A19:B19"/>
    <mergeCell ref="L15:M16"/>
    <mergeCell ref="A6:C6"/>
    <mergeCell ref="D6:Q6"/>
    <mergeCell ref="A8:Q8"/>
    <mergeCell ref="A9:Q9"/>
    <mergeCell ref="B10:G10"/>
    <mergeCell ref="C14:C16"/>
    <mergeCell ref="H10:L10"/>
    <mergeCell ref="M10:Q10"/>
    <mergeCell ref="M12:Q12"/>
    <mergeCell ref="A17:B17"/>
    <mergeCell ref="D17:E17"/>
    <mergeCell ref="A18:B18"/>
    <mergeCell ref="D18:E18"/>
    <mergeCell ref="A13:Q13"/>
    <mergeCell ref="A14:B16"/>
    <mergeCell ref="B11:G11"/>
    <mergeCell ref="P26:Q26"/>
    <mergeCell ref="F109:G109"/>
    <mergeCell ref="H11:L11"/>
    <mergeCell ref="M11:Q11"/>
    <mergeCell ref="B12:G12"/>
    <mergeCell ref="H12:L12"/>
    <mergeCell ref="L24:M24"/>
    <mergeCell ref="N24:O24"/>
    <mergeCell ref="P24:Q24"/>
    <mergeCell ref="L14:Q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  <rowBreaks count="3" manualBreakCount="3">
    <brk id="18" max="16" man="1"/>
    <brk id="58" max="16" man="1"/>
    <brk id="9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I1" sqref="I1:K16384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28.375" style="0" customWidth="1"/>
    <col min="4" max="4" width="33.00390625" style="0" customWidth="1"/>
    <col min="5" max="5" width="30.75390625" style="0" customWidth="1"/>
    <col min="6" max="6" width="37.375" style="0" customWidth="1"/>
    <col min="7" max="7" width="28.00390625" style="0" customWidth="1"/>
    <col min="8" max="8" width="13.625" style="0" hidden="1" customWidth="1"/>
    <col min="9" max="9" width="16.125" style="0" hidden="1" customWidth="1"/>
    <col min="10" max="10" width="12.625" style="0" hidden="1" customWidth="1"/>
    <col min="11" max="11" width="12.75390625" style="0" hidden="1" customWidth="1"/>
    <col min="12" max="12" width="12.375" style="0" hidden="1" customWidth="1"/>
    <col min="13" max="13" width="15.875" style="0" hidden="1" customWidth="1"/>
    <col min="14" max="14" width="11.75390625" style="0" hidden="1" customWidth="1"/>
  </cols>
  <sheetData>
    <row r="1" spans="2:7" ht="15.75">
      <c r="B1" s="203" t="s">
        <v>215</v>
      </c>
      <c r="C1" s="203"/>
      <c r="D1" s="203"/>
      <c r="E1" s="203"/>
      <c r="F1" s="203"/>
      <c r="G1" s="203"/>
    </row>
    <row r="2" spans="1:7" ht="21.75" customHeight="1">
      <c r="A2" s="1"/>
      <c r="B2" s="1"/>
      <c r="C2" s="1"/>
      <c r="D2" s="1"/>
      <c r="E2" s="1"/>
      <c r="F2" s="1"/>
      <c r="G2" s="2" t="s">
        <v>0</v>
      </c>
    </row>
    <row r="3" spans="1:7" ht="65.25" customHeight="1">
      <c r="A3" s="202" t="s">
        <v>216</v>
      </c>
      <c r="B3" s="202"/>
      <c r="C3" s="202"/>
      <c r="D3" s="202"/>
      <c r="E3" s="202"/>
      <c r="F3" s="202"/>
      <c r="G3" s="202"/>
    </row>
    <row r="4" spans="1:12" ht="42.75" customHeight="1">
      <c r="A4" s="205" t="s">
        <v>1</v>
      </c>
      <c r="B4" s="205" t="s">
        <v>2</v>
      </c>
      <c r="C4" s="204" t="s">
        <v>138</v>
      </c>
      <c r="D4" s="204"/>
      <c r="E4" s="204"/>
      <c r="F4" s="204"/>
      <c r="G4" s="93" t="s">
        <v>217</v>
      </c>
      <c r="H4" s="151">
        <v>4413777962.2400055</v>
      </c>
      <c r="I4" s="158"/>
      <c r="J4" s="158"/>
      <c r="K4" s="160"/>
      <c r="L4" s="44">
        <f>G105*1000+L7+N7</f>
        <v>377893541.2912995</v>
      </c>
    </row>
    <row r="5" spans="1:13" ht="259.5" customHeight="1">
      <c r="A5" s="205"/>
      <c r="B5" s="205"/>
      <c r="C5" s="46" t="s">
        <v>148</v>
      </c>
      <c r="D5" s="46" t="s">
        <v>149</v>
      </c>
      <c r="E5" s="46" t="s">
        <v>150</v>
      </c>
      <c r="F5" s="46" t="s">
        <v>151</v>
      </c>
      <c r="G5" s="46" t="s">
        <v>152</v>
      </c>
      <c r="H5" s="150" t="s">
        <v>257</v>
      </c>
      <c r="I5" s="159" t="s">
        <v>260</v>
      </c>
      <c r="J5" s="159" t="s">
        <v>261</v>
      </c>
      <c r="K5" s="159" t="s">
        <v>262</v>
      </c>
      <c r="M5" s="150" t="s">
        <v>258</v>
      </c>
    </row>
    <row r="6" spans="1:12" ht="14.25" customHeight="1">
      <c r="A6" s="39">
        <v>1</v>
      </c>
      <c r="B6" s="46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152"/>
      <c r="I6" s="44"/>
      <c r="L6" s="153">
        <v>0.005</v>
      </c>
    </row>
    <row r="7" spans="1:14" ht="14.25" customHeight="1">
      <c r="A7" s="39"/>
      <c r="B7" s="47" t="s">
        <v>3</v>
      </c>
      <c r="C7" s="45">
        <f>C9+C28+C40+C48+C55+C70+C77+C90+C100+C103+C105</f>
        <v>183.4</v>
      </c>
      <c r="D7" s="45">
        <f>D9+D28+D40+D48+D55+D70+D77+D90+D100+D103+D105</f>
        <v>38.1</v>
      </c>
      <c r="E7" s="45">
        <f>E9+E28+E40+E48+E55+E70+E77+E90+E100+E103+E105</f>
        <v>6623056.299999999</v>
      </c>
      <c r="F7" s="45">
        <f>F9+F28+F40+F48+F55+F70+F77+F90+F100+F103+F105</f>
        <v>68952560.7</v>
      </c>
      <c r="G7" s="45">
        <f>G9+G28+G40+G48+G55+G70+G77+G90+G100+G103+G105</f>
        <v>75575838.5</v>
      </c>
      <c r="H7" s="152">
        <v>75190948237.76</v>
      </c>
      <c r="I7" s="51">
        <f aca="true" t="shared" si="0" ref="I7:N7">I9+I28+I40+I48+I55+I70+I77+I90+I100+I103+I105</f>
        <v>79604726200</v>
      </c>
      <c r="J7" s="45">
        <f>(J9+J28+J40+J48+J55+J70+J77+J90+J100+J103+J105)+K7</f>
        <v>4028887.7000000007</v>
      </c>
      <c r="K7" s="45">
        <f t="shared" si="0"/>
        <v>-1093833.1999999997</v>
      </c>
      <c r="L7" s="45">
        <f t="shared" si="0"/>
        <v>375949869.57650006</v>
      </c>
      <c r="M7" s="45">
        <f t="shared" si="0"/>
        <v>75565923784.87651</v>
      </c>
      <c r="N7" s="45">
        <f t="shared" si="0"/>
        <v>1943671.7147994526</v>
      </c>
    </row>
    <row r="8" spans="1:8" ht="14.25" customHeight="1">
      <c r="A8" s="39"/>
      <c r="B8" s="47"/>
      <c r="C8" s="48"/>
      <c r="D8" s="48"/>
      <c r="E8" s="48"/>
      <c r="F8" s="48"/>
      <c r="G8" s="49"/>
      <c r="H8" s="152"/>
    </row>
    <row r="9" spans="1:14" ht="14.25" customHeight="1">
      <c r="A9" s="39"/>
      <c r="B9" s="47" t="s">
        <v>4</v>
      </c>
      <c r="C9" s="45">
        <f>SUM(C10:C27)</f>
        <v>51.3</v>
      </c>
      <c r="D9" s="45">
        <f>SUM(D10:D27)</f>
        <v>10.299999999999999</v>
      </c>
      <c r="E9" s="45">
        <f>SUM(E10:E27)</f>
        <v>904407.5</v>
      </c>
      <c r="F9" s="45">
        <f>SUM(F10:F27)</f>
        <v>10777654</v>
      </c>
      <c r="G9" s="45">
        <f>SUM(G10:G27)</f>
        <v>11682123.1</v>
      </c>
      <c r="H9" s="152">
        <v>11623637248.14</v>
      </c>
      <c r="I9" s="51">
        <f aca="true" t="shared" si="1" ref="I9:N9">SUM(I10:I27)</f>
        <v>11589281700</v>
      </c>
      <c r="J9" s="149">
        <f t="shared" si="1"/>
        <v>237797.9</v>
      </c>
      <c r="K9" s="149">
        <f t="shared" si="1"/>
        <v>-330639.2999999999</v>
      </c>
      <c r="L9" s="149">
        <f t="shared" si="1"/>
        <v>58118185.2407</v>
      </c>
      <c r="M9" s="149">
        <f t="shared" si="1"/>
        <v>11681755233.3807</v>
      </c>
      <c r="N9" s="149">
        <f t="shared" si="1"/>
        <v>367866.6192995906</v>
      </c>
    </row>
    <row r="10" spans="1:14" s="36" customFormat="1" ht="14.25" customHeight="1">
      <c r="A10" s="39">
        <v>1</v>
      </c>
      <c r="B10" s="37" t="s">
        <v>5</v>
      </c>
      <c r="C10" s="50">
        <f>'Приложение 4'!K9</f>
        <v>0</v>
      </c>
      <c r="D10" s="50">
        <f>'Приложение 5'!K9</f>
        <v>0</v>
      </c>
      <c r="E10" s="50">
        <f>'Приложение 2'!K9</f>
        <v>34205.7</v>
      </c>
      <c r="F10" s="50">
        <f>'Приложение 3'!V10</f>
        <v>469270</v>
      </c>
      <c r="G10" s="134">
        <f>C10+D10+E10+F10</f>
        <v>503475.7</v>
      </c>
      <c r="H10" s="152">
        <v>500954076.08000004</v>
      </c>
      <c r="I10" s="134">
        <v>529800500</v>
      </c>
      <c r="J10" s="134">
        <f aca="true" t="shared" si="2" ref="J10:J18">I10/1000-G10</f>
        <v>26324.79999999999</v>
      </c>
      <c r="K10" s="134"/>
      <c r="L10" s="152">
        <f>H10*0.5/100</f>
        <v>2504770.3804</v>
      </c>
      <c r="M10" s="154">
        <f aca="true" t="shared" si="3" ref="M10:M27">H10+L10</f>
        <v>503458846.46040004</v>
      </c>
      <c r="N10" s="152">
        <f aca="true" t="shared" si="4" ref="N10:N27">G10*1000-M10</f>
        <v>16853.539599955082</v>
      </c>
    </row>
    <row r="11" spans="1:14" s="36" customFormat="1" ht="14.25" customHeight="1">
      <c r="A11" s="39">
        <v>2</v>
      </c>
      <c r="B11" s="37" t="s">
        <v>6</v>
      </c>
      <c r="C11" s="50">
        <f>'Приложение 4'!K10</f>
        <v>2.8</v>
      </c>
      <c r="D11" s="50">
        <f>'Приложение 5'!K10</f>
        <v>0.6</v>
      </c>
      <c r="E11" s="50">
        <f>'Приложение 2'!K10</f>
        <v>40474.7</v>
      </c>
      <c r="F11" s="50">
        <f>'Приложение 3'!V11</f>
        <v>435359.4</v>
      </c>
      <c r="G11" s="134">
        <f aca="true" t="shared" si="5" ref="G11:G75">C11+D11+E11+F11</f>
        <v>475837.5</v>
      </c>
      <c r="H11" s="152">
        <v>473467477.86</v>
      </c>
      <c r="I11" s="134">
        <v>504144400</v>
      </c>
      <c r="J11" s="134">
        <f t="shared" si="2"/>
        <v>28306.900000000023</v>
      </c>
      <c r="K11" s="134"/>
      <c r="L11" s="152">
        <f aca="true" t="shared" si="6" ref="L11:L74">H11*0.5/100</f>
        <v>2367337.3893</v>
      </c>
      <c r="M11" s="154">
        <f t="shared" si="3"/>
        <v>475834815.2493</v>
      </c>
      <c r="N11" s="152">
        <f t="shared" si="4"/>
        <v>2684.7506999969482</v>
      </c>
    </row>
    <row r="12" spans="1:14" s="36" customFormat="1" ht="14.25" customHeight="1">
      <c r="A12" s="39">
        <v>3</v>
      </c>
      <c r="B12" s="37" t="s">
        <v>7</v>
      </c>
      <c r="C12" s="50">
        <f>'Приложение 4'!K11</f>
        <v>0</v>
      </c>
      <c r="D12" s="50">
        <f>'Приложение 5'!K11</f>
        <v>0</v>
      </c>
      <c r="E12" s="50">
        <f>'Приложение 2'!K11</f>
        <v>36013.5</v>
      </c>
      <c r="F12" s="50">
        <f>'Приложение 3'!V12</f>
        <v>400568.7</v>
      </c>
      <c r="G12" s="134">
        <f t="shared" si="5"/>
        <v>436582.2</v>
      </c>
      <c r="H12" s="152">
        <v>434376121.09999996</v>
      </c>
      <c r="I12" s="134">
        <v>471049000</v>
      </c>
      <c r="J12" s="134">
        <f t="shared" si="2"/>
        <v>34466.79999999999</v>
      </c>
      <c r="K12" s="134"/>
      <c r="L12" s="152">
        <f t="shared" si="6"/>
        <v>2171880.6054999996</v>
      </c>
      <c r="M12" s="154">
        <f t="shared" si="3"/>
        <v>436548001.70549995</v>
      </c>
      <c r="N12" s="152">
        <f t="shared" si="4"/>
        <v>34198.29450005293</v>
      </c>
    </row>
    <row r="13" spans="1:14" s="36" customFormat="1" ht="14.25" customHeight="1">
      <c r="A13" s="39">
        <v>4</v>
      </c>
      <c r="B13" s="37" t="s">
        <v>8</v>
      </c>
      <c r="C13" s="50">
        <f>'Приложение 4'!K12</f>
        <v>2.8</v>
      </c>
      <c r="D13" s="50">
        <f>'Приложение 5'!K12</f>
        <v>0.6</v>
      </c>
      <c r="E13" s="50">
        <f>'Приложение 2'!K12</f>
        <v>66849</v>
      </c>
      <c r="F13" s="50">
        <f>'Приложение 3'!V13</f>
        <v>782451</v>
      </c>
      <c r="G13" s="134">
        <f t="shared" si="5"/>
        <v>849303.4</v>
      </c>
      <c r="H13" s="152">
        <v>845043697.24</v>
      </c>
      <c r="I13" s="134">
        <v>879187900</v>
      </c>
      <c r="J13" s="134">
        <f t="shared" si="2"/>
        <v>29884.5</v>
      </c>
      <c r="K13" s="134"/>
      <c r="L13" s="152">
        <f t="shared" si="6"/>
        <v>4225218.4862</v>
      </c>
      <c r="M13" s="154">
        <f t="shared" si="3"/>
        <v>849268915.7262</v>
      </c>
      <c r="N13" s="152">
        <f t="shared" si="4"/>
        <v>34484.27380001545</v>
      </c>
    </row>
    <row r="14" spans="1:14" s="36" customFormat="1" ht="14.25" customHeight="1">
      <c r="A14" s="39">
        <v>5</v>
      </c>
      <c r="B14" s="37" t="s">
        <v>9</v>
      </c>
      <c r="C14" s="50">
        <f>'Приложение 4'!K13</f>
        <v>3</v>
      </c>
      <c r="D14" s="50">
        <f>'Приложение 5'!K13</f>
        <v>0.6</v>
      </c>
      <c r="E14" s="50">
        <f>'Приложение 2'!K13</f>
        <v>30736</v>
      </c>
      <c r="F14" s="50">
        <f>'Приложение 3'!V14</f>
        <v>319672.5</v>
      </c>
      <c r="G14" s="134">
        <f t="shared" si="5"/>
        <v>350412.1</v>
      </c>
      <c r="H14" s="152">
        <v>348643797.62</v>
      </c>
      <c r="I14" s="134">
        <v>360931800</v>
      </c>
      <c r="J14" s="134">
        <f t="shared" si="2"/>
        <v>10519.700000000012</v>
      </c>
      <c r="K14" s="134"/>
      <c r="L14" s="152">
        <f t="shared" si="6"/>
        <v>1743218.9881</v>
      </c>
      <c r="M14" s="154">
        <f t="shared" si="3"/>
        <v>350387016.6081</v>
      </c>
      <c r="N14" s="152">
        <f t="shared" si="4"/>
        <v>25083.391900002956</v>
      </c>
    </row>
    <row r="15" spans="1:14" s="36" customFormat="1" ht="14.25" customHeight="1">
      <c r="A15" s="39">
        <v>6</v>
      </c>
      <c r="B15" s="37" t="s">
        <v>10</v>
      </c>
      <c r="C15" s="50">
        <f>'Приложение 4'!K14</f>
        <v>0</v>
      </c>
      <c r="D15" s="50">
        <f>'Приложение 5'!K14</f>
        <v>0.6</v>
      </c>
      <c r="E15" s="50">
        <f>'Приложение 2'!K14</f>
        <v>33247.8</v>
      </c>
      <c r="F15" s="50">
        <f>'Приложение 3'!V15</f>
        <v>331584.8</v>
      </c>
      <c r="G15" s="134">
        <f t="shared" si="5"/>
        <v>364833.2</v>
      </c>
      <c r="H15" s="152">
        <v>362996182.06000006</v>
      </c>
      <c r="I15" s="134">
        <v>377005600</v>
      </c>
      <c r="J15" s="134">
        <f t="shared" si="2"/>
        <v>12172.399999999965</v>
      </c>
      <c r="K15" s="134"/>
      <c r="L15" s="152">
        <f t="shared" si="6"/>
        <v>1814980.9103000003</v>
      </c>
      <c r="M15" s="154">
        <f t="shared" si="3"/>
        <v>364811162.9703001</v>
      </c>
      <c r="N15" s="152">
        <f t="shared" si="4"/>
        <v>22037.029699921608</v>
      </c>
    </row>
    <row r="16" spans="1:14" s="36" customFormat="1" ht="14.25" customHeight="1">
      <c r="A16" s="39">
        <v>7</v>
      </c>
      <c r="B16" s="37" t="s">
        <v>11</v>
      </c>
      <c r="C16" s="50">
        <f>'Приложение 4'!K15</f>
        <v>0</v>
      </c>
      <c r="D16" s="50">
        <f>'Приложение 5'!K15</f>
        <v>0</v>
      </c>
      <c r="E16" s="50">
        <f>'Приложение 2'!K15</f>
        <v>17032.2</v>
      </c>
      <c r="F16" s="50">
        <f>'Приложение 3'!V16</f>
        <v>187571.1</v>
      </c>
      <c r="G16" s="134">
        <f t="shared" si="5"/>
        <v>204603.30000000002</v>
      </c>
      <c r="H16" s="152">
        <v>203528465.76</v>
      </c>
      <c r="I16" s="134">
        <v>210827300</v>
      </c>
      <c r="J16" s="134">
        <f t="shared" si="2"/>
        <v>6223.999999999971</v>
      </c>
      <c r="K16" s="134"/>
      <c r="L16" s="152">
        <f t="shared" si="6"/>
        <v>1017642.3287999999</v>
      </c>
      <c r="M16" s="154">
        <f t="shared" si="3"/>
        <v>204546108.08879998</v>
      </c>
      <c r="N16" s="152">
        <f t="shared" si="4"/>
        <v>57191.91120004654</v>
      </c>
    </row>
    <row r="17" spans="1:14" s="36" customFormat="1" ht="14.25" customHeight="1">
      <c r="A17" s="39">
        <v>8</v>
      </c>
      <c r="B17" s="37" t="s">
        <v>12</v>
      </c>
      <c r="C17" s="50">
        <f>'Приложение 4'!K16</f>
        <v>0</v>
      </c>
      <c r="D17" s="50">
        <f>'Приложение 5'!K16</f>
        <v>0</v>
      </c>
      <c r="E17" s="50">
        <f>'Приложение 2'!K16</f>
        <v>40591.6</v>
      </c>
      <c r="F17" s="50">
        <f>'Приложение 3'!V17</f>
        <v>411172.5</v>
      </c>
      <c r="G17" s="134">
        <f t="shared" si="5"/>
        <v>451764.1</v>
      </c>
      <c r="H17" s="152">
        <v>449480205.74</v>
      </c>
      <c r="I17" s="134">
        <v>470950500</v>
      </c>
      <c r="J17" s="134">
        <f t="shared" si="2"/>
        <v>19186.400000000023</v>
      </c>
      <c r="K17" s="134"/>
      <c r="L17" s="152">
        <f t="shared" si="6"/>
        <v>2247401.0287</v>
      </c>
      <c r="M17" s="154">
        <f t="shared" si="3"/>
        <v>451727606.7687</v>
      </c>
      <c r="N17" s="152">
        <f t="shared" si="4"/>
        <v>36493.231299996376</v>
      </c>
    </row>
    <row r="18" spans="1:14" s="36" customFormat="1" ht="14.25" customHeight="1">
      <c r="A18" s="39">
        <v>9</v>
      </c>
      <c r="B18" s="37" t="s">
        <v>13</v>
      </c>
      <c r="C18" s="50">
        <f>'Приложение 4'!K17</f>
        <v>0</v>
      </c>
      <c r="D18" s="50">
        <f>'Приложение 5'!K17</f>
        <v>0</v>
      </c>
      <c r="E18" s="50">
        <f>'Приложение 2'!K17</f>
        <v>35393.9</v>
      </c>
      <c r="F18" s="50">
        <f>'Приложение 3'!V18</f>
        <v>399316.3</v>
      </c>
      <c r="G18" s="134">
        <f t="shared" si="5"/>
        <v>434710.2</v>
      </c>
      <c r="H18" s="152">
        <v>432538427.43999994</v>
      </c>
      <c r="I18" s="134">
        <v>443734400</v>
      </c>
      <c r="J18" s="134">
        <f t="shared" si="2"/>
        <v>9024.200000000012</v>
      </c>
      <c r="K18" s="134"/>
      <c r="L18" s="152">
        <f t="shared" si="6"/>
        <v>2162692.1371999998</v>
      </c>
      <c r="M18" s="154">
        <f t="shared" si="3"/>
        <v>434701119.57719994</v>
      </c>
      <c r="N18" s="152">
        <f t="shared" si="4"/>
        <v>9080.422800064087</v>
      </c>
    </row>
    <row r="19" spans="1:14" s="36" customFormat="1" ht="14.25" customHeight="1">
      <c r="A19" s="39">
        <v>10</v>
      </c>
      <c r="B19" s="37" t="s">
        <v>14</v>
      </c>
      <c r="C19" s="50">
        <f>'Приложение 4'!K18</f>
        <v>14.2</v>
      </c>
      <c r="D19" s="50">
        <f>'Приложение 5'!K18</f>
        <v>2.4</v>
      </c>
      <c r="E19" s="50">
        <f>'Приложение 2'!K18</f>
        <v>187749</v>
      </c>
      <c r="F19" s="50">
        <f>'Приложение 3'!V19</f>
        <v>2653565.3</v>
      </c>
      <c r="G19" s="134">
        <f t="shared" si="5"/>
        <v>2841330.9</v>
      </c>
      <c r="H19" s="152">
        <v>2827182218.54</v>
      </c>
      <c r="I19" s="134">
        <v>2700153400</v>
      </c>
      <c r="J19" s="134"/>
      <c r="K19" s="134">
        <f>I19/1000-G19</f>
        <v>-141177.5</v>
      </c>
      <c r="L19" s="152">
        <f t="shared" si="6"/>
        <v>14135911.092699999</v>
      </c>
      <c r="M19" s="154">
        <f t="shared" si="3"/>
        <v>2841318129.6327</v>
      </c>
      <c r="N19" s="152">
        <f t="shared" si="4"/>
        <v>12770.36730003357</v>
      </c>
    </row>
    <row r="20" spans="1:14" s="36" customFormat="1" ht="14.25" customHeight="1">
      <c r="A20" s="39">
        <v>11</v>
      </c>
      <c r="B20" s="37" t="s">
        <v>15</v>
      </c>
      <c r="C20" s="50">
        <f>'Приложение 4'!K19</f>
        <v>2.8</v>
      </c>
      <c r="D20" s="50">
        <f>'Приложение 5'!K19</f>
        <v>0.6</v>
      </c>
      <c r="E20" s="50">
        <f>'Приложение 2'!K19</f>
        <v>159712</v>
      </c>
      <c r="F20" s="50">
        <f>'Приложение 3'!V20</f>
        <v>2008340</v>
      </c>
      <c r="G20" s="134">
        <f t="shared" si="5"/>
        <v>2168055.4</v>
      </c>
      <c r="H20" s="152">
        <v>2157263919.76</v>
      </c>
      <c r="I20" s="134">
        <v>2018663000</v>
      </c>
      <c r="J20" s="134"/>
      <c r="K20" s="134">
        <f>I20/1000-G20</f>
        <v>-149392.3999999999</v>
      </c>
      <c r="L20" s="152">
        <f t="shared" si="6"/>
        <v>10786319.598800002</v>
      </c>
      <c r="M20" s="154">
        <f t="shared" si="3"/>
        <v>2168050239.3588004</v>
      </c>
      <c r="N20" s="152">
        <f t="shared" si="4"/>
        <v>5160.641199588776</v>
      </c>
    </row>
    <row r="21" spans="1:14" s="36" customFormat="1" ht="14.25" customHeight="1">
      <c r="A21" s="39">
        <v>12</v>
      </c>
      <c r="B21" s="37" t="s">
        <v>16</v>
      </c>
      <c r="C21" s="50">
        <f>'Приложение 4'!K20</f>
        <v>0</v>
      </c>
      <c r="D21" s="50">
        <f>'Приложение 5'!K20</f>
        <v>0</v>
      </c>
      <c r="E21" s="50">
        <f>'Приложение 2'!K20</f>
        <v>24844.1</v>
      </c>
      <c r="F21" s="50">
        <f>'Приложение 3'!V21</f>
        <v>256051.8</v>
      </c>
      <c r="G21" s="134">
        <f t="shared" si="5"/>
        <v>280895.89999999997</v>
      </c>
      <c r="H21" s="152">
        <v>279488007.5</v>
      </c>
      <c r="I21" s="134">
        <v>271216100</v>
      </c>
      <c r="J21" s="134"/>
      <c r="K21" s="134">
        <f>I21/1000-G21</f>
        <v>-9679.799999999988</v>
      </c>
      <c r="L21" s="152">
        <f t="shared" si="6"/>
        <v>1397440.0375</v>
      </c>
      <c r="M21" s="154">
        <f t="shared" si="3"/>
        <v>280885447.5375</v>
      </c>
      <c r="N21" s="152">
        <f t="shared" si="4"/>
        <v>10452.462499916553</v>
      </c>
    </row>
    <row r="22" spans="1:14" s="36" customFormat="1" ht="14.25" customHeight="1">
      <c r="A22" s="39">
        <v>13</v>
      </c>
      <c r="B22" s="37" t="s">
        <v>17</v>
      </c>
      <c r="C22" s="50">
        <f>'Приложение 4'!K21</f>
        <v>2.8</v>
      </c>
      <c r="D22" s="50">
        <f>'Приложение 5'!K21</f>
        <v>1.2</v>
      </c>
      <c r="E22" s="50">
        <f>'Приложение 2'!K21</f>
        <v>32478.9</v>
      </c>
      <c r="F22" s="50">
        <f>'Приложение 3'!V22</f>
        <v>344032.2</v>
      </c>
      <c r="G22" s="134">
        <f t="shared" si="5"/>
        <v>376515.10000000003</v>
      </c>
      <c r="H22" s="152">
        <v>374641281.52</v>
      </c>
      <c r="I22" s="134">
        <v>351190700</v>
      </c>
      <c r="J22" s="134"/>
      <c r="K22" s="134">
        <f>I22/1000-G22</f>
        <v>-25324.400000000023</v>
      </c>
      <c r="L22" s="152">
        <f t="shared" si="6"/>
        <v>1873206.4075999998</v>
      </c>
      <c r="M22" s="154">
        <f t="shared" si="3"/>
        <v>376514487.92759997</v>
      </c>
      <c r="N22" s="152">
        <f t="shared" si="4"/>
        <v>612.0724000930786</v>
      </c>
    </row>
    <row r="23" spans="1:14" s="36" customFormat="1" ht="14.25" customHeight="1">
      <c r="A23" s="39">
        <v>14</v>
      </c>
      <c r="B23" s="37" t="s">
        <v>18</v>
      </c>
      <c r="C23" s="50">
        <f>'Приложение 4'!K22</f>
        <v>5.8</v>
      </c>
      <c r="D23" s="50">
        <f>'Приложение 5'!K22</f>
        <v>0.6</v>
      </c>
      <c r="E23" s="50">
        <f>'Приложение 2'!K22</f>
        <v>28264.1</v>
      </c>
      <c r="F23" s="50">
        <f>'Приложение 3'!V23</f>
        <v>281293.4</v>
      </c>
      <c r="G23" s="134">
        <f t="shared" si="5"/>
        <v>309563.9</v>
      </c>
      <c r="H23" s="152">
        <v>308015722.38</v>
      </c>
      <c r="I23" s="134">
        <v>316079400</v>
      </c>
      <c r="J23" s="134">
        <f>I23/1000-G23</f>
        <v>6515.5</v>
      </c>
      <c r="K23" s="134"/>
      <c r="L23" s="152">
        <f t="shared" si="6"/>
        <v>1540078.6119</v>
      </c>
      <c r="M23" s="154">
        <f t="shared" si="3"/>
        <v>309555800.99189997</v>
      </c>
      <c r="N23" s="152">
        <f t="shared" si="4"/>
        <v>8099.008100032806</v>
      </c>
    </row>
    <row r="24" spans="1:14" s="36" customFormat="1" ht="14.25" customHeight="1">
      <c r="A24" s="39">
        <v>15</v>
      </c>
      <c r="B24" s="37" t="s">
        <v>19</v>
      </c>
      <c r="C24" s="50">
        <f>'Приложение 4'!K23</f>
        <v>0</v>
      </c>
      <c r="D24" s="50">
        <f>'Приложение 5'!K23</f>
        <v>0</v>
      </c>
      <c r="E24" s="50">
        <f>'Приложение 2'!K23</f>
        <v>33810.4</v>
      </c>
      <c r="F24" s="50">
        <f>'Приложение 3'!V24</f>
        <v>360940.2</v>
      </c>
      <c r="G24" s="134">
        <f t="shared" si="5"/>
        <v>394750.60000000003</v>
      </c>
      <c r="H24" s="152">
        <v>392777925.86</v>
      </c>
      <c r="I24" s="134">
        <v>410945400</v>
      </c>
      <c r="J24" s="134">
        <f>I24/1000-G24</f>
        <v>16194.799999999988</v>
      </c>
      <c r="K24" s="134"/>
      <c r="L24" s="152">
        <f t="shared" si="6"/>
        <v>1963889.6293000001</v>
      </c>
      <c r="M24" s="154">
        <f t="shared" si="3"/>
        <v>394741815.4893</v>
      </c>
      <c r="N24" s="152">
        <f t="shared" si="4"/>
        <v>8784.510700047016</v>
      </c>
    </row>
    <row r="25" spans="1:14" s="36" customFormat="1" ht="14.25" customHeight="1">
      <c r="A25" s="39">
        <v>16</v>
      </c>
      <c r="B25" s="37" t="s">
        <v>20</v>
      </c>
      <c r="C25" s="50">
        <f>'Приложение 4'!K24</f>
        <v>0</v>
      </c>
      <c r="D25" s="50">
        <f>'Приложение 5'!K24</f>
        <v>0</v>
      </c>
      <c r="E25" s="50">
        <f>'Приложение 2'!K24</f>
        <v>36062.1</v>
      </c>
      <c r="F25" s="50">
        <f>'Приложение 3'!V25</f>
        <v>384923.9</v>
      </c>
      <c r="G25" s="134">
        <f t="shared" si="5"/>
        <v>420986</v>
      </c>
      <c r="H25" s="152">
        <v>418871871</v>
      </c>
      <c r="I25" s="134">
        <v>423690000</v>
      </c>
      <c r="J25" s="134">
        <f>I25/1000-G25</f>
        <v>2704</v>
      </c>
      <c r="K25" s="134"/>
      <c r="L25" s="152">
        <f t="shared" si="6"/>
        <v>2094359.355</v>
      </c>
      <c r="M25" s="154">
        <f t="shared" si="3"/>
        <v>420966230.355</v>
      </c>
      <c r="N25" s="152">
        <f t="shared" si="4"/>
        <v>19769.644999980927</v>
      </c>
    </row>
    <row r="26" spans="1:14" s="36" customFormat="1" ht="14.25" customHeight="1">
      <c r="A26" s="39">
        <v>17</v>
      </c>
      <c r="B26" s="37" t="s">
        <v>21</v>
      </c>
      <c r="C26" s="50">
        <f>'Приложение 4'!K25</f>
        <v>0</v>
      </c>
      <c r="D26" s="50">
        <f>'Приложение 5'!K25</f>
        <v>0</v>
      </c>
      <c r="E26" s="50">
        <f>'Приложение 2'!K25</f>
        <v>32802.6</v>
      </c>
      <c r="F26" s="50">
        <f>'Приложение 3'!V26</f>
        <v>404779.3</v>
      </c>
      <c r="G26" s="134">
        <f t="shared" si="5"/>
        <v>437581.89999999997</v>
      </c>
      <c r="H26" s="152">
        <v>435369523.66</v>
      </c>
      <c r="I26" s="134">
        <v>473855800</v>
      </c>
      <c r="J26" s="134">
        <f>I26/1000-G26</f>
        <v>36273.90000000002</v>
      </c>
      <c r="K26" s="134"/>
      <c r="L26" s="152">
        <f t="shared" si="6"/>
        <v>2176847.6183</v>
      </c>
      <c r="M26" s="154">
        <f t="shared" si="3"/>
        <v>437546371.27830005</v>
      </c>
      <c r="N26" s="152">
        <f t="shared" si="4"/>
        <v>35528.721699893475</v>
      </c>
    </row>
    <row r="27" spans="1:14" s="36" customFormat="1" ht="14.25" customHeight="1">
      <c r="A27" s="39">
        <v>18</v>
      </c>
      <c r="B27" s="37" t="s">
        <v>22</v>
      </c>
      <c r="C27" s="50">
        <f>'Приложение 4'!K26</f>
        <v>17.1</v>
      </c>
      <c r="D27" s="50">
        <f>'Приложение 5'!K26</f>
        <v>3.1</v>
      </c>
      <c r="E27" s="50">
        <f>'Приложение 2'!K26</f>
        <v>34139.9</v>
      </c>
      <c r="F27" s="50">
        <f>'Приложение 3'!V27</f>
        <v>346761.6</v>
      </c>
      <c r="G27" s="134">
        <f t="shared" si="5"/>
        <v>380921.69999999995</v>
      </c>
      <c r="H27" s="152">
        <v>378998127.02</v>
      </c>
      <c r="I27" s="134">
        <v>375856500</v>
      </c>
      <c r="J27" s="134"/>
      <c r="K27" s="134">
        <f>I27/1000-G27</f>
        <v>-5065.199999999953</v>
      </c>
      <c r="L27" s="152">
        <f t="shared" si="6"/>
        <v>1894990.6350999998</v>
      </c>
      <c r="M27" s="154">
        <f t="shared" si="3"/>
        <v>380893117.6551</v>
      </c>
      <c r="N27" s="152">
        <f t="shared" si="4"/>
        <v>28582.34489995241</v>
      </c>
    </row>
    <row r="28" spans="1:14" ht="14.25" customHeight="1">
      <c r="A28" s="39"/>
      <c r="B28" s="47" t="s">
        <v>23</v>
      </c>
      <c r="C28" s="45">
        <f>SUM(C29:C39)</f>
        <v>20.8</v>
      </c>
      <c r="D28" s="45">
        <f>SUM(D29:D39)</f>
        <v>4.4</v>
      </c>
      <c r="E28" s="45">
        <f>SUM(E29:E39)</f>
        <v>325587.3</v>
      </c>
      <c r="F28" s="45">
        <f>SUM(F29:F39)</f>
        <v>4158004.6999999997</v>
      </c>
      <c r="G28" s="157">
        <f>SUM(G29:G39)</f>
        <v>4483617.199999999</v>
      </c>
      <c r="H28" s="152">
        <v>4461263133.719999</v>
      </c>
      <c r="I28" s="157">
        <f aca="true" t="shared" si="7" ref="I28:N28">SUM(I29:I39)</f>
        <v>4397268000</v>
      </c>
      <c r="J28" s="51">
        <f t="shared" si="7"/>
        <v>69719.89999999997</v>
      </c>
      <c r="K28" s="51">
        <f t="shared" si="7"/>
        <v>-156069.09999999971</v>
      </c>
      <c r="L28" s="51">
        <f t="shared" si="7"/>
        <v>22305354.2455</v>
      </c>
      <c r="M28" s="51">
        <f t="shared" si="7"/>
        <v>4483376203.345501</v>
      </c>
      <c r="N28" s="51">
        <f t="shared" si="7"/>
        <v>240996.6544995457</v>
      </c>
    </row>
    <row r="29" spans="1:14" s="36" customFormat="1" ht="14.25" customHeight="1">
      <c r="A29" s="39">
        <v>19</v>
      </c>
      <c r="B29" s="37" t="s">
        <v>24</v>
      </c>
      <c r="C29" s="50">
        <f>'Приложение 4'!K28</f>
        <v>6.9</v>
      </c>
      <c r="D29" s="50">
        <f>'Приложение 5'!K28</f>
        <v>1.5</v>
      </c>
      <c r="E29" s="50">
        <f>'Приложение 2'!K28</f>
        <v>19953.2</v>
      </c>
      <c r="F29" s="50">
        <f>'Приложение 3'!V29</f>
        <v>232297</v>
      </c>
      <c r="G29" s="134">
        <f t="shared" si="5"/>
        <v>252258.6</v>
      </c>
      <c r="H29" s="152">
        <v>250978170.10000002</v>
      </c>
      <c r="I29" s="134">
        <v>259350100</v>
      </c>
      <c r="J29" s="134">
        <f>I29/1000-G29</f>
        <v>7091.5</v>
      </c>
      <c r="K29" s="134"/>
      <c r="L29" s="152">
        <f t="shared" si="6"/>
        <v>1254890.8505000002</v>
      </c>
      <c r="M29" s="154">
        <f aca="true" t="shared" si="8" ref="M29:M39">H29+L29</f>
        <v>252233060.9505</v>
      </c>
      <c r="N29" s="152">
        <f aca="true" t="shared" si="9" ref="N29:N39">G29*1000-M29</f>
        <v>25539.049499988556</v>
      </c>
    </row>
    <row r="30" spans="1:14" s="36" customFormat="1" ht="14.25" customHeight="1">
      <c r="A30" s="39">
        <v>20</v>
      </c>
      <c r="B30" s="37" t="s">
        <v>25</v>
      </c>
      <c r="C30" s="50">
        <f>'Приложение 4'!K29</f>
        <v>3.7</v>
      </c>
      <c r="D30" s="50">
        <f>'Приложение 5'!K29</f>
        <v>0</v>
      </c>
      <c r="E30" s="50">
        <f>'Приложение 2'!K29</f>
        <v>26732.5</v>
      </c>
      <c r="F30" s="50">
        <f>'Приложение 3'!V30</f>
        <v>336332.3</v>
      </c>
      <c r="G30" s="134">
        <f t="shared" si="5"/>
        <v>363068.5</v>
      </c>
      <c r="H30" s="152">
        <v>361220939.9</v>
      </c>
      <c r="I30" s="134">
        <v>377174300</v>
      </c>
      <c r="J30" s="134">
        <f>I30/1000-G30</f>
        <v>14105.799999999988</v>
      </c>
      <c r="K30" s="134"/>
      <c r="L30" s="152">
        <f t="shared" si="6"/>
        <v>1806104.6994999999</v>
      </c>
      <c r="M30" s="154">
        <f t="shared" si="8"/>
        <v>363027044.5995</v>
      </c>
      <c r="N30" s="152">
        <f t="shared" si="9"/>
        <v>41455.40049999952</v>
      </c>
    </row>
    <row r="31" spans="1:14" s="36" customFormat="1" ht="14.25" customHeight="1">
      <c r="A31" s="39">
        <v>21</v>
      </c>
      <c r="B31" s="37" t="s">
        <v>26</v>
      </c>
      <c r="C31" s="50">
        <f>'Приложение 4'!K30</f>
        <v>0</v>
      </c>
      <c r="D31" s="50">
        <f>'Приложение 5'!K30</f>
        <v>0</v>
      </c>
      <c r="E31" s="50">
        <f>'Приложение 2'!K30</f>
        <v>24586.8</v>
      </c>
      <c r="F31" s="50">
        <f>'Приложение 3'!V31</f>
        <v>347812.8</v>
      </c>
      <c r="G31" s="134">
        <f t="shared" si="5"/>
        <v>372399.6</v>
      </c>
      <c r="H31" s="152">
        <v>370526216.12</v>
      </c>
      <c r="I31" s="134">
        <v>409807399.99999994</v>
      </c>
      <c r="J31" s="134">
        <f>I31/1000-G31</f>
        <v>37407.79999999999</v>
      </c>
      <c r="K31" s="134"/>
      <c r="L31" s="152">
        <f t="shared" si="6"/>
        <v>1852631.0806</v>
      </c>
      <c r="M31" s="154">
        <f t="shared" si="8"/>
        <v>372378847.2006</v>
      </c>
      <c r="N31" s="152">
        <f t="shared" si="9"/>
        <v>20752.799399971962</v>
      </c>
    </row>
    <row r="32" spans="1:14" s="36" customFormat="1" ht="14.25" customHeight="1">
      <c r="A32" s="39">
        <v>22</v>
      </c>
      <c r="B32" s="41" t="s">
        <v>107</v>
      </c>
      <c r="C32" s="50">
        <f>'Приложение 4'!K31</f>
        <v>0</v>
      </c>
      <c r="D32" s="50">
        <f>'Приложение 5'!K31</f>
        <v>0</v>
      </c>
      <c r="E32" s="50">
        <f>'Приложение 2'!K31</f>
        <v>2936.7</v>
      </c>
      <c r="F32" s="50">
        <f>'Приложение 3'!V32</f>
        <v>24341.5</v>
      </c>
      <c r="G32" s="134">
        <f t="shared" si="5"/>
        <v>27278.2</v>
      </c>
      <c r="H32" s="152">
        <v>27121833.799999997</v>
      </c>
      <c r="I32" s="134">
        <v>25826900</v>
      </c>
      <c r="J32" s="134"/>
      <c r="K32" s="134">
        <f>I32/1000-G32</f>
        <v>-1451.2999999999993</v>
      </c>
      <c r="L32" s="152">
        <f t="shared" si="6"/>
        <v>135609.169</v>
      </c>
      <c r="M32" s="154">
        <f t="shared" si="8"/>
        <v>27257442.968999997</v>
      </c>
      <c r="N32" s="152">
        <f t="shared" si="9"/>
        <v>20757.03100000322</v>
      </c>
    </row>
    <row r="33" spans="1:14" s="36" customFormat="1" ht="14.25" customHeight="1">
      <c r="A33" s="39">
        <v>23</v>
      </c>
      <c r="B33" s="37" t="s">
        <v>27</v>
      </c>
      <c r="C33" s="50">
        <f>'Приложение 4'!K32</f>
        <v>3.4</v>
      </c>
      <c r="D33" s="50">
        <f>'Приложение 5'!K32</f>
        <v>0</v>
      </c>
      <c r="E33" s="50">
        <f>'Приложение 2'!K32</f>
        <v>41263.2</v>
      </c>
      <c r="F33" s="50">
        <f>'Приложение 3'!V33</f>
        <v>434895.3</v>
      </c>
      <c r="G33" s="134">
        <f t="shared" si="5"/>
        <v>476161.89999999997</v>
      </c>
      <c r="H33" s="152">
        <v>473757181.34000003</v>
      </c>
      <c r="I33" s="134">
        <v>459063200</v>
      </c>
      <c r="J33" s="134"/>
      <c r="K33" s="134">
        <f>I33/1000-G33</f>
        <v>-17098.699999999953</v>
      </c>
      <c r="L33" s="152">
        <f t="shared" si="6"/>
        <v>2368785.9067</v>
      </c>
      <c r="M33" s="154">
        <f t="shared" si="8"/>
        <v>476125967.24670005</v>
      </c>
      <c r="N33" s="152">
        <f t="shared" si="9"/>
        <v>35932.75329989195</v>
      </c>
    </row>
    <row r="34" spans="1:14" s="36" customFormat="1" ht="14.25" customHeight="1">
      <c r="A34" s="39">
        <v>24</v>
      </c>
      <c r="B34" s="37" t="s">
        <v>28</v>
      </c>
      <c r="C34" s="50">
        <f>'Приложение 4'!K33</f>
        <v>0</v>
      </c>
      <c r="D34" s="50">
        <f>'Приложение 5'!K33</f>
        <v>0</v>
      </c>
      <c r="E34" s="50">
        <f>'Приложение 2'!K33</f>
        <v>33472.8</v>
      </c>
      <c r="F34" s="50">
        <f>'Приложение 3'!V34</f>
        <v>387154.7</v>
      </c>
      <c r="G34" s="134">
        <f t="shared" si="5"/>
        <v>420627.5</v>
      </c>
      <c r="H34" s="152">
        <v>418503330.74</v>
      </c>
      <c r="I34" s="134">
        <v>419435300</v>
      </c>
      <c r="J34" s="134"/>
      <c r="K34" s="134">
        <f>I34/1000-G34</f>
        <v>-1192.2000000000116</v>
      </c>
      <c r="L34" s="155">
        <f t="shared" si="6"/>
        <v>2092516.6537000001</v>
      </c>
      <c r="M34" s="156">
        <f t="shared" si="8"/>
        <v>420595847.3937</v>
      </c>
      <c r="N34" s="155">
        <f t="shared" si="9"/>
        <v>31652.606299996376</v>
      </c>
    </row>
    <row r="35" spans="1:14" s="36" customFormat="1" ht="14.25" customHeight="1">
      <c r="A35" s="39">
        <v>25</v>
      </c>
      <c r="B35" s="37" t="s">
        <v>29</v>
      </c>
      <c r="C35" s="50">
        <f>'Приложение 4'!K34</f>
        <v>0</v>
      </c>
      <c r="D35" s="50">
        <f>'Приложение 5'!K34</f>
        <v>0</v>
      </c>
      <c r="E35" s="50">
        <f>'Приложение 2'!K34</f>
        <v>88906.2</v>
      </c>
      <c r="F35" s="50">
        <f>'Приложение 3'!V35</f>
        <v>1248527.4</v>
      </c>
      <c r="G35" s="134">
        <f t="shared" si="5"/>
        <v>1337433.5999999999</v>
      </c>
      <c r="H35" s="152">
        <v>1330777585.1200001</v>
      </c>
      <c r="I35" s="134">
        <v>1216803100</v>
      </c>
      <c r="J35" s="134"/>
      <c r="K35" s="134">
        <f>I35/1000-G35</f>
        <v>-120630.49999999977</v>
      </c>
      <c r="L35" s="152">
        <f t="shared" si="6"/>
        <v>6653887.925600001</v>
      </c>
      <c r="M35" s="154">
        <f t="shared" si="8"/>
        <v>1337431473.0456002</v>
      </c>
      <c r="N35" s="152">
        <f t="shared" si="9"/>
        <v>2126.954399585724</v>
      </c>
    </row>
    <row r="36" spans="1:14" s="36" customFormat="1" ht="14.25" customHeight="1">
      <c r="A36" s="39">
        <v>26</v>
      </c>
      <c r="B36" s="37" t="s">
        <v>30</v>
      </c>
      <c r="C36" s="50">
        <f>'Приложение 4'!K35</f>
        <v>0</v>
      </c>
      <c r="D36" s="50">
        <f>'Приложение 5'!K35</f>
        <v>0</v>
      </c>
      <c r="E36" s="50">
        <f>'Приложение 2'!K35</f>
        <v>32269.1</v>
      </c>
      <c r="F36" s="50">
        <f>'Приложение 3'!V36</f>
        <v>418886.2</v>
      </c>
      <c r="G36" s="134">
        <f t="shared" si="5"/>
        <v>451155.3</v>
      </c>
      <c r="H36" s="152">
        <v>448888056.02</v>
      </c>
      <c r="I36" s="134">
        <v>462270100</v>
      </c>
      <c r="J36" s="134">
        <f>I36/1000-G36</f>
        <v>11114.799999999988</v>
      </c>
      <c r="K36" s="134"/>
      <c r="L36" s="152">
        <f t="shared" si="6"/>
        <v>2244440.2801</v>
      </c>
      <c r="M36" s="154">
        <f t="shared" si="8"/>
        <v>451132496.30009997</v>
      </c>
      <c r="N36" s="152">
        <f t="shared" si="9"/>
        <v>22803.69990003109</v>
      </c>
    </row>
    <row r="37" spans="1:14" s="36" customFormat="1" ht="14.25" customHeight="1">
      <c r="A37" s="39">
        <v>27</v>
      </c>
      <c r="B37" s="37" t="s">
        <v>31</v>
      </c>
      <c r="C37" s="50">
        <f>'Приложение 4'!K36</f>
        <v>4</v>
      </c>
      <c r="D37" s="50">
        <f>'Приложение 5'!K36</f>
        <v>1.7</v>
      </c>
      <c r="E37" s="50">
        <f>'Приложение 2'!K36</f>
        <v>18462.5</v>
      </c>
      <c r="F37" s="50">
        <f>'Приложение 3'!V37</f>
        <v>329962.9</v>
      </c>
      <c r="G37" s="134">
        <f t="shared" si="5"/>
        <v>348431.10000000003</v>
      </c>
      <c r="H37" s="152">
        <v>346680158.18</v>
      </c>
      <c r="I37" s="134">
        <v>346597200</v>
      </c>
      <c r="J37" s="134"/>
      <c r="K37" s="134">
        <f>I37/1000-G37</f>
        <v>-1833.9000000000233</v>
      </c>
      <c r="L37" s="152">
        <f t="shared" si="6"/>
        <v>1733400.7909000001</v>
      </c>
      <c r="M37" s="154">
        <f t="shared" si="8"/>
        <v>348413558.9709</v>
      </c>
      <c r="N37" s="152">
        <f t="shared" si="9"/>
        <v>17541.029100060463</v>
      </c>
    </row>
    <row r="38" spans="1:14" s="36" customFormat="1" ht="14.25" customHeight="1">
      <c r="A38" s="39">
        <v>28</v>
      </c>
      <c r="B38" s="37" t="s">
        <v>32</v>
      </c>
      <c r="C38" s="50">
        <f>'Приложение 4'!K37</f>
        <v>0</v>
      </c>
      <c r="D38" s="50">
        <f>'Приложение 5'!K37</f>
        <v>0</v>
      </c>
      <c r="E38" s="50">
        <f>'Приложение 2'!K37</f>
        <v>18169.1</v>
      </c>
      <c r="F38" s="50">
        <f>'Приложение 3'!V38</f>
        <v>180078.8</v>
      </c>
      <c r="G38" s="134">
        <f t="shared" si="5"/>
        <v>198247.9</v>
      </c>
      <c r="H38" s="152">
        <v>197242818.96</v>
      </c>
      <c r="I38" s="134">
        <v>190679700</v>
      </c>
      <c r="J38" s="134"/>
      <c r="K38" s="134">
        <f>I38/1000-G38</f>
        <v>-7568.1999999999825</v>
      </c>
      <c r="L38" s="152">
        <f t="shared" si="6"/>
        <v>986214.0948000001</v>
      </c>
      <c r="M38" s="154">
        <f t="shared" si="8"/>
        <v>198229033.0548</v>
      </c>
      <c r="N38" s="152">
        <f t="shared" si="9"/>
        <v>18866.945199996233</v>
      </c>
    </row>
    <row r="39" spans="1:14" s="36" customFormat="1" ht="14.25" customHeight="1">
      <c r="A39" s="39">
        <v>29</v>
      </c>
      <c r="B39" s="37" t="s">
        <v>33</v>
      </c>
      <c r="C39" s="50">
        <f>'Приложение 4'!K38</f>
        <v>2.8</v>
      </c>
      <c r="D39" s="50">
        <f>'Приложение 5'!K38</f>
        <v>1.2</v>
      </c>
      <c r="E39" s="50">
        <f>'Приложение 2'!K38</f>
        <v>18835.2</v>
      </c>
      <c r="F39" s="50">
        <f>'Приложение 3'!V39</f>
        <v>217715.8</v>
      </c>
      <c r="G39" s="134">
        <f t="shared" si="5"/>
        <v>236555</v>
      </c>
      <c r="H39" s="152">
        <v>235374558.82</v>
      </c>
      <c r="I39" s="134">
        <v>230260700</v>
      </c>
      <c r="J39" s="134"/>
      <c r="K39" s="134">
        <f>I39/1000-G39</f>
        <v>-6294.299999999988</v>
      </c>
      <c r="L39" s="152">
        <f t="shared" si="6"/>
        <v>1176872.7941</v>
      </c>
      <c r="M39" s="154">
        <f t="shared" si="8"/>
        <v>236551431.61409998</v>
      </c>
      <c r="N39" s="152">
        <f t="shared" si="9"/>
        <v>3568.3859000205994</v>
      </c>
    </row>
    <row r="40" spans="1:14" ht="14.25" customHeight="1">
      <c r="A40" s="39"/>
      <c r="B40" s="47" t="s">
        <v>34</v>
      </c>
      <c r="C40" s="45">
        <f>SUM(C41:C47)</f>
        <v>2.9</v>
      </c>
      <c r="D40" s="45">
        <f>SUM(D41:D47)</f>
        <v>0</v>
      </c>
      <c r="E40" s="45">
        <f>SUM(E41:E47)</f>
        <v>1601141</v>
      </c>
      <c r="F40" s="45">
        <f>SUM(F41:F47)</f>
        <v>13126414.6</v>
      </c>
      <c r="G40" s="157">
        <f>SUM(G41:G47)</f>
        <v>14727558.5</v>
      </c>
      <c r="H40" s="152">
        <v>14647038858.359999</v>
      </c>
      <c r="I40" s="157">
        <f aca="true" t="shared" si="10" ref="I40:N40">SUM(I41:I47)</f>
        <v>14296136100</v>
      </c>
      <c r="J40" s="51">
        <f t="shared" si="10"/>
        <v>31473.899999999907</v>
      </c>
      <c r="K40" s="51">
        <f t="shared" si="10"/>
        <v>-462896.30000000045</v>
      </c>
      <c r="L40" s="51">
        <f t="shared" si="10"/>
        <v>73231285.1026</v>
      </c>
      <c r="M40" s="51">
        <f t="shared" si="10"/>
        <v>14719488305.622599</v>
      </c>
      <c r="N40" s="51">
        <f t="shared" si="10"/>
        <v>99150.96870028973</v>
      </c>
    </row>
    <row r="41" spans="1:14" s="36" customFormat="1" ht="14.25" customHeight="1">
      <c r="A41" s="39">
        <v>30</v>
      </c>
      <c r="B41" s="37" t="s">
        <v>35</v>
      </c>
      <c r="C41" s="50">
        <f>'Приложение 4'!K40</f>
        <v>0</v>
      </c>
      <c r="D41" s="50">
        <f>'Приложение 5'!K40</f>
        <v>0</v>
      </c>
      <c r="E41" s="50">
        <f>'Приложение 2'!K40</f>
        <v>533401</v>
      </c>
      <c r="F41" s="50">
        <f>'Приложение 3'!V41</f>
        <v>3787878.4</v>
      </c>
      <c r="G41" s="134">
        <f t="shared" si="5"/>
        <v>4321279.4</v>
      </c>
      <c r="H41" s="152">
        <v>4299775656.74</v>
      </c>
      <c r="I41" s="134">
        <v>4305022100</v>
      </c>
      <c r="J41" s="134"/>
      <c r="K41" s="134">
        <f>I41/1000-G41</f>
        <v>-16257.300000000745</v>
      </c>
      <c r="L41" s="152">
        <f t="shared" si="6"/>
        <v>21498878.2837</v>
      </c>
      <c r="M41" s="154">
        <f aca="true" t="shared" si="11" ref="M41:M47">H41+L41</f>
        <v>4321274535.0237</v>
      </c>
      <c r="N41" s="152">
        <f>G41*1000-M41</f>
        <v>4864.976300239563</v>
      </c>
    </row>
    <row r="42" spans="1:13" s="36" customFormat="1" ht="14.25" customHeight="1">
      <c r="A42" s="39">
        <v>31</v>
      </c>
      <c r="B42" s="37" t="s">
        <v>36</v>
      </c>
      <c r="C42" s="50">
        <f>'Приложение 4'!K41</f>
        <v>0</v>
      </c>
      <c r="D42" s="50">
        <f>'Приложение 5'!K41</f>
        <v>0</v>
      </c>
      <c r="E42" s="50">
        <f>'Приложение 2'!K41</f>
        <v>162926.8</v>
      </c>
      <c r="F42" s="50">
        <f>'Приложение 3'!V42</f>
        <v>2049639.4</v>
      </c>
      <c r="G42" s="134">
        <f t="shared" si="5"/>
        <v>2212566.1999999997</v>
      </c>
      <c r="H42" s="152">
        <v>2172443691.18</v>
      </c>
      <c r="I42" s="134">
        <v>2052945300</v>
      </c>
      <c r="J42" s="134"/>
      <c r="K42" s="134">
        <f>I42/1000-G42</f>
        <v>-159620.89999999967</v>
      </c>
      <c r="L42" s="152">
        <f t="shared" si="6"/>
        <v>10862218.455899999</v>
      </c>
      <c r="M42" s="154">
        <f t="shared" si="11"/>
        <v>2183305909.6359</v>
      </c>
    </row>
    <row r="43" spans="1:14" s="36" customFormat="1" ht="14.25" customHeight="1">
      <c r="A43" s="39">
        <v>32</v>
      </c>
      <c r="B43" s="37" t="s">
        <v>37</v>
      </c>
      <c r="C43" s="50">
        <f>'Приложение 4'!K42</f>
        <v>2.9</v>
      </c>
      <c r="D43" s="50">
        <f>'Приложение 5'!K42</f>
        <v>0</v>
      </c>
      <c r="E43" s="50">
        <f>'Приложение 2'!K42</f>
        <v>86093.9</v>
      </c>
      <c r="F43" s="50">
        <f>'Приложение 3'!V43</f>
        <v>727906.8</v>
      </c>
      <c r="G43" s="134">
        <f t="shared" si="5"/>
        <v>814003.6000000001</v>
      </c>
      <c r="H43" s="152">
        <v>809934875.56</v>
      </c>
      <c r="I43" s="134">
        <v>833817700</v>
      </c>
      <c r="J43" s="134">
        <f>I43/1000-G43</f>
        <v>19814.09999999986</v>
      </c>
      <c r="K43" s="134"/>
      <c r="L43" s="152">
        <f t="shared" si="6"/>
        <v>4049674.3778</v>
      </c>
      <c r="M43" s="154">
        <f t="shared" si="11"/>
        <v>813984549.9377999</v>
      </c>
      <c r="N43" s="152">
        <f>G43*1000-M43</f>
        <v>19050.062200188637</v>
      </c>
    </row>
    <row r="44" spans="1:14" s="36" customFormat="1" ht="14.25" customHeight="1">
      <c r="A44" s="39">
        <v>33</v>
      </c>
      <c r="B44" s="37" t="s">
        <v>38</v>
      </c>
      <c r="C44" s="50">
        <f>'Приложение 4'!K43</f>
        <v>0</v>
      </c>
      <c r="D44" s="50">
        <f>'Приложение 5'!K43</f>
        <v>0</v>
      </c>
      <c r="E44" s="50">
        <f>'Приложение 2'!K43</f>
        <v>34107.1</v>
      </c>
      <c r="F44" s="50">
        <f>'Приложение 3'!V44</f>
        <v>291451.7</v>
      </c>
      <c r="G44" s="134">
        <f t="shared" si="5"/>
        <v>325558.8</v>
      </c>
      <c r="H44" s="152">
        <v>323927896.86</v>
      </c>
      <c r="I44" s="134">
        <v>318196800.00000006</v>
      </c>
      <c r="J44" s="134"/>
      <c r="K44" s="134">
        <f>I44/1000-G44</f>
        <v>-7361.999999999942</v>
      </c>
      <c r="L44" s="152">
        <f t="shared" si="6"/>
        <v>1619639.4843000001</v>
      </c>
      <c r="M44" s="154">
        <f t="shared" si="11"/>
        <v>325547536.34430003</v>
      </c>
      <c r="N44" s="152">
        <f>G44*1000-M44</f>
        <v>11263.655699968338</v>
      </c>
    </row>
    <row r="45" spans="1:14" s="36" customFormat="1" ht="14.25" customHeight="1">
      <c r="A45" s="39">
        <v>34</v>
      </c>
      <c r="B45" s="37" t="s">
        <v>39</v>
      </c>
      <c r="C45" s="50">
        <f>'Приложение 4'!K44</f>
        <v>0</v>
      </c>
      <c r="D45" s="50">
        <f>'Приложение 5'!K44</f>
        <v>0</v>
      </c>
      <c r="E45" s="50">
        <f>'Приложение 2'!K44</f>
        <v>53953.7</v>
      </c>
      <c r="F45" s="50">
        <f>'Приложение 3'!V45</f>
        <v>514674.6</v>
      </c>
      <c r="G45" s="134">
        <f t="shared" si="5"/>
        <v>568628.2999999999</v>
      </c>
      <c r="H45" s="152">
        <v>565762762.94</v>
      </c>
      <c r="I45" s="134">
        <v>580288100</v>
      </c>
      <c r="J45" s="134">
        <f>I45/1000-G45</f>
        <v>11659.800000000047</v>
      </c>
      <c r="K45" s="134"/>
      <c r="L45" s="152">
        <f t="shared" si="6"/>
        <v>2828813.8147000005</v>
      </c>
      <c r="M45" s="154">
        <f t="shared" si="11"/>
        <v>568591576.7547001</v>
      </c>
      <c r="N45" s="152">
        <f>G45*1000-M45</f>
        <v>36723.24529981613</v>
      </c>
    </row>
    <row r="46" spans="1:13" s="36" customFormat="1" ht="14.25" customHeight="1">
      <c r="A46" s="39">
        <v>35</v>
      </c>
      <c r="B46" s="37" t="s">
        <v>40</v>
      </c>
      <c r="C46" s="50">
        <f>'Приложение 4'!K45</f>
        <v>0</v>
      </c>
      <c r="D46" s="50">
        <f>'Приложение 5'!K45</f>
        <v>0</v>
      </c>
      <c r="E46" s="50">
        <f>'Приложение 2'!K45</f>
        <v>544669.8</v>
      </c>
      <c r="F46" s="50">
        <f>'Приложение 3'!V46</f>
        <v>4162580.4</v>
      </c>
      <c r="G46" s="134">
        <f t="shared" si="5"/>
        <v>4707250.2</v>
      </c>
      <c r="H46" s="152">
        <v>4705014375.08</v>
      </c>
      <c r="I46" s="134">
        <v>4488308700</v>
      </c>
      <c r="J46" s="134"/>
      <c r="K46" s="134">
        <f>I46/1000-G46</f>
        <v>-218941.5</v>
      </c>
      <c r="L46" s="155">
        <f t="shared" si="6"/>
        <v>23525071.8754</v>
      </c>
      <c r="M46" s="156">
        <f t="shared" si="11"/>
        <v>4728539446.9553995</v>
      </c>
    </row>
    <row r="47" spans="1:14" s="36" customFormat="1" ht="14.25" customHeight="1">
      <c r="A47" s="39">
        <v>36</v>
      </c>
      <c r="B47" s="37" t="s">
        <v>41</v>
      </c>
      <c r="C47" s="50">
        <f>'Приложение 4'!K46</f>
        <v>0</v>
      </c>
      <c r="D47" s="50">
        <f>'Приложение 5'!K46</f>
        <v>0</v>
      </c>
      <c r="E47" s="50">
        <f>'Приложение 2'!K46</f>
        <v>185988.7</v>
      </c>
      <c r="F47" s="50">
        <f>'Приложение 3'!V47</f>
        <v>1592283.3</v>
      </c>
      <c r="G47" s="134">
        <f t="shared" si="5"/>
        <v>1778272</v>
      </c>
      <c r="H47" s="152">
        <v>1769397762.1599998</v>
      </c>
      <c r="I47" s="134">
        <v>1717557400</v>
      </c>
      <c r="J47" s="134"/>
      <c r="K47" s="134">
        <f>I47/1000-G47</f>
        <v>-60714.60000000009</v>
      </c>
      <c r="L47" s="152">
        <f t="shared" si="6"/>
        <v>8846988.8108</v>
      </c>
      <c r="M47" s="154">
        <f t="shared" si="11"/>
        <v>1778244750.9708</v>
      </c>
      <c r="N47" s="152">
        <f>G47*1000-M47</f>
        <v>27249.029200077057</v>
      </c>
    </row>
    <row r="48" spans="1:14" ht="14.25" customHeight="1">
      <c r="A48" s="39"/>
      <c r="B48" s="47" t="s">
        <v>42</v>
      </c>
      <c r="C48" s="45">
        <f>SUM(C49:C54)</f>
        <v>14.299999999999999</v>
      </c>
      <c r="D48" s="45">
        <f>SUM(D49:D54)</f>
        <v>3</v>
      </c>
      <c r="E48" s="45">
        <f>SUM(E49:E54)</f>
        <v>687579.6</v>
      </c>
      <c r="F48" s="45">
        <f>SUM(F49:F54)</f>
        <v>6655645.800000001</v>
      </c>
      <c r="G48" s="157">
        <f>SUM(G49:G54)</f>
        <v>7343242.7</v>
      </c>
      <c r="H48" s="152">
        <v>7306537582.9</v>
      </c>
      <c r="I48" s="157">
        <f aca="true" t="shared" si="12" ref="I48:N48">SUM(I49:I54)</f>
        <v>7326590600</v>
      </c>
      <c r="J48" s="157">
        <f t="shared" si="12"/>
        <v>68087.40000000002</v>
      </c>
      <c r="K48" s="157">
        <f t="shared" si="12"/>
        <v>-84739.5</v>
      </c>
      <c r="L48" s="157">
        <f t="shared" si="12"/>
        <v>36532687.9145</v>
      </c>
      <c r="M48" s="157">
        <f t="shared" si="12"/>
        <v>7343070270.8145</v>
      </c>
      <c r="N48" s="157">
        <f t="shared" si="12"/>
        <v>172429.18550038338</v>
      </c>
    </row>
    <row r="49" spans="1:14" s="36" customFormat="1" ht="14.25" customHeight="1">
      <c r="A49" s="39">
        <v>37</v>
      </c>
      <c r="B49" s="37" t="s">
        <v>43</v>
      </c>
      <c r="C49" s="50">
        <f>'Приложение 4'!K48</f>
        <v>0</v>
      </c>
      <c r="D49" s="50">
        <f>'Приложение 5'!K48</f>
        <v>0</v>
      </c>
      <c r="E49" s="50">
        <f>'Приложение 2'!K48</f>
        <v>28554.7</v>
      </c>
      <c r="F49" s="50">
        <f>'Приложение 3'!V49</f>
        <v>236938.6</v>
      </c>
      <c r="G49" s="134">
        <f t="shared" si="5"/>
        <v>265493.3</v>
      </c>
      <c r="H49" s="152">
        <v>264171775.14000002</v>
      </c>
      <c r="I49" s="134">
        <v>268807200</v>
      </c>
      <c r="J49" s="134">
        <f>I49/1000-G49</f>
        <v>3313.9000000000233</v>
      </c>
      <c r="K49" s="134"/>
      <c r="L49" s="152">
        <f t="shared" si="6"/>
        <v>1320858.8757</v>
      </c>
      <c r="M49" s="154">
        <f aca="true" t="shared" si="13" ref="M49:M54">H49+L49</f>
        <v>265492634.0157</v>
      </c>
      <c r="N49" s="152">
        <f aca="true" t="shared" si="14" ref="N49:N54">G49*1000-M49</f>
        <v>665.9842999875546</v>
      </c>
    </row>
    <row r="50" spans="1:14" s="36" customFormat="1" ht="14.25" customHeight="1">
      <c r="A50" s="39">
        <v>38</v>
      </c>
      <c r="B50" s="37" t="s">
        <v>44</v>
      </c>
      <c r="C50" s="50">
        <f>'Приложение 4'!K49</f>
        <v>0</v>
      </c>
      <c r="D50" s="50">
        <f>'Приложение 5'!K49</f>
        <v>0</v>
      </c>
      <c r="E50" s="50">
        <f>'Приложение 2'!K49</f>
        <v>18554.4</v>
      </c>
      <c r="F50" s="50">
        <f>'Приложение 3'!V50</f>
        <v>179487.9</v>
      </c>
      <c r="G50" s="134">
        <f t="shared" si="5"/>
        <v>198042.3</v>
      </c>
      <c r="H50" s="152">
        <v>197042069.06</v>
      </c>
      <c r="I50" s="134">
        <v>210443300</v>
      </c>
      <c r="J50" s="134">
        <f>I50/1000-G50</f>
        <v>12401</v>
      </c>
      <c r="K50" s="134"/>
      <c r="L50" s="152">
        <f t="shared" si="6"/>
        <v>985210.3453</v>
      </c>
      <c r="M50" s="154">
        <f t="shared" si="13"/>
        <v>198027279.4053</v>
      </c>
      <c r="N50" s="152">
        <f t="shared" si="14"/>
        <v>15020.59470000863</v>
      </c>
    </row>
    <row r="51" spans="1:14" s="36" customFormat="1" ht="14.25" customHeight="1">
      <c r="A51" s="39">
        <v>39</v>
      </c>
      <c r="B51" s="37" t="s">
        <v>45</v>
      </c>
      <c r="C51" s="50">
        <f>'Приложение 4'!K50</f>
        <v>0</v>
      </c>
      <c r="D51" s="50">
        <f>'Приложение 5'!K50</f>
        <v>0</v>
      </c>
      <c r="E51" s="50">
        <f>'Приложение 2'!K50</f>
        <v>297703.1</v>
      </c>
      <c r="F51" s="50">
        <f>'Приложение 3'!V51</f>
        <v>2809613.5</v>
      </c>
      <c r="G51" s="134">
        <f t="shared" si="5"/>
        <v>3107316.6</v>
      </c>
      <c r="H51" s="152">
        <v>3091796217.14</v>
      </c>
      <c r="I51" s="134">
        <v>3029161600</v>
      </c>
      <c r="J51" s="134"/>
      <c r="K51" s="134">
        <f>I51/1000-G51</f>
        <v>-78155</v>
      </c>
      <c r="L51" s="152">
        <f t="shared" si="6"/>
        <v>15458981.0857</v>
      </c>
      <c r="M51" s="154">
        <f t="shared" si="13"/>
        <v>3107255198.2257</v>
      </c>
      <c r="N51" s="152">
        <f t="shared" si="14"/>
        <v>61401.77430009842</v>
      </c>
    </row>
    <row r="52" spans="1:14" s="36" customFormat="1" ht="14.25" customHeight="1">
      <c r="A52" s="39">
        <v>40</v>
      </c>
      <c r="B52" s="37" t="s">
        <v>46</v>
      </c>
      <c r="C52" s="50">
        <f>'Приложение 4'!K51</f>
        <v>2.8</v>
      </c>
      <c r="D52" s="50">
        <f>'Приложение 5'!K51</f>
        <v>0.6</v>
      </c>
      <c r="E52" s="50">
        <f>'Приложение 2'!K51</f>
        <v>57547.9</v>
      </c>
      <c r="F52" s="50">
        <f>'Приложение 3'!V52</f>
        <v>571761.4</v>
      </c>
      <c r="G52" s="134">
        <f t="shared" si="5"/>
        <v>629312.7000000001</v>
      </c>
      <c r="H52" s="152">
        <v>626157953.9200001</v>
      </c>
      <c r="I52" s="134">
        <v>632413400</v>
      </c>
      <c r="J52" s="134">
        <f>I52/1000-G52</f>
        <v>3100.6999999999534</v>
      </c>
      <c r="K52" s="134"/>
      <c r="L52" s="152">
        <f t="shared" si="6"/>
        <v>3130789.7696</v>
      </c>
      <c r="M52" s="154">
        <f t="shared" si="13"/>
        <v>629288743.6896001</v>
      </c>
      <c r="N52" s="152">
        <f t="shared" si="14"/>
        <v>23956.310400009155</v>
      </c>
    </row>
    <row r="53" spans="1:14" s="36" customFormat="1" ht="14.25" customHeight="1">
      <c r="A53" s="39">
        <v>41</v>
      </c>
      <c r="B53" s="37" t="s">
        <v>47</v>
      </c>
      <c r="C53" s="50">
        <f>'Приложение 4'!K52</f>
        <v>11.4</v>
      </c>
      <c r="D53" s="50">
        <f>'Приложение 5'!K52</f>
        <v>2.4</v>
      </c>
      <c r="E53" s="50">
        <f>'Приложение 2'!K52</f>
        <v>106755.9</v>
      </c>
      <c r="F53" s="50">
        <f>'Приложение 3'!V53</f>
        <v>1091514.8</v>
      </c>
      <c r="G53" s="134">
        <f t="shared" si="5"/>
        <v>1198284.5</v>
      </c>
      <c r="H53" s="152">
        <v>1192290640.1399999</v>
      </c>
      <c r="I53" s="134">
        <v>1191700000</v>
      </c>
      <c r="J53" s="134"/>
      <c r="K53" s="134">
        <f>I53/1000-G53</f>
        <v>-6584.5</v>
      </c>
      <c r="L53" s="152">
        <f t="shared" si="6"/>
        <v>5961453.200699999</v>
      </c>
      <c r="M53" s="154">
        <f t="shared" si="13"/>
        <v>1198252093.3407</v>
      </c>
      <c r="N53" s="152">
        <f t="shared" si="14"/>
        <v>32406.659300088882</v>
      </c>
    </row>
    <row r="54" spans="1:14" s="36" customFormat="1" ht="14.25" customHeight="1">
      <c r="A54" s="39">
        <v>42</v>
      </c>
      <c r="B54" s="37" t="s">
        <v>48</v>
      </c>
      <c r="C54" s="50">
        <f>'Приложение 4'!K53</f>
        <v>0.1</v>
      </c>
      <c r="D54" s="50">
        <f>'Приложение 5'!K53</f>
        <v>0</v>
      </c>
      <c r="E54" s="50">
        <f>'Приложение 2'!K53</f>
        <v>178463.6</v>
      </c>
      <c r="F54" s="50">
        <f>'Приложение 3'!V54</f>
        <v>1766329.6</v>
      </c>
      <c r="G54" s="134">
        <f t="shared" si="5"/>
        <v>1944793.3</v>
      </c>
      <c r="H54" s="152">
        <v>1935078927.4999998</v>
      </c>
      <c r="I54" s="134">
        <v>1994065100</v>
      </c>
      <c r="J54" s="134">
        <f>I54/1000-G54</f>
        <v>49271.80000000005</v>
      </c>
      <c r="K54" s="134"/>
      <c r="L54" s="152">
        <f t="shared" si="6"/>
        <v>9675394.6375</v>
      </c>
      <c r="M54" s="154">
        <f t="shared" si="13"/>
        <v>1944754322.1374998</v>
      </c>
      <c r="N54" s="152">
        <f t="shared" si="14"/>
        <v>38977.862500190735</v>
      </c>
    </row>
    <row r="55" spans="1:14" ht="14.25" customHeight="1">
      <c r="A55" s="39"/>
      <c r="B55" s="47" t="s">
        <v>49</v>
      </c>
      <c r="C55" s="45">
        <f>SUM(C56:C69)</f>
        <v>27.599999999999998</v>
      </c>
      <c r="D55" s="45">
        <f>SUM(D56:D69)</f>
        <v>7.9</v>
      </c>
      <c r="E55" s="45">
        <f>SUM(E56:E69)</f>
        <v>1026642.2</v>
      </c>
      <c r="F55" s="45">
        <f>SUM(F56:F69)</f>
        <v>11459425</v>
      </c>
      <c r="G55" s="157">
        <f>SUM(G56:G69)</f>
        <v>12486102.7</v>
      </c>
      <c r="H55" s="152">
        <v>12423728608.8</v>
      </c>
      <c r="I55" s="157">
        <f aca="true" t="shared" si="15" ref="I55:N55">SUM(I56:I69)</f>
        <v>12879843500</v>
      </c>
      <c r="J55" s="51">
        <f t="shared" si="15"/>
        <v>402106.0000000005</v>
      </c>
      <c r="K55" s="51">
        <f t="shared" si="15"/>
        <v>-8365.19999999972</v>
      </c>
      <c r="L55" s="51">
        <f t="shared" si="15"/>
        <v>62118643.04400001</v>
      </c>
      <c r="M55" s="51">
        <f t="shared" si="15"/>
        <v>12485847251.844</v>
      </c>
      <c r="N55" s="51">
        <f t="shared" si="15"/>
        <v>255448.15599954128</v>
      </c>
    </row>
    <row r="56" spans="1:14" s="36" customFormat="1" ht="14.25" customHeight="1">
      <c r="A56" s="39">
        <v>43</v>
      </c>
      <c r="B56" s="37" t="s">
        <v>50</v>
      </c>
      <c r="C56" s="50">
        <f>'Приложение 4'!K55</f>
        <v>0</v>
      </c>
      <c r="D56" s="50">
        <f>'Приложение 5'!K55</f>
        <v>0.7</v>
      </c>
      <c r="E56" s="50">
        <f>'Приложение 2'!K55</f>
        <v>182159.6</v>
      </c>
      <c r="F56" s="50">
        <f>'Приложение 3'!V56</f>
        <v>2185883.5</v>
      </c>
      <c r="G56" s="134">
        <f t="shared" si="5"/>
        <v>2368043.8</v>
      </c>
      <c r="H56" s="152">
        <v>2356235296.7200003</v>
      </c>
      <c r="I56" s="134">
        <v>2511407200</v>
      </c>
      <c r="J56" s="134">
        <f aca="true" t="shared" si="16" ref="J56:J65">I56/1000-G56</f>
        <v>143363.40000000037</v>
      </c>
      <c r="K56" s="134"/>
      <c r="L56" s="152">
        <f t="shared" si="6"/>
        <v>11781176.483600002</v>
      </c>
      <c r="M56" s="154">
        <f aca="true" t="shared" si="17" ref="M56:M69">H56+L56</f>
        <v>2368016473.2036004</v>
      </c>
      <c r="N56" s="152">
        <f aca="true" t="shared" si="18" ref="N56:N69">G56*1000-M56</f>
        <v>27326.796399593353</v>
      </c>
    </row>
    <row r="57" spans="1:14" s="36" customFormat="1" ht="14.25" customHeight="1">
      <c r="A57" s="39">
        <v>44</v>
      </c>
      <c r="B57" s="37" t="s">
        <v>51</v>
      </c>
      <c r="C57" s="50">
        <f>'Приложение 4'!K56</f>
        <v>2.8</v>
      </c>
      <c r="D57" s="50">
        <f>'Приложение 5'!K56</f>
        <v>1.2</v>
      </c>
      <c r="E57" s="50">
        <f>'Приложение 2'!K56</f>
        <v>27403.8</v>
      </c>
      <c r="F57" s="50">
        <f>'Приложение 3'!V57</f>
        <v>282979.2</v>
      </c>
      <c r="G57" s="134">
        <f t="shared" si="5"/>
        <v>310387</v>
      </c>
      <c r="H57" s="152">
        <v>308818363.16</v>
      </c>
      <c r="I57" s="134">
        <v>326474100.00000006</v>
      </c>
      <c r="J57" s="134">
        <f t="shared" si="16"/>
        <v>16087.100000000035</v>
      </c>
      <c r="K57" s="134"/>
      <c r="L57" s="152">
        <f t="shared" si="6"/>
        <v>1544091.8158000002</v>
      </c>
      <c r="M57" s="154">
        <f t="shared" si="17"/>
        <v>310362454.97580004</v>
      </c>
      <c r="N57" s="152">
        <f t="shared" si="18"/>
        <v>24545.024199962616</v>
      </c>
    </row>
    <row r="58" spans="1:14" s="36" customFormat="1" ht="14.25" customHeight="1">
      <c r="A58" s="39">
        <v>45</v>
      </c>
      <c r="B58" s="37" t="s">
        <v>52</v>
      </c>
      <c r="C58" s="50">
        <f>'Приложение 4'!K57</f>
        <v>0</v>
      </c>
      <c r="D58" s="50">
        <f>'Приложение 5'!K57</f>
        <v>0</v>
      </c>
      <c r="E58" s="50">
        <f>'Приложение 2'!K57</f>
        <v>16571</v>
      </c>
      <c r="F58" s="50">
        <f>'Приложение 3'!V58</f>
        <v>182852.9</v>
      </c>
      <c r="G58" s="134">
        <f t="shared" si="5"/>
        <v>199423.9</v>
      </c>
      <c r="H58" s="152">
        <v>198409053.14000002</v>
      </c>
      <c r="I58" s="134">
        <v>209446400</v>
      </c>
      <c r="J58" s="134">
        <f t="shared" si="16"/>
        <v>10022.5</v>
      </c>
      <c r="K58" s="134"/>
      <c r="L58" s="152">
        <f t="shared" si="6"/>
        <v>992045.2657000001</v>
      </c>
      <c r="M58" s="154">
        <f t="shared" si="17"/>
        <v>199401098.40570003</v>
      </c>
      <c r="N58" s="152">
        <f t="shared" si="18"/>
        <v>22801.594299972057</v>
      </c>
    </row>
    <row r="59" spans="1:14" s="36" customFormat="1" ht="14.25" customHeight="1">
      <c r="A59" s="39">
        <v>46</v>
      </c>
      <c r="B59" s="37" t="s">
        <v>53</v>
      </c>
      <c r="C59" s="50">
        <f>'Приложение 4'!K58</f>
        <v>2.8</v>
      </c>
      <c r="D59" s="50">
        <f>'Приложение 5'!K58</f>
        <v>0.6</v>
      </c>
      <c r="E59" s="50">
        <f>'Приложение 2'!K58</f>
        <v>99571.9</v>
      </c>
      <c r="F59" s="50">
        <f>'Приложение 3'!V59</f>
        <v>1124311.9</v>
      </c>
      <c r="G59" s="134">
        <f t="shared" si="5"/>
        <v>1223887.2</v>
      </c>
      <c r="H59" s="152">
        <v>1217774166.22</v>
      </c>
      <c r="I59" s="134">
        <v>1278636100</v>
      </c>
      <c r="J59" s="134">
        <f t="shared" si="16"/>
        <v>54748.90000000014</v>
      </c>
      <c r="K59" s="134"/>
      <c r="L59" s="152">
        <f t="shared" si="6"/>
        <v>6088870.8311</v>
      </c>
      <c r="M59" s="154">
        <f t="shared" si="17"/>
        <v>1223863037.0511</v>
      </c>
      <c r="N59" s="152">
        <f t="shared" si="18"/>
        <v>24162.94889998436</v>
      </c>
    </row>
    <row r="60" spans="1:14" s="36" customFormat="1" ht="14.25" customHeight="1">
      <c r="A60" s="39">
        <v>47</v>
      </c>
      <c r="B60" s="37" t="s">
        <v>54</v>
      </c>
      <c r="C60" s="50">
        <f>'Приложение 4'!K59</f>
        <v>3.3</v>
      </c>
      <c r="D60" s="50">
        <f>'Приложение 5'!K59</f>
        <v>0.7</v>
      </c>
      <c r="E60" s="50">
        <f>'Приложение 2'!K59</f>
        <v>50787.7</v>
      </c>
      <c r="F60" s="50">
        <f>'Приложение 3'!V60</f>
        <v>555253.5</v>
      </c>
      <c r="G60" s="134">
        <f t="shared" si="5"/>
        <v>606045.2</v>
      </c>
      <c r="H60" s="152">
        <v>603006665.84</v>
      </c>
      <c r="I60" s="134">
        <v>606901299.9999999</v>
      </c>
      <c r="J60" s="134">
        <f t="shared" si="16"/>
        <v>856.0999999999767</v>
      </c>
      <c r="K60" s="134"/>
      <c r="L60" s="152">
        <f t="shared" si="6"/>
        <v>3015033.3292</v>
      </c>
      <c r="M60" s="154">
        <f t="shared" si="17"/>
        <v>606021699.1692001</v>
      </c>
      <c r="N60" s="152">
        <f t="shared" si="18"/>
        <v>23500.83079993725</v>
      </c>
    </row>
    <row r="61" spans="1:14" s="36" customFormat="1" ht="14.25" customHeight="1">
      <c r="A61" s="39">
        <v>48</v>
      </c>
      <c r="B61" s="37" t="s">
        <v>55</v>
      </c>
      <c r="C61" s="50">
        <f>'Приложение 4'!K60</f>
        <v>0</v>
      </c>
      <c r="D61" s="50">
        <f>'Приложение 5'!K60</f>
        <v>0</v>
      </c>
      <c r="E61" s="50">
        <f>'Приложение 2'!K60</f>
        <v>49134.6</v>
      </c>
      <c r="F61" s="50">
        <f>'Приложение 3'!V61</f>
        <v>483458.1</v>
      </c>
      <c r="G61" s="134">
        <f t="shared" si="5"/>
        <v>532592.7</v>
      </c>
      <c r="H61" s="152">
        <v>529937371.8</v>
      </c>
      <c r="I61" s="134">
        <v>551180299.9999999</v>
      </c>
      <c r="J61" s="134">
        <f t="shared" si="16"/>
        <v>18587.599999999977</v>
      </c>
      <c r="K61" s="134"/>
      <c r="L61" s="152">
        <f t="shared" si="6"/>
        <v>2649686.859</v>
      </c>
      <c r="M61" s="154">
        <f t="shared" si="17"/>
        <v>532587058.65900004</v>
      </c>
      <c r="N61" s="152">
        <f t="shared" si="18"/>
        <v>5641.340999901295</v>
      </c>
    </row>
    <row r="62" spans="1:14" s="36" customFormat="1" ht="14.25" customHeight="1">
      <c r="A62" s="39">
        <v>49</v>
      </c>
      <c r="B62" s="37" t="s">
        <v>56</v>
      </c>
      <c r="C62" s="50">
        <f>'Приложение 4'!K61</f>
        <v>3.2</v>
      </c>
      <c r="D62" s="50">
        <f>'Приложение 5'!K61</f>
        <v>0.7</v>
      </c>
      <c r="E62" s="50">
        <f>'Приложение 2'!K61</f>
        <v>40559.2</v>
      </c>
      <c r="F62" s="50">
        <f>'Приложение 3'!V62</f>
        <v>455876.7</v>
      </c>
      <c r="G62" s="134">
        <f t="shared" si="5"/>
        <v>496439.8</v>
      </c>
      <c r="H62" s="152">
        <v>493959551.7199999</v>
      </c>
      <c r="I62" s="134">
        <v>510203800</v>
      </c>
      <c r="J62" s="134">
        <f t="shared" si="16"/>
        <v>13764</v>
      </c>
      <c r="K62" s="134"/>
      <c r="L62" s="152">
        <f t="shared" si="6"/>
        <v>2469797.7585999994</v>
      </c>
      <c r="M62" s="154">
        <f t="shared" si="17"/>
        <v>496429349.4785999</v>
      </c>
      <c r="N62" s="152">
        <f t="shared" si="18"/>
        <v>10450.521400094032</v>
      </c>
    </row>
    <row r="63" spans="1:14" s="36" customFormat="1" ht="14.25" customHeight="1">
      <c r="A63" s="39">
        <v>50</v>
      </c>
      <c r="B63" s="37" t="s">
        <v>57</v>
      </c>
      <c r="C63" s="50">
        <f>'Приложение 4'!K62</f>
        <v>0</v>
      </c>
      <c r="D63" s="50">
        <f>'Приложение 5'!K62</f>
        <v>0</v>
      </c>
      <c r="E63" s="50">
        <f>'Приложение 2'!K62</f>
        <v>68251.2</v>
      </c>
      <c r="F63" s="50">
        <f>'Приложение 3'!V63</f>
        <v>776410</v>
      </c>
      <c r="G63" s="134">
        <f t="shared" si="5"/>
        <v>844661.2</v>
      </c>
      <c r="H63" s="152">
        <v>840420766.06</v>
      </c>
      <c r="I63" s="134">
        <v>868425500</v>
      </c>
      <c r="J63" s="134">
        <f t="shared" si="16"/>
        <v>23764.300000000047</v>
      </c>
      <c r="K63" s="134"/>
      <c r="L63" s="152">
        <f t="shared" si="6"/>
        <v>4202103.8303</v>
      </c>
      <c r="M63" s="154">
        <f t="shared" si="17"/>
        <v>844622869.8902999</v>
      </c>
      <c r="N63" s="152">
        <f t="shared" si="18"/>
        <v>38330.10970008373</v>
      </c>
    </row>
    <row r="64" spans="1:14" s="36" customFormat="1" ht="14.25" customHeight="1">
      <c r="A64" s="39">
        <v>51</v>
      </c>
      <c r="B64" s="37" t="s">
        <v>58</v>
      </c>
      <c r="C64" s="50">
        <f>'Приложение 4'!K63</f>
        <v>6.6</v>
      </c>
      <c r="D64" s="50">
        <f>'Приложение 5'!K63</f>
        <v>1.4</v>
      </c>
      <c r="E64" s="50">
        <f>'Приложение 2'!K63</f>
        <v>101451.1</v>
      </c>
      <c r="F64" s="50">
        <f>'Приложение 3'!V64</f>
        <v>1205545.6</v>
      </c>
      <c r="G64" s="134">
        <f t="shared" si="5"/>
        <v>1307004.7000000002</v>
      </c>
      <c r="H64" s="152">
        <v>1300485982.28</v>
      </c>
      <c r="I64" s="134">
        <v>1389011100</v>
      </c>
      <c r="J64" s="134">
        <f t="shared" si="16"/>
        <v>82006.3999999999</v>
      </c>
      <c r="K64" s="134"/>
      <c r="L64" s="152">
        <f t="shared" si="6"/>
        <v>6502429.9114</v>
      </c>
      <c r="M64" s="154">
        <f t="shared" si="17"/>
        <v>1306988412.1914</v>
      </c>
      <c r="N64" s="152">
        <f t="shared" si="18"/>
        <v>16287.808600187302</v>
      </c>
    </row>
    <row r="65" spans="1:14" s="36" customFormat="1" ht="14.25" customHeight="1">
      <c r="A65" s="39">
        <v>52</v>
      </c>
      <c r="B65" s="37" t="s">
        <v>59</v>
      </c>
      <c r="C65" s="50">
        <f>'Приложение 4'!K64</f>
        <v>2.8</v>
      </c>
      <c r="D65" s="50">
        <f>'Приложение 5'!K64</f>
        <v>0.6</v>
      </c>
      <c r="E65" s="50">
        <f>'Приложение 2'!K64</f>
        <v>44901.7</v>
      </c>
      <c r="F65" s="50">
        <f>'Приложение 3'!V65</f>
        <v>469611.5</v>
      </c>
      <c r="G65" s="134">
        <f t="shared" si="5"/>
        <v>514516.6</v>
      </c>
      <c r="H65" s="152">
        <v>511945032.5</v>
      </c>
      <c r="I65" s="134">
        <v>520047400</v>
      </c>
      <c r="J65" s="134">
        <f t="shared" si="16"/>
        <v>5530.800000000047</v>
      </c>
      <c r="K65" s="134"/>
      <c r="L65" s="152">
        <f t="shared" si="6"/>
        <v>2559725.1625</v>
      </c>
      <c r="M65" s="154">
        <f t="shared" si="17"/>
        <v>514504757.6625</v>
      </c>
      <c r="N65" s="152">
        <f t="shared" si="18"/>
        <v>11842.337499976158</v>
      </c>
    </row>
    <row r="66" spans="1:14" s="36" customFormat="1" ht="14.25" customHeight="1">
      <c r="A66" s="39">
        <v>53</v>
      </c>
      <c r="B66" s="37" t="s">
        <v>60</v>
      </c>
      <c r="C66" s="50">
        <f>'Приложение 4'!K65</f>
        <v>3.3</v>
      </c>
      <c r="D66" s="50">
        <f>'Приложение 5'!K65</f>
        <v>1.4</v>
      </c>
      <c r="E66" s="50">
        <f>'Приложение 2'!K65</f>
        <v>119749.8</v>
      </c>
      <c r="F66" s="50">
        <f>'Приложение 3'!V66</f>
        <v>1277634.4</v>
      </c>
      <c r="G66" s="134">
        <f t="shared" si="5"/>
        <v>1397388.9</v>
      </c>
      <c r="H66" s="152">
        <v>1390429115</v>
      </c>
      <c r="I66" s="134">
        <v>1394550100</v>
      </c>
      <c r="J66" s="134"/>
      <c r="K66" s="134">
        <f>I66/1000-G66</f>
        <v>-2838.7999999998137</v>
      </c>
      <c r="L66" s="152">
        <f t="shared" si="6"/>
        <v>6952145.575</v>
      </c>
      <c r="M66" s="154">
        <f t="shared" si="17"/>
        <v>1397381260.575</v>
      </c>
      <c r="N66" s="152">
        <f t="shared" si="18"/>
        <v>7639.424999952316</v>
      </c>
    </row>
    <row r="67" spans="1:14" s="36" customFormat="1" ht="14.25" customHeight="1">
      <c r="A67" s="39">
        <v>54</v>
      </c>
      <c r="B67" s="37" t="s">
        <v>61</v>
      </c>
      <c r="C67" s="50">
        <f>'Приложение 4'!K66</f>
        <v>2.8</v>
      </c>
      <c r="D67" s="50">
        <f>'Приложение 5'!K66</f>
        <v>0.6</v>
      </c>
      <c r="E67" s="50">
        <f>'Приложение 2'!K66</f>
        <v>90873.2</v>
      </c>
      <c r="F67" s="50">
        <f>'Приложение 3'!V67</f>
        <v>1043838.4</v>
      </c>
      <c r="G67" s="134">
        <f t="shared" si="5"/>
        <v>1134715</v>
      </c>
      <c r="H67" s="152">
        <v>1129062541.8600001</v>
      </c>
      <c r="I67" s="134">
        <v>1129188600</v>
      </c>
      <c r="J67" s="134"/>
      <c r="K67" s="134">
        <f>I67/1000-G67</f>
        <v>-5526.399999999907</v>
      </c>
      <c r="L67" s="152">
        <f t="shared" si="6"/>
        <v>5645312.7093</v>
      </c>
      <c r="M67" s="154">
        <f t="shared" si="17"/>
        <v>1134707854.5693002</v>
      </c>
      <c r="N67" s="152">
        <f t="shared" si="18"/>
        <v>7145.430699825287</v>
      </c>
    </row>
    <row r="68" spans="1:14" s="36" customFormat="1" ht="14.25" customHeight="1">
      <c r="A68" s="39">
        <v>55</v>
      </c>
      <c r="B68" s="37" t="s">
        <v>62</v>
      </c>
      <c r="C68" s="50">
        <f>'Приложение 4'!K67</f>
        <v>0</v>
      </c>
      <c r="D68" s="50">
        <f>'Приложение 5'!K67</f>
        <v>0</v>
      </c>
      <c r="E68" s="50">
        <f>'Приложение 2'!K67</f>
        <v>95576</v>
      </c>
      <c r="F68" s="50">
        <f>'Приложение 3'!V68</f>
        <v>971885.2</v>
      </c>
      <c r="G68" s="134">
        <f t="shared" si="5"/>
        <v>1067461.2</v>
      </c>
      <c r="H68" s="152">
        <v>1062145644.3199999</v>
      </c>
      <c r="I68" s="134">
        <v>1093216000</v>
      </c>
      <c r="J68" s="134">
        <f>I68/1000-G68</f>
        <v>25754.800000000047</v>
      </c>
      <c r="K68" s="134"/>
      <c r="L68" s="152">
        <f t="shared" si="6"/>
        <v>5310728.2216</v>
      </c>
      <c r="M68" s="154">
        <f t="shared" si="17"/>
        <v>1067456372.5416</v>
      </c>
      <c r="N68" s="152">
        <f t="shared" si="18"/>
        <v>4827.458400011063</v>
      </c>
    </row>
    <row r="69" spans="1:14" s="36" customFormat="1" ht="14.25" customHeight="1">
      <c r="A69" s="39">
        <v>56</v>
      </c>
      <c r="B69" s="37" t="s">
        <v>63</v>
      </c>
      <c r="C69" s="50">
        <f>'Приложение 4'!K68</f>
        <v>0</v>
      </c>
      <c r="D69" s="50">
        <f>'Приложение 5'!K68</f>
        <v>0</v>
      </c>
      <c r="E69" s="50">
        <f>'Приложение 2'!K68</f>
        <v>39651.4</v>
      </c>
      <c r="F69" s="50">
        <f>'Приложение 3'!V69</f>
        <v>443884.1</v>
      </c>
      <c r="G69" s="134">
        <f t="shared" si="5"/>
        <v>483535.5</v>
      </c>
      <c r="H69" s="152">
        <v>481099058.17999995</v>
      </c>
      <c r="I69" s="134">
        <v>491155600</v>
      </c>
      <c r="J69" s="134">
        <f>I69/1000-G69</f>
        <v>7620.099999999977</v>
      </c>
      <c r="K69" s="134"/>
      <c r="L69" s="152">
        <f t="shared" si="6"/>
        <v>2405495.2909</v>
      </c>
      <c r="M69" s="154">
        <f t="shared" si="17"/>
        <v>483504553.47089994</v>
      </c>
      <c r="N69" s="152">
        <f t="shared" si="18"/>
        <v>30946.529100060463</v>
      </c>
    </row>
    <row r="70" spans="1:14" ht="14.25" customHeight="1">
      <c r="A70" s="39"/>
      <c r="B70" s="47" t="s">
        <v>64</v>
      </c>
      <c r="C70" s="45">
        <f>SUM(C71:C76)</f>
        <v>37.199999999999996</v>
      </c>
      <c r="D70" s="45">
        <f>SUM(D71:D76)</f>
        <v>3</v>
      </c>
      <c r="E70" s="45">
        <f>SUM(E71:E76)</f>
        <v>444167.6</v>
      </c>
      <c r="F70" s="45">
        <f>SUM(F71:F76)</f>
        <v>6079349.1</v>
      </c>
      <c r="G70" s="157">
        <f>SUM(G71:G76)</f>
        <v>6523556.899999999</v>
      </c>
      <c r="H70" s="152">
        <v>6490861126.18</v>
      </c>
      <c r="I70" s="157">
        <f aca="true" t="shared" si="19" ref="I70:N70">SUM(I71:I76)</f>
        <v>6740329600</v>
      </c>
      <c r="J70" s="51">
        <f t="shared" si="19"/>
        <v>216772.6999999999</v>
      </c>
      <c r="K70" s="51">
        <f t="shared" si="19"/>
        <v>0</v>
      </c>
      <c r="L70" s="51">
        <f t="shared" si="19"/>
        <v>32454305.630900003</v>
      </c>
      <c r="M70" s="51">
        <f t="shared" si="19"/>
        <v>6523315431.8109</v>
      </c>
      <c r="N70" s="51">
        <f t="shared" si="19"/>
        <v>241468.1891002655</v>
      </c>
    </row>
    <row r="71" spans="1:14" s="36" customFormat="1" ht="14.25" customHeight="1">
      <c r="A71" s="39">
        <v>57</v>
      </c>
      <c r="B71" s="37" t="s">
        <v>65</v>
      </c>
      <c r="C71" s="50">
        <f>'Приложение 4'!K70</f>
        <v>9.9</v>
      </c>
      <c r="D71" s="50">
        <f>'Приложение 5'!K70</f>
        <v>2.1</v>
      </c>
      <c r="E71" s="50">
        <f>'Приложение 2'!K70</f>
        <v>44040.9</v>
      </c>
      <c r="F71" s="50">
        <f>'Приложение 3'!V71</f>
        <v>451771.5</v>
      </c>
      <c r="G71" s="134">
        <f t="shared" si="5"/>
        <v>495824.4</v>
      </c>
      <c r="H71" s="152">
        <v>493321792.28</v>
      </c>
      <c r="I71" s="134">
        <v>510752900</v>
      </c>
      <c r="J71" s="134">
        <f aca="true" t="shared" si="20" ref="J71:J76">I71/1000-G71</f>
        <v>14928.5</v>
      </c>
      <c r="K71" s="134"/>
      <c r="L71" s="152">
        <f t="shared" si="6"/>
        <v>2466608.9614</v>
      </c>
      <c r="M71" s="154">
        <f aca="true" t="shared" si="21" ref="M71:M76">H71+L71</f>
        <v>495788401.24139994</v>
      </c>
      <c r="N71" s="152">
        <f aca="true" t="shared" si="22" ref="N71:N76">G71*1000-M71</f>
        <v>35998.75860005617</v>
      </c>
    </row>
    <row r="72" spans="1:14" s="36" customFormat="1" ht="14.25" customHeight="1">
      <c r="A72" s="39">
        <v>58</v>
      </c>
      <c r="B72" s="37" t="s">
        <v>66</v>
      </c>
      <c r="C72" s="50">
        <f>'Приложение 4'!K71</f>
        <v>19.7</v>
      </c>
      <c r="D72" s="50">
        <f>'Приложение 5'!K71</f>
        <v>0</v>
      </c>
      <c r="E72" s="50">
        <f>'Приложение 2'!K71</f>
        <v>83710.5</v>
      </c>
      <c r="F72" s="50">
        <f>'Приложение 3'!V72</f>
        <v>1780625.3</v>
      </c>
      <c r="G72" s="134">
        <f t="shared" si="5"/>
        <v>1864355.5</v>
      </c>
      <c r="H72" s="152">
        <v>1855041390.1</v>
      </c>
      <c r="I72" s="134">
        <v>1887144900</v>
      </c>
      <c r="J72" s="134">
        <f t="shared" si="20"/>
        <v>22789.399999999907</v>
      </c>
      <c r="K72" s="134"/>
      <c r="L72" s="152">
        <f t="shared" si="6"/>
        <v>9275206.9505</v>
      </c>
      <c r="M72" s="154">
        <f t="shared" si="21"/>
        <v>1864316597.0505</v>
      </c>
      <c r="N72" s="152">
        <f t="shared" si="22"/>
        <v>38902.94950008392</v>
      </c>
    </row>
    <row r="73" spans="1:14" s="36" customFormat="1" ht="14.25" customHeight="1">
      <c r="A73" s="39">
        <v>59</v>
      </c>
      <c r="B73" s="37" t="s">
        <v>67</v>
      </c>
      <c r="C73" s="50">
        <f>'Приложение 4'!K72</f>
        <v>3.3</v>
      </c>
      <c r="D73" s="50">
        <f>'Приложение 5'!K72</f>
        <v>0</v>
      </c>
      <c r="E73" s="50">
        <f>'Приложение 2'!K72</f>
        <v>77690.2</v>
      </c>
      <c r="F73" s="50">
        <f>'Приложение 3'!V73</f>
        <v>883071.2</v>
      </c>
      <c r="G73" s="134">
        <f t="shared" si="5"/>
        <v>960764.7</v>
      </c>
      <c r="H73" s="152">
        <v>955950846.06</v>
      </c>
      <c r="I73" s="134">
        <v>966636400</v>
      </c>
      <c r="J73" s="134">
        <f t="shared" si="20"/>
        <v>5871.70000000007</v>
      </c>
      <c r="K73" s="134"/>
      <c r="L73" s="152">
        <f t="shared" si="6"/>
        <v>4779754.2303</v>
      </c>
      <c r="M73" s="154">
        <f t="shared" si="21"/>
        <v>960730600.2902999</v>
      </c>
      <c r="N73" s="152">
        <f t="shared" si="22"/>
        <v>34099.709700107574</v>
      </c>
    </row>
    <row r="74" spans="1:14" s="36" customFormat="1" ht="14.25" customHeight="1">
      <c r="A74" s="39">
        <v>60</v>
      </c>
      <c r="B74" s="37" t="s">
        <v>68</v>
      </c>
      <c r="C74" s="50">
        <f>'Приложение 4'!K73</f>
        <v>0</v>
      </c>
      <c r="D74" s="50">
        <f>'Приложение 5'!K73</f>
        <v>0</v>
      </c>
      <c r="E74" s="50">
        <f>'Приложение 2'!K73</f>
        <v>67513.7</v>
      </c>
      <c r="F74" s="50">
        <f>'Приложение 3'!V74</f>
        <v>998849.9</v>
      </c>
      <c r="G74" s="134">
        <f t="shared" si="5"/>
        <v>1066363.6</v>
      </c>
      <c r="H74" s="152">
        <v>1061028443.4000001</v>
      </c>
      <c r="I74" s="134">
        <v>1080449100</v>
      </c>
      <c r="J74" s="134">
        <f t="shared" si="20"/>
        <v>14085.5</v>
      </c>
      <c r="K74" s="134"/>
      <c r="L74" s="152">
        <f t="shared" si="6"/>
        <v>5305142.217</v>
      </c>
      <c r="M74" s="154">
        <f t="shared" si="21"/>
        <v>1066333585.6170001</v>
      </c>
      <c r="N74" s="152">
        <f t="shared" si="22"/>
        <v>30014.383000016212</v>
      </c>
    </row>
    <row r="75" spans="1:14" s="36" customFormat="1" ht="14.25" customHeight="1">
      <c r="A75" s="39">
        <v>61</v>
      </c>
      <c r="B75" s="37" t="s">
        <v>69</v>
      </c>
      <c r="C75" s="50">
        <f>'Приложение 4'!K74</f>
        <v>4.3</v>
      </c>
      <c r="D75" s="50">
        <f>'Приложение 5'!K74</f>
        <v>0.9</v>
      </c>
      <c r="E75" s="50">
        <f>'Приложение 2'!K74</f>
        <v>25255.8</v>
      </c>
      <c r="F75" s="50">
        <f>'Приложение 3'!V75</f>
        <v>348805.4</v>
      </c>
      <c r="G75" s="134">
        <f t="shared" si="5"/>
        <v>374066.4</v>
      </c>
      <c r="H75" s="152">
        <v>372159167.18000007</v>
      </c>
      <c r="I75" s="134">
        <v>387105800</v>
      </c>
      <c r="J75" s="134">
        <f t="shared" si="20"/>
        <v>13039.399999999965</v>
      </c>
      <c r="K75" s="134"/>
      <c r="L75" s="152">
        <f aca="true" t="shared" si="23" ref="L75:L104">H75*0.5/100</f>
        <v>1860795.8359000003</v>
      </c>
      <c r="M75" s="154">
        <f t="shared" si="21"/>
        <v>374019963.0159001</v>
      </c>
      <c r="N75" s="152">
        <f t="shared" si="22"/>
        <v>46436.984099924564</v>
      </c>
    </row>
    <row r="76" spans="1:14" s="36" customFormat="1" ht="14.25" customHeight="1">
      <c r="A76" s="39">
        <v>62</v>
      </c>
      <c r="B76" s="37" t="s">
        <v>70</v>
      </c>
      <c r="C76" s="50">
        <f>'Приложение 4'!K75</f>
        <v>0</v>
      </c>
      <c r="D76" s="50">
        <f>'Приложение 5'!K75</f>
        <v>0</v>
      </c>
      <c r="E76" s="50">
        <f>'Приложение 2'!K75</f>
        <v>145956.5</v>
      </c>
      <c r="F76" s="50">
        <f>'Приложение 3'!V76</f>
        <v>1616225.8</v>
      </c>
      <c r="G76" s="134">
        <f aca="true" t="shared" si="24" ref="G76:G104">C76+D76+E76+F76</f>
        <v>1762182.3</v>
      </c>
      <c r="H76" s="152">
        <v>1753359487.1599998</v>
      </c>
      <c r="I76" s="134">
        <v>1908240500</v>
      </c>
      <c r="J76" s="134">
        <f t="shared" si="20"/>
        <v>146058.19999999995</v>
      </c>
      <c r="K76" s="134"/>
      <c r="L76" s="152">
        <f t="shared" si="23"/>
        <v>8766797.4358</v>
      </c>
      <c r="M76" s="154">
        <f t="shared" si="21"/>
        <v>1762126284.5958</v>
      </c>
      <c r="N76" s="152">
        <f t="shared" si="22"/>
        <v>56015.40420007706</v>
      </c>
    </row>
    <row r="77" spans="1:14" ht="14.25" customHeight="1">
      <c r="A77" s="39"/>
      <c r="B77" s="47" t="s">
        <v>71</v>
      </c>
      <c r="C77" s="45">
        <f>SUM(C78:C89)</f>
        <v>10.799999999999999</v>
      </c>
      <c r="D77" s="45">
        <f>SUM(D78:D89)</f>
        <v>4.5</v>
      </c>
      <c r="E77" s="45">
        <f>SUM(E78:E89)</f>
        <v>1153483.2000000002</v>
      </c>
      <c r="F77" s="45">
        <f>SUM(F78:F89)</f>
        <v>11846152.2</v>
      </c>
      <c r="G77" s="157">
        <f>SUM(G78:G89)</f>
        <v>12999650.700000001</v>
      </c>
      <c r="H77" s="152">
        <v>12934683891.4</v>
      </c>
      <c r="I77" s="157">
        <f aca="true" t="shared" si="25" ref="I77:N77">SUM(I78:I89)</f>
        <v>13518073700</v>
      </c>
      <c r="J77" s="51">
        <f t="shared" si="25"/>
        <v>537984.8000000002</v>
      </c>
      <c r="K77" s="51">
        <f t="shared" si="25"/>
        <v>-19561.800000000047</v>
      </c>
      <c r="L77" s="51">
        <f t="shared" si="25"/>
        <v>64673419.45700001</v>
      </c>
      <c r="M77" s="51">
        <f t="shared" si="25"/>
        <v>12999357310.857002</v>
      </c>
      <c r="N77" s="51">
        <f t="shared" si="25"/>
        <v>293389.1430001259</v>
      </c>
    </row>
    <row r="78" spans="1:14" s="36" customFormat="1" ht="14.25" customHeight="1">
      <c r="A78" s="39">
        <v>63</v>
      </c>
      <c r="B78" s="37" t="s">
        <v>72</v>
      </c>
      <c r="C78" s="50">
        <f>'Приложение 4'!K77</f>
        <v>0</v>
      </c>
      <c r="D78" s="50">
        <f>'Приложение 5'!K77</f>
        <v>0</v>
      </c>
      <c r="E78" s="50">
        <f>'Приложение 2'!K77</f>
        <v>27704.8</v>
      </c>
      <c r="F78" s="50">
        <f>'Приложение 3'!V78</f>
        <v>261287.5</v>
      </c>
      <c r="G78" s="134">
        <f t="shared" si="24"/>
        <v>288992.3</v>
      </c>
      <c r="H78" s="152">
        <v>287544981.28000003</v>
      </c>
      <c r="I78" s="134">
        <v>291472600</v>
      </c>
      <c r="J78" s="134">
        <f aca="true" t="shared" si="26" ref="J78:J85">I78/1000-G78</f>
        <v>2480.2999999999884</v>
      </c>
      <c r="K78" s="134"/>
      <c r="L78" s="152">
        <f t="shared" si="23"/>
        <v>1437724.9064000002</v>
      </c>
      <c r="M78" s="154">
        <f aca="true" t="shared" si="27" ref="M78:M89">H78+L78</f>
        <v>288982706.18640006</v>
      </c>
      <c r="N78" s="152">
        <f aca="true" t="shared" si="28" ref="N78:N89">G78*1000-M78</f>
        <v>9593.813599944115</v>
      </c>
    </row>
    <row r="79" spans="1:14" s="36" customFormat="1" ht="14.25" customHeight="1">
      <c r="A79" s="39">
        <v>64</v>
      </c>
      <c r="B79" s="37" t="s">
        <v>73</v>
      </c>
      <c r="C79" s="50">
        <f>'Приложение 4'!K78</f>
        <v>0</v>
      </c>
      <c r="D79" s="50">
        <f>'Приложение 5'!K78</f>
        <v>0.7</v>
      </c>
      <c r="E79" s="50">
        <f>'Приложение 2'!K78</f>
        <v>86506.7</v>
      </c>
      <c r="F79" s="50">
        <f>'Приложение 3'!V79</f>
        <v>799096</v>
      </c>
      <c r="G79" s="134">
        <f t="shared" si="24"/>
        <v>885603.4</v>
      </c>
      <c r="H79" s="152">
        <v>881164385.6400001</v>
      </c>
      <c r="I79" s="134">
        <v>900779900</v>
      </c>
      <c r="J79" s="134">
        <f t="shared" si="26"/>
        <v>15176.5</v>
      </c>
      <c r="K79" s="134"/>
      <c r="L79" s="152">
        <f t="shared" si="23"/>
        <v>4405821.928200001</v>
      </c>
      <c r="M79" s="154">
        <f t="shared" si="27"/>
        <v>885570207.5682001</v>
      </c>
      <c r="N79" s="152">
        <f t="shared" si="28"/>
        <v>33192.43179988861</v>
      </c>
    </row>
    <row r="80" spans="1:14" s="36" customFormat="1" ht="14.25" customHeight="1">
      <c r="A80" s="39">
        <v>65</v>
      </c>
      <c r="B80" s="37" t="s">
        <v>74</v>
      </c>
      <c r="C80" s="50">
        <f>'Приложение 4'!K79</f>
        <v>0</v>
      </c>
      <c r="D80" s="50">
        <f>'Приложение 5'!K79</f>
        <v>0</v>
      </c>
      <c r="E80" s="50">
        <f>'Приложение 2'!K79</f>
        <v>81178.6</v>
      </c>
      <c r="F80" s="50">
        <f>'Приложение 3'!V80</f>
        <v>604591.2</v>
      </c>
      <c r="G80" s="134">
        <f t="shared" si="24"/>
        <v>685769.7999999999</v>
      </c>
      <c r="H80" s="152">
        <v>682318479.98</v>
      </c>
      <c r="I80" s="134">
        <v>698194800</v>
      </c>
      <c r="J80" s="134">
        <f t="shared" si="26"/>
        <v>12425.000000000116</v>
      </c>
      <c r="K80" s="134"/>
      <c r="L80" s="152">
        <f t="shared" si="23"/>
        <v>3411592.3999</v>
      </c>
      <c r="M80" s="154">
        <f t="shared" si="27"/>
        <v>685730072.3799</v>
      </c>
      <c r="N80" s="152">
        <f t="shared" si="28"/>
        <v>39727.62009990215</v>
      </c>
    </row>
    <row r="81" spans="1:14" s="36" customFormat="1" ht="14.25" customHeight="1">
      <c r="A81" s="39">
        <v>66</v>
      </c>
      <c r="B81" s="37" t="s">
        <v>75</v>
      </c>
      <c r="C81" s="50">
        <f>'Приложение 4'!K80</f>
        <v>0</v>
      </c>
      <c r="D81" s="50">
        <f>'Приложение 5'!K80</f>
        <v>0</v>
      </c>
      <c r="E81" s="50">
        <f>'Приложение 2'!K80</f>
        <v>37630.8</v>
      </c>
      <c r="F81" s="50">
        <f>'Приложение 3'!V81</f>
        <v>371199</v>
      </c>
      <c r="G81" s="134">
        <f t="shared" si="24"/>
        <v>408829.8</v>
      </c>
      <c r="H81" s="152">
        <v>406759738.25999993</v>
      </c>
      <c r="I81" s="134">
        <v>436442000</v>
      </c>
      <c r="J81" s="134">
        <f t="shared" si="26"/>
        <v>27612.20000000001</v>
      </c>
      <c r="K81" s="134"/>
      <c r="L81" s="152">
        <f t="shared" si="23"/>
        <v>2033798.6912999996</v>
      </c>
      <c r="M81" s="154">
        <f t="shared" si="27"/>
        <v>408793536.9512999</v>
      </c>
      <c r="N81" s="152">
        <f t="shared" si="28"/>
        <v>36263.04870009422</v>
      </c>
    </row>
    <row r="82" spans="1:14" s="36" customFormat="1" ht="14.25" customHeight="1">
      <c r="A82" s="39">
        <v>67</v>
      </c>
      <c r="B82" s="37" t="s">
        <v>76</v>
      </c>
      <c r="C82" s="50">
        <f>'Приложение 4'!K81</f>
        <v>6.7</v>
      </c>
      <c r="D82" s="50">
        <f>'Приложение 5'!K81</f>
        <v>2.2</v>
      </c>
      <c r="E82" s="50">
        <f>'Приложение 2'!K81</f>
        <v>126437</v>
      </c>
      <c r="F82" s="50">
        <f>'Приложение 3'!V82</f>
        <v>1320372.6</v>
      </c>
      <c r="G82" s="134">
        <f t="shared" si="24"/>
        <v>1446818.5</v>
      </c>
      <c r="H82" s="152">
        <v>1439589273.32</v>
      </c>
      <c r="I82" s="134">
        <v>1507787700</v>
      </c>
      <c r="J82" s="134">
        <f t="shared" si="26"/>
        <v>60969.19999999995</v>
      </c>
      <c r="K82" s="134"/>
      <c r="L82" s="152">
        <f t="shared" si="23"/>
        <v>7197946.366599999</v>
      </c>
      <c r="M82" s="154">
        <f t="shared" si="27"/>
        <v>1446787219.6866</v>
      </c>
      <c r="N82" s="152">
        <f t="shared" si="28"/>
        <v>31280.313400030136</v>
      </c>
    </row>
    <row r="83" spans="1:14" s="36" customFormat="1" ht="14.25" customHeight="1">
      <c r="A83" s="39">
        <v>68</v>
      </c>
      <c r="B83" s="37" t="s">
        <v>77</v>
      </c>
      <c r="C83" s="50">
        <f>'Приложение 4'!K82</f>
        <v>0</v>
      </c>
      <c r="D83" s="50">
        <f>'Приложение 5'!K82</f>
        <v>0</v>
      </c>
      <c r="E83" s="50">
        <f>'Приложение 2'!K82</f>
        <v>149548.2</v>
      </c>
      <c r="F83" s="50">
        <f>'Приложение 3'!V83</f>
        <v>1575993.5</v>
      </c>
      <c r="G83" s="134">
        <f t="shared" si="24"/>
        <v>1725541.7</v>
      </c>
      <c r="H83" s="152">
        <v>1716955958.6399999</v>
      </c>
      <c r="I83" s="134">
        <v>1744545500</v>
      </c>
      <c r="J83" s="134">
        <f t="shared" si="26"/>
        <v>19003.800000000047</v>
      </c>
      <c r="K83" s="134"/>
      <c r="L83" s="152">
        <f t="shared" si="23"/>
        <v>8584779.7932</v>
      </c>
      <c r="M83" s="154">
        <f t="shared" si="27"/>
        <v>1725540738.4332</v>
      </c>
      <c r="N83" s="152">
        <f t="shared" si="28"/>
        <v>961.5668001174927</v>
      </c>
    </row>
    <row r="84" spans="1:14" s="36" customFormat="1" ht="14.25" customHeight="1">
      <c r="A84" s="39">
        <v>69</v>
      </c>
      <c r="B84" s="37" t="s">
        <v>78</v>
      </c>
      <c r="C84" s="50">
        <f>'Приложение 4'!K83</f>
        <v>0</v>
      </c>
      <c r="D84" s="50">
        <f>'Приложение 5'!K83</f>
        <v>0</v>
      </c>
      <c r="E84" s="50">
        <f>'Приложение 2'!K83</f>
        <v>144970.3</v>
      </c>
      <c r="F84" s="50">
        <f>'Приложение 3'!V84</f>
        <v>1628458.7</v>
      </c>
      <c r="G84" s="134">
        <f t="shared" si="24"/>
        <v>1773429</v>
      </c>
      <c r="H84" s="152">
        <v>1764561962</v>
      </c>
      <c r="I84" s="134">
        <v>1881823100</v>
      </c>
      <c r="J84" s="134">
        <f t="shared" si="26"/>
        <v>108394.1000000001</v>
      </c>
      <c r="K84" s="134"/>
      <c r="L84" s="152">
        <f t="shared" si="23"/>
        <v>8822809.81</v>
      </c>
      <c r="M84" s="154">
        <f t="shared" si="27"/>
        <v>1773384771.81</v>
      </c>
      <c r="N84" s="152">
        <f t="shared" si="28"/>
        <v>44228.19000005722</v>
      </c>
    </row>
    <row r="85" spans="1:14" s="36" customFormat="1" ht="14.25" customHeight="1">
      <c r="A85" s="39">
        <v>70</v>
      </c>
      <c r="B85" s="37" t="s">
        <v>79</v>
      </c>
      <c r="C85" s="50">
        <f>'Приложение 4'!K84</f>
        <v>0</v>
      </c>
      <c r="D85" s="50">
        <f>'Приложение 5'!K84</f>
        <v>0</v>
      </c>
      <c r="E85" s="50">
        <f>'Приложение 2'!K84</f>
        <v>122281.4</v>
      </c>
      <c r="F85" s="50">
        <f>'Приложение 3'!V85</f>
        <v>1494501.8</v>
      </c>
      <c r="G85" s="134">
        <f t="shared" si="24"/>
        <v>1616783.2</v>
      </c>
      <c r="H85" s="152">
        <v>1608719468.9</v>
      </c>
      <c r="I85" s="134">
        <v>1695311700</v>
      </c>
      <c r="J85" s="134">
        <f t="shared" si="26"/>
        <v>78528.5</v>
      </c>
      <c r="K85" s="134"/>
      <c r="L85" s="152">
        <f t="shared" si="23"/>
        <v>8043597.344500001</v>
      </c>
      <c r="M85" s="154">
        <f t="shared" si="27"/>
        <v>1616763066.2445002</v>
      </c>
      <c r="N85" s="152">
        <f t="shared" si="28"/>
        <v>20133.755499839783</v>
      </c>
    </row>
    <row r="86" spans="1:14" s="36" customFormat="1" ht="14.25" customHeight="1">
      <c r="A86" s="39">
        <v>71</v>
      </c>
      <c r="B86" s="37" t="s">
        <v>80</v>
      </c>
      <c r="C86" s="50">
        <f>'Приложение 4'!K85</f>
        <v>0</v>
      </c>
      <c r="D86" s="50">
        <f>'Приложение 5'!K85</f>
        <v>0</v>
      </c>
      <c r="E86" s="50">
        <f>'Приложение 2'!K85</f>
        <v>135232.6</v>
      </c>
      <c r="F86" s="50">
        <f>'Приложение 3'!V86</f>
        <v>1355821.8</v>
      </c>
      <c r="G86" s="134">
        <f t="shared" si="24"/>
        <v>1491054.4000000001</v>
      </c>
      <c r="H86" s="152">
        <v>1483598516.8400002</v>
      </c>
      <c r="I86" s="134">
        <v>1471492600</v>
      </c>
      <c r="J86" s="134"/>
      <c r="K86" s="134">
        <f>I86/1000-G86</f>
        <v>-19561.800000000047</v>
      </c>
      <c r="L86" s="152">
        <f t="shared" si="23"/>
        <v>7417992.5842</v>
      </c>
      <c r="M86" s="154">
        <f t="shared" si="27"/>
        <v>1491016509.4242</v>
      </c>
      <c r="N86" s="152">
        <f t="shared" si="28"/>
        <v>37890.575800180435</v>
      </c>
    </row>
    <row r="87" spans="1:14" s="36" customFormat="1" ht="14.25" customHeight="1">
      <c r="A87" s="39">
        <v>72</v>
      </c>
      <c r="B87" s="37" t="s">
        <v>81</v>
      </c>
      <c r="C87" s="50">
        <f>'Приложение 4'!K86</f>
        <v>0</v>
      </c>
      <c r="D87" s="50">
        <f>'Приложение 5'!K86</f>
        <v>0</v>
      </c>
      <c r="E87" s="50">
        <f>'Приложение 2'!K86</f>
        <v>113271.8</v>
      </c>
      <c r="F87" s="50">
        <f>'Приложение 3'!V87</f>
        <v>1122537.1</v>
      </c>
      <c r="G87" s="134">
        <f t="shared" si="24"/>
        <v>1235808.9000000001</v>
      </c>
      <c r="H87" s="152">
        <v>1229657782.8400002</v>
      </c>
      <c r="I87" s="134">
        <v>1299814300</v>
      </c>
      <c r="J87" s="134">
        <f>I87/1000-G87</f>
        <v>64005.39999999991</v>
      </c>
      <c r="K87" s="134"/>
      <c r="L87" s="152">
        <f t="shared" si="23"/>
        <v>6148288.9142</v>
      </c>
      <c r="M87" s="154">
        <f t="shared" si="27"/>
        <v>1235806071.7542002</v>
      </c>
      <c r="N87" s="152">
        <f t="shared" si="28"/>
        <v>2828.2458000183105</v>
      </c>
    </row>
    <row r="88" spans="1:14" s="36" customFormat="1" ht="14.25" customHeight="1">
      <c r="A88" s="39">
        <v>73</v>
      </c>
      <c r="B88" s="37" t="s">
        <v>82</v>
      </c>
      <c r="C88" s="50">
        <f>'Приложение 4'!K87</f>
        <v>4</v>
      </c>
      <c r="D88" s="50">
        <f>'Приложение 5'!K87</f>
        <v>0</v>
      </c>
      <c r="E88" s="50">
        <f>'Приложение 2'!K87</f>
        <v>51556.7</v>
      </c>
      <c r="F88" s="50">
        <f>'Приложение 3'!V88</f>
        <v>570457.2</v>
      </c>
      <c r="G88" s="134">
        <f t="shared" si="24"/>
        <v>622017.8999999999</v>
      </c>
      <c r="H88" s="152">
        <v>618886710.5799999</v>
      </c>
      <c r="I88" s="134">
        <v>639898700</v>
      </c>
      <c r="J88" s="134">
        <f>I88/1000-G88</f>
        <v>17880.800000000047</v>
      </c>
      <c r="K88" s="134"/>
      <c r="L88" s="152">
        <f t="shared" si="23"/>
        <v>3094433.5528999995</v>
      </c>
      <c r="M88" s="154">
        <f t="shared" si="27"/>
        <v>621981144.1328999</v>
      </c>
      <c r="N88" s="152">
        <f t="shared" si="28"/>
        <v>36755.86710000038</v>
      </c>
    </row>
    <row r="89" spans="1:14" s="36" customFormat="1" ht="14.25" customHeight="1">
      <c r="A89" s="39">
        <v>74</v>
      </c>
      <c r="B89" s="37" t="s">
        <v>83</v>
      </c>
      <c r="C89" s="50">
        <f>'Приложение 4'!K88</f>
        <v>0.1</v>
      </c>
      <c r="D89" s="50">
        <f>'Приложение 5'!K88</f>
        <v>1.6</v>
      </c>
      <c r="E89" s="50">
        <f>'Приложение 2'!K88</f>
        <v>77164.3</v>
      </c>
      <c r="F89" s="50">
        <f>'Приложение 3'!V89</f>
        <v>741835.8</v>
      </c>
      <c r="G89" s="134">
        <f t="shared" si="24"/>
        <v>819001.8</v>
      </c>
      <c r="H89" s="152">
        <v>814926633.12</v>
      </c>
      <c r="I89" s="134">
        <v>950510800</v>
      </c>
      <c r="J89" s="134">
        <f>I89/1000-G89</f>
        <v>131509</v>
      </c>
      <c r="K89" s="134"/>
      <c r="L89" s="152">
        <f t="shared" si="23"/>
        <v>4074633.1656</v>
      </c>
      <c r="M89" s="154">
        <f t="shared" si="27"/>
        <v>819001266.2856</v>
      </c>
      <c r="N89" s="152">
        <f t="shared" si="28"/>
        <v>533.7144000530243</v>
      </c>
    </row>
    <row r="90" spans="1:14" ht="14.25" customHeight="1">
      <c r="A90" s="39"/>
      <c r="B90" s="47" t="s">
        <v>84</v>
      </c>
      <c r="C90" s="45">
        <f>SUM(C91:C99)</f>
        <v>7.2</v>
      </c>
      <c r="D90" s="45">
        <f>SUM(D91:D99)</f>
        <v>2.6</v>
      </c>
      <c r="E90" s="45">
        <f>SUM(E91:E99)</f>
        <v>351242.6</v>
      </c>
      <c r="F90" s="45">
        <f>SUM(F91:F99)</f>
        <v>3584729</v>
      </c>
      <c r="G90" s="157">
        <f>SUM(G91:G99)</f>
        <v>3935981.4</v>
      </c>
      <c r="H90" s="152">
        <v>3916193718.0400004</v>
      </c>
      <c r="I90" s="157">
        <f aca="true" t="shared" si="29" ref="I90:N90">SUM(I91:I99)</f>
        <v>4026450900</v>
      </c>
      <c r="J90" s="51">
        <f t="shared" si="29"/>
        <v>122031.50000000004</v>
      </c>
      <c r="K90" s="51">
        <f t="shared" si="29"/>
        <v>-31561.99999999992</v>
      </c>
      <c r="L90" s="51">
        <f t="shared" si="29"/>
        <v>19580968.590200003</v>
      </c>
      <c r="M90" s="51">
        <f t="shared" si="29"/>
        <v>3935774686.6302004</v>
      </c>
      <c r="N90" s="51">
        <f t="shared" si="29"/>
        <v>206713.3697996214</v>
      </c>
    </row>
    <row r="91" spans="1:14" s="36" customFormat="1" ht="14.25" customHeight="1">
      <c r="A91" s="39">
        <v>75</v>
      </c>
      <c r="B91" s="37" t="s">
        <v>85</v>
      </c>
      <c r="C91" s="50">
        <f>'Приложение 4'!K90</f>
        <v>0</v>
      </c>
      <c r="D91" s="50">
        <f>'Приложение 5'!K90</f>
        <v>0</v>
      </c>
      <c r="E91" s="50">
        <f>'Приложение 2'!K90</f>
        <v>83347.2</v>
      </c>
      <c r="F91" s="50">
        <f>'Приложение 3'!V91</f>
        <v>789643.3</v>
      </c>
      <c r="G91" s="134">
        <f t="shared" si="24"/>
        <v>872990.5</v>
      </c>
      <c r="H91" s="152">
        <v>868621207.62</v>
      </c>
      <c r="I91" s="134">
        <v>926633100</v>
      </c>
      <c r="J91" s="134">
        <f>I91/1000-G91</f>
        <v>53642.59999999998</v>
      </c>
      <c r="K91" s="134"/>
      <c r="L91" s="152">
        <f t="shared" si="23"/>
        <v>4343106.0381000005</v>
      </c>
      <c r="M91" s="154">
        <f aca="true" t="shared" si="30" ref="M91:M99">H91+L91</f>
        <v>872964313.6581</v>
      </c>
      <c r="N91" s="152">
        <f aca="true" t="shared" si="31" ref="N91:N99">G91*1000-M91</f>
        <v>26186.341899991035</v>
      </c>
    </row>
    <row r="92" spans="1:14" s="36" customFormat="1" ht="14.25" customHeight="1">
      <c r="A92" s="39">
        <v>76</v>
      </c>
      <c r="B92" s="37" t="s">
        <v>86</v>
      </c>
      <c r="C92" s="50">
        <f>'Приложение 4'!K91</f>
        <v>0</v>
      </c>
      <c r="D92" s="50">
        <f>'Приложение 5'!K91</f>
        <v>0</v>
      </c>
      <c r="E92" s="50">
        <f>'Приложение 2'!K91</f>
        <v>85953.4</v>
      </c>
      <c r="F92" s="50">
        <f>'Приложение 3'!V92</f>
        <v>965964.8</v>
      </c>
      <c r="G92" s="134">
        <f t="shared" si="24"/>
        <v>1051918.2</v>
      </c>
      <c r="H92" s="152">
        <v>1046659125.2</v>
      </c>
      <c r="I92" s="134">
        <v>1069831700</v>
      </c>
      <c r="J92" s="134">
        <f>I92/1000-G92</f>
        <v>17913.5</v>
      </c>
      <c r="K92" s="134"/>
      <c r="L92" s="152">
        <f t="shared" si="23"/>
        <v>5233295.626</v>
      </c>
      <c r="M92" s="154">
        <f t="shared" si="30"/>
        <v>1051892420.8260001</v>
      </c>
      <c r="N92" s="152">
        <f t="shared" si="31"/>
        <v>25779.173999905586</v>
      </c>
    </row>
    <row r="93" spans="1:14" s="36" customFormat="1" ht="14.25" customHeight="1">
      <c r="A93" s="39">
        <v>77</v>
      </c>
      <c r="B93" s="37" t="s">
        <v>87</v>
      </c>
      <c r="C93" s="50">
        <f>'Приложение 4'!K92</f>
        <v>7.2</v>
      </c>
      <c r="D93" s="50">
        <f>'Приложение 5'!K92</f>
        <v>1.6</v>
      </c>
      <c r="E93" s="50">
        <f>'Приложение 2'!K92</f>
        <v>65416.3</v>
      </c>
      <c r="F93" s="50">
        <f>'Приложение 3'!V93</f>
        <v>647431.2</v>
      </c>
      <c r="G93" s="134">
        <f t="shared" si="24"/>
        <v>712856.2999999999</v>
      </c>
      <c r="H93" s="152">
        <v>709303424.2800001</v>
      </c>
      <c r="I93" s="134">
        <v>705056000</v>
      </c>
      <c r="J93" s="134"/>
      <c r="K93" s="134">
        <f>I93/1000-G93</f>
        <v>-7800.29999999993</v>
      </c>
      <c r="L93" s="152">
        <f t="shared" si="23"/>
        <v>3546517.1214000005</v>
      </c>
      <c r="M93" s="154">
        <f t="shared" si="30"/>
        <v>712849941.4014001</v>
      </c>
      <c r="N93" s="152">
        <f t="shared" si="31"/>
        <v>6358.598599791527</v>
      </c>
    </row>
    <row r="94" spans="1:14" s="36" customFormat="1" ht="14.25" customHeight="1">
      <c r="A94" s="39">
        <v>78</v>
      </c>
      <c r="B94" s="37" t="s">
        <v>88</v>
      </c>
      <c r="C94" s="50">
        <f>'Приложение 4'!K93</f>
        <v>0</v>
      </c>
      <c r="D94" s="50">
        <f>'Приложение 5'!K93</f>
        <v>0</v>
      </c>
      <c r="E94" s="50">
        <f>'Приложение 2'!K93</f>
        <v>51766.7</v>
      </c>
      <c r="F94" s="50">
        <f>'Приложение 3'!V94</f>
        <v>496399.4</v>
      </c>
      <c r="G94" s="134">
        <f t="shared" si="24"/>
        <v>548166.1</v>
      </c>
      <c r="H94" s="152">
        <v>545404349.8600001</v>
      </c>
      <c r="I94" s="134">
        <v>554594800</v>
      </c>
      <c r="J94" s="134">
        <f>I94/1000-G94</f>
        <v>6428.70000000007</v>
      </c>
      <c r="K94" s="134"/>
      <c r="L94" s="152">
        <f t="shared" si="23"/>
        <v>2727021.7493000007</v>
      </c>
      <c r="M94" s="154">
        <f t="shared" si="30"/>
        <v>548131371.6093001</v>
      </c>
      <c r="N94" s="152">
        <f t="shared" si="31"/>
        <v>34728.390699863434</v>
      </c>
    </row>
    <row r="95" spans="1:14" s="36" customFormat="1" ht="14.25" customHeight="1">
      <c r="A95" s="39">
        <v>79</v>
      </c>
      <c r="B95" s="37" t="s">
        <v>89</v>
      </c>
      <c r="C95" s="50">
        <f>'Приложение 4'!K94</f>
        <v>0</v>
      </c>
      <c r="D95" s="50">
        <f>'Приложение 5'!K94</f>
        <v>0</v>
      </c>
      <c r="E95" s="50">
        <f>'Приложение 2'!K94</f>
        <v>15152.3</v>
      </c>
      <c r="F95" s="50">
        <f>'Приложение 3'!V95</f>
        <v>167782.2</v>
      </c>
      <c r="G95" s="134">
        <f t="shared" si="24"/>
        <v>182934.5</v>
      </c>
      <c r="H95" s="152">
        <v>181985227.54</v>
      </c>
      <c r="I95" s="134">
        <v>196056500</v>
      </c>
      <c r="J95" s="134">
        <f>I95/1000-G95</f>
        <v>13122</v>
      </c>
      <c r="K95" s="134"/>
      <c r="L95" s="152">
        <f t="shared" si="23"/>
        <v>909926.1377</v>
      </c>
      <c r="M95" s="154">
        <f t="shared" si="30"/>
        <v>182895153.67769998</v>
      </c>
      <c r="N95" s="152">
        <f t="shared" si="31"/>
        <v>39346.32230001688</v>
      </c>
    </row>
    <row r="96" spans="1:14" s="36" customFormat="1" ht="14.25" customHeight="1">
      <c r="A96" s="39">
        <v>80</v>
      </c>
      <c r="B96" s="37" t="s">
        <v>90</v>
      </c>
      <c r="C96" s="50">
        <f>'Приложение 4'!K95</f>
        <v>0</v>
      </c>
      <c r="D96" s="50">
        <f>'Приложение 5'!K95</f>
        <v>1</v>
      </c>
      <c r="E96" s="50">
        <f>'Приложение 2'!K95</f>
        <v>5429.7</v>
      </c>
      <c r="F96" s="50">
        <f>'Приложение 3'!V96</f>
        <v>63590.2</v>
      </c>
      <c r="G96" s="134">
        <f t="shared" si="24"/>
        <v>69020.9</v>
      </c>
      <c r="H96" s="152">
        <v>68670304.28</v>
      </c>
      <c r="I96" s="134">
        <v>71954500</v>
      </c>
      <c r="J96" s="134">
        <f>I96/1000-G96</f>
        <v>2933.600000000006</v>
      </c>
      <c r="K96" s="134"/>
      <c r="L96" s="152">
        <f t="shared" si="23"/>
        <v>343351.5214</v>
      </c>
      <c r="M96" s="154">
        <f t="shared" si="30"/>
        <v>69013655.8014</v>
      </c>
      <c r="N96" s="152">
        <f t="shared" si="31"/>
        <v>7244.198599994183</v>
      </c>
    </row>
    <row r="97" spans="1:14" s="36" customFormat="1" ht="14.25" customHeight="1">
      <c r="A97" s="39">
        <v>81</v>
      </c>
      <c r="B97" s="37" t="s">
        <v>91</v>
      </c>
      <c r="C97" s="50">
        <f>'Приложение 4'!K96</f>
        <v>0</v>
      </c>
      <c r="D97" s="50">
        <f>'Приложение 5'!K96</f>
        <v>0</v>
      </c>
      <c r="E97" s="50">
        <f>'Приложение 2'!K96</f>
        <v>27192.4</v>
      </c>
      <c r="F97" s="50">
        <f>'Приложение 3'!V97</f>
        <v>308070.3</v>
      </c>
      <c r="G97" s="134">
        <f t="shared" si="24"/>
        <v>335262.7</v>
      </c>
      <c r="H97" s="152">
        <v>333552842.64</v>
      </c>
      <c r="I97" s="134">
        <v>317347900</v>
      </c>
      <c r="J97" s="134"/>
      <c r="K97" s="134">
        <f>I97/1000-G97</f>
        <v>-17914.79999999999</v>
      </c>
      <c r="L97" s="152">
        <f t="shared" si="23"/>
        <v>1667764.2131999999</v>
      </c>
      <c r="M97" s="154">
        <f t="shared" si="30"/>
        <v>335220606.85319996</v>
      </c>
      <c r="N97" s="152">
        <f t="shared" si="31"/>
        <v>42093.1468000412</v>
      </c>
    </row>
    <row r="98" spans="1:14" s="36" customFormat="1" ht="14.25" customHeight="1">
      <c r="A98" s="39">
        <v>82</v>
      </c>
      <c r="B98" s="37" t="s">
        <v>92</v>
      </c>
      <c r="C98" s="50">
        <f>'Приложение 4'!K97</f>
        <v>0</v>
      </c>
      <c r="D98" s="50">
        <f>'Приложение 5'!K97</f>
        <v>0</v>
      </c>
      <c r="E98" s="50">
        <f>'Приложение 2'!K97</f>
        <v>11673.6</v>
      </c>
      <c r="F98" s="50">
        <f>'Приложение 3'!V98</f>
        <v>106102.7</v>
      </c>
      <c r="G98" s="134">
        <f t="shared" si="24"/>
        <v>117776.3</v>
      </c>
      <c r="H98" s="152">
        <v>117165796.96</v>
      </c>
      <c r="I98" s="134">
        <v>145767400</v>
      </c>
      <c r="J98" s="134">
        <f>I98/1000-G98</f>
        <v>27991.09999999999</v>
      </c>
      <c r="K98" s="134"/>
      <c r="L98" s="152">
        <f t="shared" si="23"/>
        <v>585828.9848</v>
      </c>
      <c r="M98" s="154">
        <f t="shared" si="30"/>
        <v>117751625.94479999</v>
      </c>
      <c r="N98" s="152">
        <f t="shared" si="31"/>
        <v>24674.055200010538</v>
      </c>
    </row>
    <row r="99" spans="1:14" s="36" customFormat="1" ht="14.25" customHeight="1">
      <c r="A99" s="39">
        <v>83</v>
      </c>
      <c r="B99" s="37" t="s">
        <v>93</v>
      </c>
      <c r="C99" s="50">
        <f>'Приложение 4'!K98</f>
        <v>0</v>
      </c>
      <c r="D99" s="50">
        <f>'Приложение 5'!K98</f>
        <v>0</v>
      </c>
      <c r="E99" s="50">
        <f>'Приложение 2'!K98</f>
        <v>5311</v>
      </c>
      <c r="F99" s="50">
        <f>'Приложение 3'!V99</f>
        <v>39744.9</v>
      </c>
      <c r="G99" s="134">
        <f t="shared" si="24"/>
        <v>45055.9</v>
      </c>
      <c r="H99" s="152">
        <v>44831439.66</v>
      </c>
      <c r="I99" s="134">
        <v>39209000</v>
      </c>
      <c r="J99" s="134"/>
      <c r="K99" s="134">
        <f>I99/1000-G99</f>
        <v>-5846.9000000000015</v>
      </c>
      <c r="L99" s="152">
        <f t="shared" si="23"/>
        <v>224157.1983</v>
      </c>
      <c r="M99" s="154">
        <f t="shared" si="30"/>
        <v>45055596.85829999</v>
      </c>
      <c r="N99" s="152">
        <f t="shared" si="31"/>
        <v>303.1417000070214</v>
      </c>
    </row>
    <row r="100" spans="1:14" ht="14.25" customHeight="1">
      <c r="A100" s="39"/>
      <c r="B100" s="47" t="s">
        <v>104</v>
      </c>
      <c r="C100" s="45">
        <f>SUM(C101:C102)</f>
        <v>11.3</v>
      </c>
      <c r="D100" s="45">
        <f>SUM(D101:D102)</f>
        <v>2.4</v>
      </c>
      <c r="E100" s="45">
        <f>SUM(E101:E102)</f>
        <v>128440.6</v>
      </c>
      <c r="F100" s="45">
        <f>SUM(F101:F102)</f>
        <v>1258057.9000000001</v>
      </c>
      <c r="G100" s="157">
        <f>SUM(G101:G102)</f>
        <v>1386512.2</v>
      </c>
      <c r="H100" s="152">
        <v>1379564525</v>
      </c>
      <c r="I100" s="157">
        <f aca="true" t="shared" si="32" ref="I100:N100">I101+I102</f>
        <v>1574546300</v>
      </c>
      <c r="J100" s="51">
        <f t="shared" si="32"/>
        <v>188034.10000000012</v>
      </c>
      <c r="K100" s="51">
        <f t="shared" si="32"/>
        <v>0</v>
      </c>
      <c r="L100" s="51">
        <f t="shared" si="32"/>
        <v>6897822.625</v>
      </c>
      <c r="M100" s="51">
        <f t="shared" si="32"/>
        <v>1386462347.625</v>
      </c>
      <c r="N100" s="51">
        <f t="shared" si="32"/>
        <v>49852.37500008941</v>
      </c>
    </row>
    <row r="101" spans="1:14" s="36" customFormat="1" ht="14.25" customHeight="1">
      <c r="A101" s="39">
        <v>84</v>
      </c>
      <c r="B101" s="37" t="s">
        <v>105</v>
      </c>
      <c r="C101" s="50">
        <f>'Приложение 4'!K100</f>
        <v>7.2</v>
      </c>
      <c r="D101" s="50">
        <f>'Приложение 5'!K100</f>
        <v>1.5</v>
      </c>
      <c r="E101" s="50">
        <f>'Приложение 2'!K100</f>
        <v>111376.7</v>
      </c>
      <c r="F101" s="50">
        <f>'Приложение 3'!V101</f>
        <v>1060783.1</v>
      </c>
      <c r="G101" s="134">
        <f t="shared" si="24"/>
        <v>1172168.5</v>
      </c>
      <c r="H101" s="152">
        <v>1166317600.76</v>
      </c>
      <c r="I101" s="134">
        <v>1315588600</v>
      </c>
      <c r="J101" s="134">
        <f>I101/1000-G101</f>
        <v>143420.1000000001</v>
      </c>
      <c r="K101" s="134"/>
      <c r="L101" s="152">
        <f t="shared" si="23"/>
        <v>5831588.0038</v>
      </c>
      <c r="M101" s="154">
        <f>H101+L101</f>
        <v>1172149188.7638</v>
      </c>
      <c r="N101" s="152">
        <f>G101*1000-M101</f>
        <v>19311.236200094223</v>
      </c>
    </row>
    <row r="102" spans="1:14" s="36" customFormat="1" ht="14.25" customHeight="1">
      <c r="A102" s="39">
        <v>85</v>
      </c>
      <c r="B102" s="37" t="s">
        <v>106</v>
      </c>
      <c r="C102" s="50">
        <f>'Приложение 4'!K101</f>
        <v>4.1</v>
      </c>
      <c r="D102" s="50">
        <f>'Приложение 5'!K101</f>
        <v>0.9</v>
      </c>
      <c r="E102" s="50">
        <f>'Приложение 2'!K101</f>
        <v>17063.9</v>
      </c>
      <c r="F102" s="50">
        <f>'Приложение 3'!V102</f>
        <v>197274.8</v>
      </c>
      <c r="G102" s="134">
        <f t="shared" si="24"/>
        <v>214343.69999999998</v>
      </c>
      <c r="H102" s="152">
        <v>213246924.23999998</v>
      </c>
      <c r="I102" s="134">
        <v>258957700</v>
      </c>
      <c r="J102" s="134">
        <f>I102/1000-G102</f>
        <v>44614.00000000003</v>
      </c>
      <c r="K102" s="134"/>
      <c r="L102" s="152">
        <f t="shared" si="23"/>
        <v>1066234.6212</v>
      </c>
      <c r="M102" s="154">
        <f>H102+L102</f>
        <v>214313158.86119998</v>
      </c>
      <c r="N102" s="152">
        <f>G102*1000-M102</f>
        <v>30541.138799995184</v>
      </c>
    </row>
    <row r="103" spans="1:14" ht="14.25" customHeight="1">
      <c r="A103" s="39"/>
      <c r="B103" s="47" t="s">
        <v>94</v>
      </c>
      <c r="C103" s="45">
        <f>C104</f>
        <v>0</v>
      </c>
      <c r="D103" s="45">
        <f>D104</f>
        <v>0</v>
      </c>
      <c r="E103" s="45">
        <f>E104</f>
        <v>364.7</v>
      </c>
      <c r="F103" s="45">
        <f>F104</f>
        <v>7128.4</v>
      </c>
      <c r="G103" s="157">
        <f>G104</f>
        <v>7493.099999999999</v>
      </c>
      <c r="H103" s="152">
        <v>7439545.22</v>
      </c>
      <c r="I103" s="157">
        <f aca="true" t="shared" si="33" ref="I103:N103">I104</f>
        <v>8939400</v>
      </c>
      <c r="J103" s="51">
        <f t="shared" si="33"/>
        <v>1446.3000000000002</v>
      </c>
      <c r="K103" s="51">
        <f t="shared" si="33"/>
        <v>0</v>
      </c>
      <c r="L103" s="51">
        <f t="shared" si="33"/>
        <v>37197.7261</v>
      </c>
      <c r="M103" s="51">
        <f t="shared" si="33"/>
        <v>7476742.946099999</v>
      </c>
      <c r="N103" s="51">
        <f t="shared" si="33"/>
        <v>16357.053899999708</v>
      </c>
    </row>
    <row r="104" spans="1:14" s="36" customFormat="1" ht="14.25" customHeight="1">
      <c r="A104" s="39">
        <v>86</v>
      </c>
      <c r="B104" s="37" t="s">
        <v>94</v>
      </c>
      <c r="C104" s="50">
        <f>'Приложение 4'!K103</f>
        <v>0</v>
      </c>
      <c r="D104" s="50">
        <f>'Приложение 5'!K103</f>
        <v>0</v>
      </c>
      <c r="E104" s="50">
        <f>'Приложение 2'!K103</f>
        <v>364.7</v>
      </c>
      <c r="F104" s="50">
        <f>'Приложение 3'!V104</f>
        <v>7128.4</v>
      </c>
      <c r="G104" s="134">
        <f t="shared" si="24"/>
        <v>7493.099999999999</v>
      </c>
      <c r="H104" s="152">
        <v>7439545.22</v>
      </c>
      <c r="I104" s="134">
        <v>8939400</v>
      </c>
      <c r="J104" s="134">
        <f>I104/1000-G104</f>
        <v>1446.3000000000002</v>
      </c>
      <c r="K104" s="134"/>
      <c r="L104" s="152">
        <f t="shared" si="23"/>
        <v>37197.7261</v>
      </c>
      <c r="M104" s="154">
        <f>H104+L104</f>
        <v>7476742.946099999</v>
      </c>
      <c r="N104" s="152">
        <f>G104*1000-M104</f>
        <v>16357.053899999708</v>
      </c>
    </row>
    <row r="105" spans="1:10" ht="18" customHeight="1">
      <c r="A105" s="40"/>
      <c r="B105" s="41" t="s">
        <v>108</v>
      </c>
      <c r="C105" s="42"/>
      <c r="D105" s="42"/>
      <c r="E105" s="42"/>
      <c r="F105" s="42"/>
      <c r="G105" s="43"/>
      <c r="H105" s="152"/>
      <c r="I105" s="157">
        <v>3247266400</v>
      </c>
      <c r="J105" s="134">
        <f>I105/1000-G105</f>
        <v>3247266.4</v>
      </c>
    </row>
    <row r="107" spans="6:7" ht="12.75">
      <c r="F107" s="127"/>
      <c r="G107" s="127"/>
    </row>
    <row r="108" ht="12.75">
      <c r="G108" s="127"/>
    </row>
    <row r="109" ht="12.75">
      <c r="G109" s="127"/>
    </row>
    <row r="110" ht="12.75">
      <c r="G110" s="135"/>
    </row>
    <row r="111" ht="12.75">
      <c r="G111" s="44"/>
    </row>
  </sheetData>
  <sheetProtection/>
  <mergeCells count="5">
    <mergeCell ref="A3:G3"/>
    <mergeCell ref="B1:G1"/>
    <mergeCell ref="C4:F4"/>
    <mergeCell ref="A4:A5"/>
    <mergeCell ref="B4:B5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65" r:id="rId1"/>
  <rowBreaks count="1" manualBreakCount="1">
    <brk id="6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L1" sqref="L1:L16384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4" width="8.00390625" style="0" customWidth="1"/>
    <col min="5" max="6" width="11.25390625" style="0" customWidth="1"/>
    <col min="7" max="7" width="6.75390625" style="0" customWidth="1"/>
    <col min="8" max="9" width="12.625" style="0" customWidth="1"/>
    <col min="10" max="10" width="20.25390625" style="0" customWidth="1"/>
    <col min="11" max="11" width="24.125" style="0" customWidth="1"/>
    <col min="12" max="12" width="11.75390625" style="0" hidden="1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95</v>
      </c>
    </row>
    <row r="2" spans="1:11" ht="69.75" customHeight="1">
      <c r="A2" s="207" t="s">
        <v>220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2" ht="26.25" customHeight="1">
      <c r="A3" s="208" t="s">
        <v>96</v>
      </c>
      <c r="B3" s="208" t="s">
        <v>2</v>
      </c>
      <c r="C3" s="208" t="s">
        <v>143</v>
      </c>
      <c r="D3" s="208" t="s">
        <v>144</v>
      </c>
      <c r="E3" s="211" t="s">
        <v>97</v>
      </c>
      <c r="F3" s="212"/>
      <c r="G3" s="212"/>
      <c r="H3" s="212"/>
      <c r="I3" s="213"/>
      <c r="J3" s="208" t="s">
        <v>147</v>
      </c>
      <c r="K3" s="208" t="s">
        <v>145</v>
      </c>
      <c r="L3" s="206" t="s">
        <v>256</v>
      </c>
    </row>
    <row r="4" spans="1:12" ht="134.25" customHeight="1">
      <c r="A4" s="209"/>
      <c r="B4" s="209"/>
      <c r="C4" s="210"/>
      <c r="D4" s="210"/>
      <c r="E4" s="3" t="s">
        <v>223</v>
      </c>
      <c r="F4" s="3" t="s">
        <v>245</v>
      </c>
      <c r="G4" s="3" t="s">
        <v>146</v>
      </c>
      <c r="H4" s="3" t="s">
        <v>224</v>
      </c>
      <c r="I4" s="3" t="s">
        <v>246</v>
      </c>
      <c r="J4" s="210"/>
      <c r="K4" s="210"/>
      <c r="L4" s="206"/>
    </row>
    <row r="5" spans="1:11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4.25" customHeight="1">
      <c r="A6" s="15"/>
      <c r="B6" s="16" t="s">
        <v>3</v>
      </c>
      <c r="C6" s="9">
        <f>C8+C27+C39+C47+C54+C69+C76+C89+C99+C102</f>
        <v>375056</v>
      </c>
      <c r="D6" s="9"/>
      <c r="E6" s="8"/>
      <c r="F6" s="8"/>
      <c r="G6" s="8"/>
      <c r="H6" s="8"/>
      <c r="I6" s="8"/>
      <c r="J6" s="8">
        <f>J8+J27+J39+J47+J54+J69+J76+J89+J99+J102</f>
        <v>31152869.41442725</v>
      </c>
      <c r="K6" s="22">
        <f>K8+K27+K39+K47+K54+K69+K76+K89+K99+K102</f>
        <v>6623056.299999999</v>
      </c>
    </row>
    <row r="7" spans="1:11" ht="12" customHeight="1">
      <c r="A7" s="15"/>
      <c r="B7" s="16"/>
      <c r="C7" s="11"/>
      <c r="D7" s="11"/>
      <c r="E7" s="18"/>
      <c r="F7" s="18"/>
      <c r="G7" s="10"/>
      <c r="H7" s="10"/>
      <c r="I7" s="10"/>
      <c r="J7" s="10"/>
      <c r="K7" s="23"/>
    </row>
    <row r="8" spans="1:11" ht="14.25" customHeight="1">
      <c r="A8" s="15"/>
      <c r="B8" s="16" t="s">
        <v>4</v>
      </c>
      <c r="C8" s="9">
        <f>SUM(C9:C26)</f>
        <v>55432</v>
      </c>
      <c r="D8" s="9">
        <f>SUM(D9:D26)</f>
        <v>4619.333333333334</v>
      </c>
      <c r="E8" s="8"/>
      <c r="F8" s="8"/>
      <c r="G8" s="8"/>
      <c r="H8" s="8"/>
      <c r="I8" s="8"/>
      <c r="J8" s="8">
        <f>SUM(J9:J26)</f>
        <v>1945235.47327025</v>
      </c>
      <c r="K8" s="22">
        <f>SUM(K9:K26)</f>
        <v>904407.5</v>
      </c>
    </row>
    <row r="9" spans="1:12" ht="14.25" customHeight="1">
      <c r="A9" s="15">
        <v>1</v>
      </c>
      <c r="B9" s="17" t="s">
        <v>5</v>
      </c>
      <c r="C9" s="12">
        <v>2070</v>
      </c>
      <c r="D9" s="12">
        <f>C9/12</f>
        <v>172.5</v>
      </c>
      <c r="E9" s="18">
        <v>15512.65</v>
      </c>
      <c r="F9" s="18">
        <f>E9*1.054</f>
        <v>16350.3331</v>
      </c>
      <c r="G9" s="13">
        <v>1</v>
      </c>
      <c r="H9" s="13">
        <f>E9*G9</f>
        <v>15512.65</v>
      </c>
      <c r="I9" s="18">
        <f>F9*G9</f>
        <v>16350.3331</v>
      </c>
      <c r="J9" s="18">
        <v>505035.07330875</v>
      </c>
      <c r="K9" s="24">
        <f>ROUND(((D9*H9+D9*I9*11+J9)/1000),1)</f>
        <v>34205.7</v>
      </c>
      <c r="L9" s="146">
        <f>(D9*E9+D9*F9*11)*1.5/100</f>
        <v>505510.33773375006</v>
      </c>
    </row>
    <row r="10" spans="1:12" ht="14.25" customHeight="1">
      <c r="A10" s="15">
        <v>2</v>
      </c>
      <c r="B10" s="17" t="s">
        <v>6</v>
      </c>
      <c r="C10" s="12">
        <v>2462</v>
      </c>
      <c r="D10" s="12">
        <f aca="true" t="shared" si="0" ref="D10:D73">C10/12</f>
        <v>205.16666666666666</v>
      </c>
      <c r="E10" s="18">
        <v>15512.65</v>
      </c>
      <c r="F10" s="18">
        <f aca="true" t="shared" si="1" ref="F10:F73">E10*1.054</f>
        <v>16350.3331</v>
      </c>
      <c r="G10" s="13">
        <v>1</v>
      </c>
      <c r="H10" s="13">
        <f aca="true" t="shared" si="2" ref="H10:H73">E10*G10</f>
        <v>15512.65</v>
      </c>
      <c r="I10" s="18">
        <f aca="true" t="shared" si="3" ref="I10:I73">F10*G10</f>
        <v>16350.3331</v>
      </c>
      <c r="J10" s="18">
        <v>392011.43</v>
      </c>
      <c r="K10" s="24">
        <f aca="true" t="shared" si="4" ref="K10:K73">ROUND(((D10*H10+D10*I10*11+J10)/1000),1)</f>
        <v>40474.7</v>
      </c>
      <c r="L10" s="146">
        <f aca="true" t="shared" si="5" ref="L10:L73">(D10*E10+D10*F10*11)*1.5/100</f>
        <v>601239.83164275</v>
      </c>
    </row>
    <row r="11" spans="1:12" ht="14.25" customHeight="1">
      <c r="A11" s="15">
        <v>3</v>
      </c>
      <c r="B11" s="17" t="s">
        <v>7</v>
      </c>
      <c r="C11" s="12">
        <v>2212</v>
      </c>
      <c r="D11" s="12">
        <f t="shared" si="0"/>
        <v>184.33333333333334</v>
      </c>
      <c r="E11" s="18">
        <v>15512.65</v>
      </c>
      <c r="F11" s="18">
        <f t="shared" si="1"/>
        <v>16350.3331</v>
      </c>
      <c r="G11" s="13">
        <v>1</v>
      </c>
      <c r="H11" s="13">
        <f t="shared" si="2"/>
        <v>15512.65</v>
      </c>
      <c r="I11" s="18">
        <f t="shared" si="3"/>
        <v>16350.3331</v>
      </c>
      <c r="J11" s="18">
        <v>1000</v>
      </c>
      <c r="K11" s="24">
        <f t="shared" si="4"/>
        <v>36013.5</v>
      </c>
      <c r="L11" s="146">
        <f t="shared" si="5"/>
        <v>540187.8584865</v>
      </c>
    </row>
    <row r="12" spans="1:12" ht="14.25" customHeight="1">
      <c r="A12" s="15">
        <v>4</v>
      </c>
      <c r="B12" s="17" t="s">
        <v>8</v>
      </c>
      <c r="C12" s="12">
        <v>4106</v>
      </c>
      <c r="D12" s="12">
        <f t="shared" si="0"/>
        <v>342.1666666666667</v>
      </c>
      <c r="E12" s="18">
        <v>15512.65</v>
      </c>
      <c r="F12" s="18">
        <f t="shared" si="1"/>
        <v>16350.3331</v>
      </c>
      <c r="G12" s="13">
        <v>1</v>
      </c>
      <c r="H12" s="13">
        <f t="shared" si="2"/>
        <v>15512.65</v>
      </c>
      <c r="I12" s="18">
        <f t="shared" si="3"/>
        <v>16350.3331</v>
      </c>
      <c r="J12" s="18">
        <v>1200</v>
      </c>
      <c r="K12" s="24">
        <f t="shared" si="4"/>
        <v>66849</v>
      </c>
      <c r="L12" s="146">
        <f t="shared" si="5"/>
        <v>1002717.6071182501</v>
      </c>
    </row>
    <row r="13" spans="1:12" ht="14.25" customHeight="1">
      <c r="A13" s="15">
        <v>5</v>
      </c>
      <c r="B13" s="17" t="s">
        <v>9</v>
      </c>
      <c r="C13" s="12">
        <v>1860</v>
      </c>
      <c r="D13" s="12">
        <f t="shared" si="0"/>
        <v>155</v>
      </c>
      <c r="E13" s="18">
        <v>15512.65</v>
      </c>
      <c r="F13" s="18">
        <f t="shared" si="1"/>
        <v>16350.3331</v>
      </c>
      <c r="G13" s="13">
        <v>1</v>
      </c>
      <c r="H13" s="13">
        <f t="shared" si="2"/>
        <v>15512.65</v>
      </c>
      <c r="I13" s="18">
        <f t="shared" si="3"/>
        <v>16350.3331</v>
      </c>
      <c r="J13" s="18">
        <v>454226.6</v>
      </c>
      <c r="K13" s="24">
        <f t="shared" si="4"/>
        <v>30736</v>
      </c>
      <c r="L13" s="146">
        <f t="shared" si="5"/>
        <v>454226.6802825</v>
      </c>
    </row>
    <row r="14" spans="1:12" ht="14.25" customHeight="1">
      <c r="A14" s="15">
        <v>6</v>
      </c>
      <c r="B14" s="17" t="s">
        <v>10</v>
      </c>
      <c r="C14" s="12">
        <v>2012</v>
      </c>
      <c r="D14" s="12">
        <f t="shared" si="0"/>
        <v>167.66666666666666</v>
      </c>
      <c r="E14" s="18">
        <v>15512.65</v>
      </c>
      <c r="F14" s="18">
        <f t="shared" si="1"/>
        <v>16350.3331</v>
      </c>
      <c r="G14" s="13">
        <v>1</v>
      </c>
      <c r="H14" s="13">
        <f t="shared" si="2"/>
        <v>15512.65</v>
      </c>
      <c r="I14" s="18">
        <f t="shared" si="3"/>
        <v>16350.3331</v>
      </c>
      <c r="J14" s="18">
        <v>491346.2799615</v>
      </c>
      <c r="K14" s="24">
        <f t="shared" si="4"/>
        <v>33247.8</v>
      </c>
      <c r="L14" s="146">
        <f t="shared" si="5"/>
        <v>491346.2799615</v>
      </c>
    </row>
    <row r="15" spans="1:12" ht="14.25" customHeight="1">
      <c r="A15" s="15">
        <v>7</v>
      </c>
      <c r="B15" s="17" t="s">
        <v>11</v>
      </c>
      <c r="C15" s="12">
        <v>1046</v>
      </c>
      <c r="D15" s="12">
        <f t="shared" si="0"/>
        <v>87.16666666666667</v>
      </c>
      <c r="E15" s="18">
        <v>15512.65</v>
      </c>
      <c r="F15" s="18">
        <f t="shared" si="1"/>
        <v>16350.3331</v>
      </c>
      <c r="G15" s="13">
        <v>1</v>
      </c>
      <c r="H15" s="13">
        <f t="shared" si="2"/>
        <v>15512.65</v>
      </c>
      <c r="I15" s="18">
        <f t="shared" si="3"/>
        <v>16350.3331</v>
      </c>
      <c r="J15" s="18">
        <v>2727.04</v>
      </c>
      <c r="K15" s="24">
        <f t="shared" si="4"/>
        <v>17032.2</v>
      </c>
      <c r="L15" s="146">
        <f t="shared" si="5"/>
        <v>255441.45568575003</v>
      </c>
    </row>
    <row r="16" spans="1:12" ht="14.25" customHeight="1">
      <c r="A16" s="15">
        <v>8</v>
      </c>
      <c r="B16" s="17" t="s">
        <v>12</v>
      </c>
      <c r="C16" s="12">
        <v>2492</v>
      </c>
      <c r="D16" s="12">
        <f t="shared" si="0"/>
        <v>207.66666666666666</v>
      </c>
      <c r="E16" s="18">
        <v>15512.65</v>
      </c>
      <c r="F16" s="18">
        <f t="shared" si="1"/>
        <v>16350.3331</v>
      </c>
      <c r="G16" s="13">
        <v>1</v>
      </c>
      <c r="H16" s="13">
        <f t="shared" si="2"/>
        <v>15512.65</v>
      </c>
      <c r="I16" s="18">
        <f t="shared" si="3"/>
        <v>16350.3331</v>
      </c>
      <c r="J16" s="18">
        <v>20500</v>
      </c>
      <c r="K16" s="24">
        <f t="shared" si="4"/>
        <v>40591.6</v>
      </c>
      <c r="L16" s="146">
        <f t="shared" si="5"/>
        <v>608566.0684215</v>
      </c>
    </row>
    <row r="17" spans="1:12" ht="14.25" customHeight="1">
      <c r="A17" s="15">
        <v>9</v>
      </c>
      <c r="B17" s="17" t="s">
        <v>13</v>
      </c>
      <c r="C17" s="12">
        <v>2174</v>
      </c>
      <c r="D17" s="12">
        <f t="shared" si="0"/>
        <v>181.16666666666666</v>
      </c>
      <c r="E17" s="18">
        <v>15512.65</v>
      </c>
      <c r="F17" s="18">
        <f t="shared" si="1"/>
        <v>16350.3331</v>
      </c>
      <c r="G17" s="13">
        <v>1</v>
      </c>
      <c r="H17" s="13">
        <f t="shared" si="2"/>
        <v>15512.65</v>
      </c>
      <c r="I17" s="18">
        <f t="shared" si="3"/>
        <v>16350.3331</v>
      </c>
      <c r="J17" s="18">
        <v>0</v>
      </c>
      <c r="K17" s="24">
        <f t="shared" si="4"/>
        <v>35393.9</v>
      </c>
      <c r="L17" s="146">
        <f t="shared" si="5"/>
        <v>530907.9585667499</v>
      </c>
    </row>
    <row r="18" spans="1:12" ht="14.25" customHeight="1">
      <c r="A18" s="15">
        <v>10</v>
      </c>
      <c r="B18" s="17" t="s">
        <v>14</v>
      </c>
      <c r="C18" s="12">
        <v>11532</v>
      </c>
      <c r="D18" s="12">
        <f t="shared" si="0"/>
        <v>961</v>
      </c>
      <c r="E18" s="18">
        <v>15512.65</v>
      </c>
      <c r="F18" s="18">
        <f t="shared" si="1"/>
        <v>16350.3331</v>
      </c>
      <c r="G18" s="13">
        <v>1</v>
      </c>
      <c r="H18" s="13">
        <f t="shared" si="2"/>
        <v>15512.65</v>
      </c>
      <c r="I18" s="18">
        <f t="shared" si="3"/>
        <v>16350.3331</v>
      </c>
      <c r="J18" s="18">
        <v>2000</v>
      </c>
      <c r="K18" s="24">
        <f t="shared" si="4"/>
        <v>187749</v>
      </c>
      <c r="L18" s="146">
        <f t="shared" si="5"/>
        <v>2816205.4177515</v>
      </c>
    </row>
    <row r="19" spans="1:12" ht="14.25" customHeight="1">
      <c r="A19" s="15">
        <v>11</v>
      </c>
      <c r="B19" s="17" t="s">
        <v>15</v>
      </c>
      <c r="C19" s="12">
        <v>9810</v>
      </c>
      <c r="D19" s="12">
        <f t="shared" si="0"/>
        <v>817.5</v>
      </c>
      <c r="E19" s="18">
        <v>15512.65</v>
      </c>
      <c r="F19" s="18">
        <f t="shared" si="1"/>
        <v>16350.3331</v>
      </c>
      <c r="G19" s="13">
        <v>1</v>
      </c>
      <c r="H19" s="13">
        <f t="shared" si="2"/>
        <v>15512.65</v>
      </c>
      <c r="I19" s="18">
        <f t="shared" si="3"/>
        <v>16350.3331</v>
      </c>
      <c r="J19" s="18">
        <v>0</v>
      </c>
      <c r="K19" s="24">
        <f t="shared" si="4"/>
        <v>159712</v>
      </c>
      <c r="L19" s="146">
        <f t="shared" si="5"/>
        <v>2395679.42665125</v>
      </c>
    </row>
    <row r="20" spans="1:12" ht="14.25" customHeight="1">
      <c r="A20" s="15">
        <v>12</v>
      </c>
      <c r="B20" s="17" t="s">
        <v>16</v>
      </c>
      <c r="C20" s="12">
        <v>1526</v>
      </c>
      <c r="D20" s="12">
        <f t="shared" si="0"/>
        <v>127.16666666666667</v>
      </c>
      <c r="E20" s="18">
        <v>15512.65</v>
      </c>
      <c r="F20" s="18">
        <f t="shared" si="1"/>
        <v>16350.3331</v>
      </c>
      <c r="G20" s="13">
        <v>1</v>
      </c>
      <c r="H20" s="13">
        <f t="shared" si="2"/>
        <v>15512.65</v>
      </c>
      <c r="I20" s="18">
        <f t="shared" si="3"/>
        <v>16350.3331</v>
      </c>
      <c r="J20" s="18">
        <v>0</v>
      </c>
      <c r="K20" s="24">
        <f t="shared" si="4"/>
        <v>24844.1</v>
      </c>
      <c r="L20" s="146">
        <f t="shared" si="5"/>
        <v>372661.24414575</v>
      </c>
    </row>
    <row r="21" spans="1:12" ht="14.25" customHeight="1">
      <c r="A21" s="15">
        <v>13</v>
      </c>
      <c r="B21" s="17" t="s">
        <v>17</v>
      </c>
      <c r="C21" s="12">
        <v>1994</v>
      </c>
      <c r="D21" s="12">
        <f t="shared" si="0"/>
        <v>166.16666666666666</v>
      </c>
      <c r="E21" s="18">
        <v>15512.65</v>
      </c>
      <c r="F21" s="18">
        <f t="shared" si="1"/>
        <v>16350.3331</v>
      </c>
      <c r="G21" s="13">
        <v>1</v>
      </c>
      <c r="H21" s="13">
        <f t="shared" si="2"/>
        <v>15512.65</v>
      </c>
      <c r="I21" s="18">
        <f t="shared" si="3"/>
        <v>16350.3331</v>
      </c>
      <c r="J21" s="18">
        <v>15528</v>
      </c>
      <c r="K21" s="24">
        <f t="shared" si="4"/>
        <v>32478.9</v>
      </c>
      <c r="L21" s="146">
        <f t="shared" si="5"/>
        <v>486950.53789424995</v>
      </c>
    </row>
    <row r="22" spans="1:12" ht="14.25" customHeight="1">
      <c r="A22" s="15">
        <v>14</v>
      </c>
      <c r="B22" s="17" t="s">
        <v>18</v>
      </c>
      <c r="C22" s="12">
        <v>1736</v>
      </c>
      <c r="D22" s="12">
        <f t="shared" si="0"/>
        <v>144.66666666666666</v>
      </c>
      <c r="E22" s="18">
        <v>15512.65</v>
      </c>
      <c r="F22" s="18">
        <f t="shared" si="1"/>
        <v>16350.3331</v>
      </c>
      <c r="G22" s="13">
        <v>1</v>
      </c>
      <c r="H22" s="13">
        <f t="shared" si="2"/>
        <v>15512.65</v>
      </c>
      <c r="I22" s="18">
        <f t="shared" si="3"/>
        <v>16350.3331</v>
      </c>
      <c r="J22" s="18">
        <v>1100</v>
      </c>
      <c r="K22" s="24">
        <f t="shared" si="4"/>
        <v>28264.1</v>
      </c>
      <c r="L22" s="146">
        <f t="shared" si="5"/>
        <v>423944.9015969999</v>
      </c>
    </row>
    <row r="23" spans="1:12" ht="14.25" customHeight="1">
      <c r="A23" s="15">
        <v>15</v>
      </c>
      <c r="B23" s="17" t="s">
        <v>19</v>
      </c>
      <c r="C23" s="12">
        <v>2076</v>
      </c>
      <c r="D23" s="12">
        <f t="shared" si="0"/>
        <v>173</v>
      </c>
      <c r="E23" s="18">
        <v>15512.65</v>
      </c>
      <c r="F23" s="18">
        <f t="shared" si="1"/>
        <v>16350.3331</v>
      </c>
      <c r="G23" s="13">
        <v>1</v>
      </c>
      <c r="H23" s="13">
        <f t="shared" si="2"/>
        <v>15512.65</v>
      </c>
      <c r="I23" s="18">
        <f t="shared" si="3"/>
        <v>16350.3331</v>
      </c>
      <c r="J23" s="18">
        <v>12000</v>
      </c>
      <c r="K23" s="24">
        <f t="shared" si="4"/>
        <v>33810.4</v>
      </c>
      <c r="L23" s="146">
        <f t="shared" si="5"/>
        <v>506975.58508949995</v>
      </c>
    </row>
    <row r="24" spans="1:12" ht="14.25" customHeight="1">
      <c r="A24" s="15">
        <v>16</v>
      </c>
      <c r="B24" s="17" t="s">
        <v>20</v>
      </c>
      <c r="C24" s="12">
        <v>2214</v>
      </c>
      <c r="D24" s="12">
        <f t="shared" si="0"/>
        <v>184.5</v>
      </c>
      <c r="E24" s="18">
        <v>15512.65</v>
      </c>
      <c r="F24" s="18">
        <f t="shared" si="1"/>
        <v>16350.3331</v>
      </c>
      <c r="G24" s="13">
        <v>1</v>
      </c>
      <c r="H24" s="13">
        <f t="shared" si="2"/>
        <v>15512.65</v>
      </c>
      <c r="I24" s="18">
        <f t="shared" si="3"/>
        <v>16350.3331</v>
      </c>
      <c r="J24" s="18">
        <v>17000</v>
      </c>
      <c r="K24" s="24">
        <f t="shared" si="4"/>
        <v>36062.1</v>
      </c>
      <c r="L24" s="146">
        <f t="shared" si="5"/>
        <v>540676.27427175</v>
      </c>
    </row>
    <row r="25" spans="1:12" ht="14.25" customHeight="1">
      <c r="A25" s="15">
        <v>17</v>
      </c>
      <c r="B25" s="17" t="s">
        <v>21</v>
      </c>
      <c r="C25" s="12">
        <v>2014</v>
      </c>
      <c r="D25" s="12">
        <f t="shared" si="0"/>
        <v>167.83333333333334</v>
      </c>
      <c r="E25" s="18">
        <v>15512.65</v>
      </c>
      <c r="F25" s="18">
        <f t="shared" si="1"/>
        <v>16350.3331</v>
      </c>
      <c r="G25" s="13">
        <v>1</v>
      </c>
      <c r="H25" s="13">
        <f t="shared" si="2"/>
        <v>15512.65</v>
      </c>
      <c r="I25" s="18">
        <f t="shared" si="3"/>
        <v>16350.3331</v>
      </c>
      <c r="J25" s="18">
        <v>13635.18</v>
      </c>
      <c r="K25" s="24">
        <f t="shared" si="4"/>
        <v>32802.6</v>
      </c>
      <c r="L25" s="146">
        <f t="shared" si="5"/>
        <v>491834.69574674993</v>
      </c>
    </row>
    <row r="26" spans="1:12" ht="14.25" customHeight="1">
      <c r="A26" s="15">
        <v>18</v>
      </c>
      <c r="B26" s="17" t="s">
        <v>22</v>
      </c>
      <c r="C26" s="12">
        <v>2096</v>
      </c>
      <c r="D26" s="12">
        <f t="shared" si="0"/>
        <v>174.66666666666666</v>
      </c>
      <c r="E26" s="18">
        <v>15512.65</v>
      </c>
      <c r="F26" s="18">
        <f t="shared" si="1"/>
        <v>16350.3331</v>
      </c>
      <c r="G26" s="13">
        <v>1</v>
      </c>
      <c r="H26" s="13">
        <f t="shared" si="2"/>
        <v>15512.65</v>
      </c>
      <c r="I26" s="18">
        <f t="shared" si="3"/>
        <v>16350.3331</v>
      </c>
      <c r="J26" s="18">
        <v>15925.87</v>
      </c>
      <c r="K26" s="24">
        <f t="shared" si="4"/>
        <v>34139.9</v>
      </c>
      <c r="L26" s="146">
        <f t="shared" si="5"/>
        <v>511859.74294199987</v>
      </c>
    </row>
    <row r="27" spans="1:12" ht="14.25" customHeight="1">
      <c r="A27" s="15"/>
      <c r="B27" s="16" t="s">
        <v>23</v>
      </c>
      <c r="C27" s="9">
        <f>SUM(C28:C38)</f>
        <v>18270</v>
      </c>
      <c r="D27" s="9">
        <f>SUM(D28:D38)</f>
        <v>1522.5000000000002</v>
      </c>
      <c r="E27" s="18"/>
      <c r="F27" s="18"/>
      <c r="G27" s="8"/>
      <c r="H27" s="13"/>
      <c r="I27" s="18"/>
      <c r="J27" s="8">
        <f>SUM(J28:J38)</f>
        <v>849985.2055445001</v>
      </c>
      <c r="K27" s="8">
        <f>SUM(K28:K38)</f>
        <v>325587.3</v>
      </c>
      <c r="L27" s="146"/>
    </row>
    <row r="28" spans="1:12" ht="14.25" customHeight="1">
      <c r="A28" s="15">
        <v>19</v>
      </c>
      <c r="B28" s="17" t="s">
        <v>24</v>
      </c>
      <c r="C28" s="12">
        <v>1014</v>
      </c>
      <c r="D28" s="12">
        <f t="shared" si="0"/>
        <v>84.5</v>
      </c>
      <c r="E28" s="18">
        <v>15512.65</v>
      </c>
      <c r="F28" s="18">
        <f t="shared" si="1"/>
        <v>16350.3331</v>
      </c>
      <c r="G28" s="13">
        <v>1.208</v>
      </c>
      <c r="H28" s="13">
        <f t="shared" si="2"/>
        <v>18739.281199999998</v>
      </c>
      <c r="I28" s="18">
        <f t="shared" si="3"/>
        <v>19751.2023848</v>
      </c>
      <c r="J28" s="18">
        <v>11036</v>
      </c>
      <c r="K28" s="24">
        <f t="shared" si="4"/>
        <v>19953.2</v>
      </c>
      <c r="L28" s="146">
        <f t="shared" si="5"/>
        <v>247626.80312175</v>
      </c>
    </row>
    <row r="29" spans="1:12" ht="14.25" customHeight="1">
      <c r="A29" s="15">
        <v>20</v>
      </c>
      <c r="B29" s="17" t="s">
        <v>25</v>
      </c>
      <c r="C29" s="12">
        <v>1260</v>
      </c>
      <c r="D29" s="12">
        <f t="shared" si="0"/>
        <v>105</v>
      </c>
      <c r="E29" s="18">
        <v>15512.65</v>
      </c>
      <c r="F29" s="18">
        <f t="shared" si="1"/>
        <v>16350.3331</v>
      </c>
      <c r="G29" s="13">
        <v>1.3</v>
      </c>
      <c r="H29" s="13">
        <f t="shared" si="2"/>
        <v>20166.445</v>
      </c>
      <c r="I29" s="18">
        <f t="shared" si="3"/>
        <v>21255.43303</v>
      </c>
      <c r="J29" s="18">
        <v>65000</v>
      </c>
      <c r="K29" s="24">
        <f t="shared" si="4"/>
        <v>26732.5</v>
      </c>
      <c r="L29" s="146">
        <f t="shared" si="5"/>
        <v>307701.9447075</v>
      </c>
    </row>
    <row r="30" spans="1:12" ht="14.25" customHeight="1">
      <c r="A30" s="15">
        <v>21</v>
      </c>
      <c r="B30" s="17" t="s">
        <v>26</v>
      </c>
      <c r="C30" s="12">
        <v>1230</v>
      </c>
      <c r="D30" s="12">
        <f t="shared" si="0"/>
        <v>102.5</v>
      </c>
      <c r="E30" s="18">
        <v>15512.65</v>
      </c>
      <c r="F30" s="18">
        <f t="shared" si="1"/>
        <v>16350.3331</v>
      </c>
      <c r="G30" s="33">
        <v>1.227</v>
      </c>
      <c r="H30" s="13">
        <f t="shared" si="2"/>
        <v>19034.02155</v>
      </c>
      <c r="I30" s="18">
        <f t="shared" si="3"/>
        <v>20061.8587137</v>
      </c>
      <c r="J30" s="18">
        <v>16098.61</v>
      </c>
      <c r="K30" s="24">
        <f t="shared" si="4"/>
        <v>24586.8</v>
      </c>
      <c r="L30" s="146">
        <f t="shared" si="5"/>
        <v>300375.70792874997</v>
      </c>
    </row>
    <row r="31" spans="1:12" ht="14.25" customHeight="1">
      <c r="A31" s="15">
        <v>22</v>
      </c>
      <c r="B31" s="17" t="s">
        <v>107</v>
      </c>
      <c r="C31" s="12">
        <v>116</v>
      </c>
      <c r="D31" s="12">
        <f t="shared" si="0"/>
        <v>9.666666666666666</v>
      </c>
      <c r="E31" s="18">
        <v>15512.65</v>
      </c>
      <c r="F31" s="18">
        <f t="shared" si="1"/>
        <v>16350.3331</v>
      </c>
      <c r="G31" s="33">
        <v>1.54</v>
      </c>
      <c r="H31" s="13">
        <f t="shared" si="2"/>
        <v>23889.481</v>
      </c>
      <c r="I31" s="18">
        <f t="shared" si="3"/>
        <v>25179.512974</v>
      </c>
      <c r="J31" s="18">
        <v>28328.115544499997</v>
      </c>
      <c r="K31" s="24">
        <f t="shared" si="4"/>
        <v>2936.7</v>
      </c>
      <c r="L31" s="146">
        <f t="shared" si="5"/>
        <v>28328.115544499997</v>
      </c>
    </row>
    <row r="32" spans="1:12" ht="14.25" customHeight="1">
      <c r="A32" s="15">
        <v>23</v>
      </c>
      <c r="B32" s="17" t="s">
        <v>27</v>
      </c>
      <c r="C32" s="12">
        <v>2108</v>
      </c>
      <c r="D32" s="12">
        <f t="shared" si="0"/>
        <v>175.66666666666666</v>
      </c>
      <c r="E32" s="18">
        <v>15512.65</v>
      </c>
      <c r="F32" s="18">
        <f t="shared" si="1"/>
        <v>16350.3331</v>
      </c>
      <c r="G32" s="13">
        <v>1.2</v>
      </c>
      <c r="H32" s="13">
        <f t="shared" si="2"/>
        <v>18615.18</v>
      </c>
      <c r="I32" s="18">
        <f t="shared" si="3"/>
        <v>19620.399719999998</v>
      </c>
      <c r="J32" s="18">
        <v>80000</v>
      </c>
      <c r="K32" s="24">
        <f t="shared" si="4"/>
        <v>41263.2</v>
      </c>
      <c r="L32" s="146">
        <f t="shared" si="5"/>
        <v>514790.2376535</v>
      </c>
    </row>
    <row r="33" spans="1:12" ht="14.25" customHeight="1">
      <c r="A33" s="15">
        <v>24</v>
      </c>
      <c r="B33" s="17" t="s">
        <v>28</v>
      </c>
      <c r="C33" s="12">
        <v>2056</v>
      </c>
      <c r="D33" s="12">
        <f t="shared" si="0"/>
        <v>171.33333333333334</v>
      </c>
      <c r="E33" s="18">
        <v>15512.65</v>
      </c>
      <c r="F33" s="18">
        <f t="shared" si="1"/>
        <v>16350.3331</v>
      </c>
      <c r="G33" s="13">
        <v>1</v>
      </c>
      <c r="H33" s="13">
        <f t="shared" si="2"/>
        <v>15512.65</v>
      </c>
      <c r="I33" s="18">
        <f t="shared" si="3"/>
        <v>16350.3331</v>
      </c>
      <c r="J33" s="18">
        <v>0</v>
      </c>
      <c r="K33" s="24">
        <f t="shared" si="4"/>
        <v>33472.8</v>
      </c>
      <c r="L33" s="146">
        <f t="shared" si="5"/>
        <v>502091.42723699997</v>
      </c>
    </row>
    <row r="34" spans="1:12" ht="14.25" customHeight="1">
      <c r="A34" s="15">
        <v>25</v>
      </c>
      <c r="B34" s="17" t="s">
        <v>29</v>
      </c>
      <c r="C34" s="12">
        <v>5426</v>
      </c>
      <c r="D34" s="12">
        <f t="shared" si="0"/>
        <v>452.1666666666667</v>
      </c>
      <c r="E34" s="18">
        <v>15512.65</v>
      </c>
      <c r="F34" s="18">
        <f t="shared" si="1"/>
        <v>16350.3331</v>
      </c>
      <c r="G34" s="13">
        <v>1</v>
      </c>
      <c r="H34" s="13">
        <f t="shared" si="2"/>
        <v>15512.65</v>
      </c>
      <c r="I34" s="18">
        <f t="shared" si="3"/>
        <v>16350.3331</v>
      </c>
      <c r="J34" s="18">
        <v>568074.42</v>
      </c>
      <c r="K34" s="24">
        <f t="shared" si="4"/>
        <v>88906.2</v>
      </c>
      <c r="L34" s="146">
        <f t="shared" si="5"/>
        <v>1325072.02538325</v>
      </c>
    </row>
    <row r="35" spans="1:12" ht="14.25" customHeight="1">
      <c r="A35" s="15">
        <v>26</v>
      </c>
      <c r="B35" s="17" t="s">
        <v>30</v>
      </c>
      <c r="C35" s="12">
        <v>1982</v>
      </c>
      <c r="D35" s="12">
        <f t="shared" si="0"/>
        <v>165.16666666666666</v>
      </c>
      <c r="E35" s="18">
        <v>15512.65</v>
      </c>
      <c r="F35" s="18">
        <f t="shared" si="1"/>
        <v>16350.3331</v>
      </c>
      <c r="G35" s="13">
        <v>1</v>
      </c>
      <c r="H35" s="13">
        <f t="shared" si="2"/>
        <v>15512.65</v>
      </c>
      <c r="I35" s="18">
        <f t="shared" si="3"/>
        <v>16350.3331</v>
      </c>
      <c r="J35" s="18">
        <v>1072.64</v>
      </c>
      <c r="K35" s="24">
        <f t="shared" si="4"/>
        <v>32269.1</v>
      </c>
      <c r="L35" s="146">
        <f t="shared" si="5"/>
        <v>484020.04318275</v>
      </c>
    </row>
    <row r="36" spans="1:12" ht="14.25" customHeight="1">
      <c r="A36" s="15">
        <v>27</v>
      </c>
      <c r="B36" s="17" t="s">
        <v>31</v>
      </c>
      <c r="C36" s="12">
        <v>810</v>
      </c>
      <c r="D36" s="12">
        <f t="shared" si="0"/>
        <v>67.5</v>
      </c>
      <c r="E36" s="18">
        <v>15512.65</v>
      </c>
      <c r="F36" s="18">
        <f t="shared" si="1"/>
        <v>16350.3331</v>
      </c>
      <c r="G36" s="13">
        <v>1.4</v>
      </c>
      <c r="H36" s="13">
        <f t="shared" si="2"/>
        <v>21717.71</v>
      </c>
      <c r="I36" s="18">
        <f t="shared" si="3"/>
        <v>22890.46634</v>
      </c>
      <c r="J36" s="18">
        <v>375.42</v>
      </c>
      <c r="K36" s="24">
        <f t="shared" si="4"/>
        <v>18462.5</v>
      </c>
      <c r="L36" s="146">
        <f t="shared" si="5"/>
        <v>197808.39302625</v>
      </c>
    </row>
    <row r="37" spans="1:12" ht="14.25" customHeight="1">
      <c r="A37" s="15">
        <v>28</v>
      </c>
      <c r="B37" s="17" t="s">
        <v>32</v>
      </c>
      <c r="C37" s="12">
        <v>1116</v>
      </c>
      <c r="D37" s="12">
        <f t="shared" si="0"/>
        <v>93</v>
      </c>
      <c r="E37" s="18">
        <v>15512.65</v>
      </c>
      <c r="F37" s="18">
        <f t="shared" si="1"/>
        <v>16350.3331</v>
      </c>
      <c r="G37" s="13">
        <v>1</v>
      </c>
      <c r="H37" s="13">
        <f t="shared" si="2"/>
        <v>15512.65</v>
      </c>
      <c r="I37" s="18">
        <f t="shared" si="3"/>
        <v>16350.3331</v>
      </c>
      <c r="J37" s="18">
        <v>0</v>
      </c>
      <c r="K37" s="24">
        <f t="shared" si="4"/>
        <v>18169.1</v>
      </c>
      <c r="L37" s="146">
        <f t="shared" si="5"/>
        <v>272536.0081695</v>
      </c>
    </row>
    <row r="38" spans="1:12" ht="14.25" customHeight="1">
      <c r="A38" s="15">
        <v>29</v>
      </c>
      <c r="B38" s="17" t="s">
        <v>33</v>
      </c>
      <c r="C38" s="12">
        <v>1152</v>
      </c>
      <c r="D38" s="12">
        <f t="shared" si="0"/>
        <v>96</v>
      </c>
      <c r="E38" s="18">
        <v>15512.65</v>
      </c>
      <c r="F38" s="18">
        <f t="shared" si="1"/>
        <v>16350.3331</v>
      </c>
      <c r="G38" s="13">
        <v>1</v>
      </c>
      <c r="H38" s="13">
        <f t="shared" si="2"/>
        <v>15512.65</v>
      </c>
      <c r="I38" s="18">
        <f t="shared" si="3"/>
        <v>16350.3331</v>
      </c>
      <c r="J38" s="18">
        <v>80000</v>
      </c>
      <c r="K38" s="24">
        <f t="shared" si="4"/>
        <v>18835.2</v>
      </c>
      <c r="L38" s="146">
        <f t="shared" si="5"/>
        <v>281327.49230399996</v>
      </c>
    </row>
    <row r="39" spans="1:12" ht="14.25" customHeight="1">
      <c r="A39" s="15"/>
      <c r="B39" s="16" t="s">
        <v>34</v>
      </c>
      <c r="C39" s="9">
        <f>SUM(C40:C46)</f>
        <v>97312</v>
      </c>
      <c r="D39" s="9">
        <f>SUM(D40:D46)</f>
        <v>8109.333333333334</v>
      </c>
      <c r="E39" s="18"/>
      <c r="F39" s="18"/>
      <c r="G39" s="8"/>
      <c r="H39" s="13"/>
      <c r="I39" s="18"/>
      <c r="J39" s="8">
        <f>SUM(J40:J46)</f>
        <v>16850350.41395425</v>
      </c>
      <c r="K39" s="8">
        <f>SUM(K40:K46)</f>
        <v>1601141</v>
      </c>
      <c r="L39" s="146">
        <f t="shared" si="5"/>
        <v>0</v>
      </c>
    </row>
    <row r="40" spans="1:12" ht="14.25" customHeight="1">
      <c r="A40" s="15">
        <v>30</v>
      </c>
      <c r="B40" s="17" t="s">
        <v>35</v>
      </c>
      <c r="C40" s="12">
        <v>32420</v>
      </c>
      <c r="D40" s="12">
        <f t="shared" si="0"/>
        <v>2701.6666666666665</v>
      </c>
      <c r="E40" s="18">
        <v>15512.65</v>
      </c>
      <c r="F40" s="18">
        <f t="shared" si="1"/>
        <v>16350.3331</v>
      </c>
      <c r="G40" s="13">
        <v>1</v>
      </c>
      <c r="H40" s="13">
        <f t="shared" si="2"/>
        <v>15512.65</v>
      </c>
      <c r="I40" s="18">
        <f t="shared" si="3"/>
        <v>16350.3331</v>
      </c>
      <c r="J40" s="18">
        <v>5586333.25</v>
      </c>
      <c r="K40" s="24">
        <f t="shared" si="4"/>
        <v>533401</v>
      </c>
      <c r="L40" s="146">
        <f t="shared" si="5"/>
        <v>7917219.8789025</v>
      </c>
    </row>
    <row r="41" spans="1:12" ht="14.25" customHeight="1">
      <c r="A41" s="15">
        <v>31</v>
      </c>
      <c r="B41" s="17" t="s">
        <v>36</v>
      </c>
      <c r="C41" s="12">
        <v>9870</v>
      </c>
      <c r="D41" s="12">
        <f t="shared" si="0"/>
        <v>822.5</v>
      </c>
      <c r="E41" s="18">
        <v>15512.65</v>
      </c>
      <c r="F41" s="18">
        <f t="shared" si="1"/>
        <v>16350.3331</v>
      </c>
      <c r="G41" s="13">
        <v>1</v>
      </c>
      <c r="H41" s="13">
        <f t="shared" si="2"/>
        <v>15512.65</v>
      </c>
      <c r="I41" s="18">
        <f t="shared" si="3"/>
        <v>16350.3331</v>
      </c>
      <c r="J41" s="18">
        <v>2238051</v>
      </c>
      <c r="K41" s="24">
        <f t="shared" si="4"/>
        <v>162926.8</v>
      </c>
      <c r="L41" s="146">
        <f t="shared" si="5"/>
        <v>2410331.90020875</v>
      </c>
    </row>
    <row r="42" spans="1:12" ht="14.25" customHeight="1">
      <c r="A42" s="15">
        <v>32</v>
      </c>
      <c r="B42" s="17" t="s">
        <v>37</v>
      </c>
      <c r="C42" s="12">
        <v>5210</v>
      </c>
      <c r="D42" s="12">
        <f t="shared" si="0"/>
        <v>434.1666666666667</v>
      </c>
      <c r="E42" s="18">
        <v>15512.65</v>
      </c>
      <c r="F42" s="18">
        <f t="shared" si="1"/>
        <v>16350.3331</v>
      </c>
      <c r="G42" s="13">
        <v>1</v>
      </c>
      <c r="H42" s="13">
        <f t="shared" si="2"/>
        <v>15512.65</v>
      </c>
      <c r="I42" s="18">
        <f t="shared" si="3"/>
        <v>16350.3331</v>
      </c>
      <c r="J42" s="18">
        <v>1272323.12057625</v>
      </c>
      <c r="K42" s="24">
        <f t="shared" si="4"/>
        <v>86093.9</v>
      </c>
      <c r="L42" s="146">
        <f t="shared" si="5"/>
        <v>1272323.12057625</v>
      </c>
    </row>
    <row r="43" spans="1:12" ht="14.25" customHeight="1">
      <c r="A43" s="15">
        <v>33</v>
      </c>
      <c r="B43" s="17" t="s">
        <v>38</v>
      </c>
      <c r="C43" s="12">
        <v>2064</v>
      </c>
      <c r="D43" s="12">
        <f t="shared" si="0"/>
        <v>172</v>
      </c>
      <c r="E43" s="18">
        <v>15512.65</v>
      </c>
      <c r="F43" s="18">
        <f t="shared" si="1"/>
        <v>16350.3331</v>
      </c>
      <c r="G43" s="13">
        <v>1</v>
      </c>
      <c r="H43" s="13">
        <f t="shared" si="2"/>
        <v>15512.65</v>
      </c>
      <c r="I43" s="18">
        <f t="shared" si="3"/>
        <v>16350.3331</v>
      </c>
      <c r="J43" s="18">
        <v>504045.090378</v>
      </c>
      <c r="K43" s="24">
        <f t="shared" si="4"/>
        <v>34107.1</v>
      </c>
      <c r="L43" s="146">
        <f t="shared" si="5"/>
        <v>504045.090378</v>
      </c>
    </row>
    <row r="44" spans="1:12" ht="14.25" customHeight="1">
      <c r="A44" s="15">
        <v>34</v>
      </c>
      <c r="B44" s="17" t="s">
        <v>39</v>
      </c>
      <c r="C44" s="12">
        <v>3314</v>
      </c>
      <c r="D44" s="12">
        <f t="shared" si="0"/>
        <v>276.1666666666667</v>
      </c>
      <c r="E44" s="18">
        <v>15512.65</v>
      </c>
      <c r="F44" s="18">
        <f t="shared" si="1"/>
        <v>16350.3331</v>
      </c>
      <c r="G44" s="13">
        <v>1</v>
      </c>
      <c r="H44" s="13">
        <f t="shared" si="2"/>
        <v>15512.65</v>
      </c>
      <c r="I44" s="18">
        <f t="shared" si="3"/>
        <v>16350.3331</v>
      </c>
      <c r="J44" s="18">
        <v>0</v>
      </c>
      <c r="K44" s="24">
        <f t="shared" si="4"/>
        <v>53953.7</v>
      </c>
      <c r="L44" s="146">
        <f t="shared" si="5"/>
        <v>809304.9561592501</v>
      </c>
    </row>
    <row r="45" spans="1:12" ht="14.25" customHeight="1">
      <c r="A45" s="15">
        <v>35</v>
      </c>
      <c r="B45" s="17" t="s">
        <v>40</v>
      </c>
      <c r="C45" s="12">
        <v>33010</v>
      </c>
      <c r="D45" s="12">
        <f t="shared" si="0"/>
        <v>2750.8333333333335</v>
      </c>
      <c r="E45" s="18">
        <v>15512.65</v>
      </c>
      <c r="F45" s="18">
        <f t="shared" si="1"/>
        <v>16350.3331</v>
      </c>
      <c r="G45" s="13">
        <v>1</v>
      </c>
      <c r="H45" s="13">
        <f t="shared" si="2"/>
        <v>15512.65</v>
      </c>
      <c r="I45" s="18">
        <f t="shared" si="3"/>
        <v>16350.3331</v>
      </c>
      <c r="J45" s="18">
        <v>7249597.953000001</v>
      </c>
      <c r="K45" s="24">
        <f t="shared" si="4"/>
        <v>544669.8</v>
      </c>
      <c r="L45" s="146">
        <f t="shared" si="5"/>
        <v>8061302.535551251</v>
      </c>
    </row>
    <row r="46" spans="1:12" ht="14.25" customHeight="1">
      <c r="A46" s="15">
        <v>36</v>
      </c>
      <c r="B46" s="17" t="s">
        <v>41</v>
      </c>
      <c r="C46" s="12">
        <v>11424</v>
      </c>
      <c r="D46" s="12">
        <f t="shared" si="0"/>
        <v>952</v>
      </c>
      <c r="E46" s="18">
        <v>15512.65</v>
      </c>
      <c r="F46" s="18">
        <f t="shared" si="1"/>
        <v>16350.3331</v>
      </c>
      <c r="G46" s="13">
        <v>1</v>
      </c>
      <c r="H46" s="13">
        <f t="shared" si="2"/>
        <v>15512.65</v>
      </c>
      <c r="I46" s="18">
        <f t="shared" si="3"/>
        <v>16350.3331</v>
      </c>
      <c r="J46" s="18">
        <v>0</v>
      </c>
      <c r="K46" s="24">
        <f t="shared" si="4"/>
        <v>185988.7</v>
      </c>
      <c r="L46" s="146">
        <f t="shared" si="5"/>
        <v>2789830.9653479997</v>
      </c>
    </row>
    <row r="47" spans="1:12" ht="14.25" customHeight="1">
      <c r="A47" s="15"/>
      <c r="B47" s="16" t="s">
        <v>42</v>
      </c>
      <c r="C47" s="9">
        <f>SUM(C48:C53)</f>
        <v>41724</v>
      </c>
      <c r="D47" s="9">
        <f>SUM(D48:D53)</f>
        <v>3477.0000000000005</v>
      </c>
      <c r="E47" s="18"/>
      <c r="F47" s="18"/>
      <c r="G47" s="8"/>
      <c r="H47" s="13"/>
      <c r="I47" s="18"/>
      <c r="J47" s="8">
        <f>SUM(J48:J53)</f>
        <v>3323474.2865437497</v>
      </c>
      <c r="K47" s="8">
        <f>SUM(K48:K53)</f>
        <v>687579.6</v>
      </c>
      <c r="L47" s="146"/>
    </row>
    <row r="48" spans="1:12" ht="14.25" customHeight="1">
      <c r="A48" s="15">
        <v>37</v>
      </c>
      <c r="B48" s="17" t="s">
        <v>43</v>
      </c>
      <c r="C48" s="12">
        <v>1728</v>
      </c>
      <c r="D48" s="12">
        <f t="shared" si="0"/>
        <v>144</v>
      </c>
      <c r="E48" s="18">
        <v>15512.65</v>
      </c>
      <c r="F48" s="18">
        <f t="shared" si="1"/>
        <v>16350.3331</v>
      </c>
      <c r="G48" s="13">
        <v>1</v>
      </c>
      <c r="H48" s="13">
        <f t="shared" si="2"/>
        <v>15512.65</v>
      </c>
      <c r="I48" s="18">
        <f t="shared" si="3"/>
        <v>16350.3331</v>
      </c>
      <c r="J48" s="18">
        <v>421991.238456</v>
      </c>
      <c r="K48" s="24">
        <f t="shared" si="4"/>
        <v>28554.7</v>
      </c>
      <c r="L48" s="146">
        <f t="shared" si="5"/>
        <v>421991.238456</v>
      </c>
    </row>
    <row r="49" spans="1:12" ht="14.25" customHeight="1">
      <c r="A49" s="15">
        <v>38</v>
      </c>
      <c r="B49" s="17" t="s">
        <v>44</v>
      </c>
      <c r="C49" s="12">
        <v>938</v>
      </c>
      <c r="D49" s="12">
        <f t="shared" si="0"/>
        <v>78.16666666666667</v>
      </c>
      <c r="E49" s="18">
        <v>15512.65</v>
      </c>
      <c r="F49" s="18">
        <f t="shared" si="1"/>
        <v>16350.3331</v>
      </c>
      <c r="G49" s="13">
        <v>1.2</v>
      </c>
      <c r="H49" s="13">
        <f t="shared" si="2"/>
        <v>18615.18</v>
      </c>
      <c r="I49" s="18">
        <f t="shared" si="3"/>
        <v>19620.399719999998</v>
      </c>
      <c r="J49" s="18">
        <v>229067.00328225002</v>
      </c>
      <c r="K49" s="24">
        <f t="shared" si="4"/>
        <v>18554.4</v>
      </c>
      <c r="L49" s="146">
        <f t="shared" si="5"/>
        <v>229067.00328225002</v>
      </c>
    </row>
    <row r="50" spans="1:12" ht="14.25" customHeight="1">
      <c r="A50" s="15">
        <v>39</v>
      </c>
      <c r="B50" s="17" t="s">
        <v>45</v>
      </c>
      <c r="C50" s="12">
        <v>18284</v>
      </c>
      <c r="D50" s="12">
        <f t="shared" si="0"/>
        <v>1523.6666666666667</v>
      </c>
      <c r="E50" s="18">
        <v>15512.65</v>
      </c>
      <c r="F50" s="18">
        <f t="shared" si="1"/>
        <v>16350.3331</v>
      </c>
      <c r="G50" s="13">
        <v>1</v>
      </c>
      <c r="H50" s="13">
        <f t="shared" si="2"/>
        <v>15512.65</v>
      </c>
      <c r="I50" s="18">
        <f t="shared" si="3"/>
        <v>16350.3331</v>
      </c>
      <c r="J50" s="18">
        <v>30000</v>
      </c>
      <c r="K50" s="24">
        <f t="shared" si="4"/>
        <v>297703.1</v>
      </c>
      <c r="L50" s="146">
        <f t="shared" si="5"/>
        <v>4465097.108755501</v>
      </c>
    </row>
    <row r="51" spans="1:12" ht="14.25" customHeight="1">
      <c r="A51" s="15">
        <v>40</v>
      </c>
      <c r="B51" s="17" t="s">
        <v>46</v>
      </c>
      <c r="C51" s="12">
        <v>3534</v>
      </c>
      <c r="D51" s="12">
        <f t="shared" si="0"/>
        <v>294.5</v>
      </c>
      <c r="E51" s="18">
        <v>15512.65</v>
      </c>
      <c r="F51" s="18">
        <f t="shared" si="1"/>
        <v>16350.3331</v>
      </c>
      <c r="G51" s="13">
        <v>1</v>
      </c>
      <c r="H51" s="13">
        <f t="shared" si="2"/>
        <v>15512.65</v>
      </c>
      <c r="I51" s="18">
        <f t="shared" si="3"/>
        <v>16350.3331</v>
      </c>
      <c r="J51" s="18">
        <v>12498.92</v>
      </c>
      <c r="K51" s="24">
        <f t="shared" si="4"/>
        <v>57547.9</v>
      </c>
      <c r="L51" s="146">
        <f t="shared" si="5"/>
        <v>863030.6925367501</v>
      </c>
    </row>
    <row r="52" spans="1:12" ht="14.25" customHeight="1">
      <c r="A52" s="15">
        <v>41</v>
      </c>
      <c r="B52" s="17" t="s">
        <v>47</v>
      </c>
      <c r="C52" s="12">
        <v>6556</v>
      </c>
      <c r="D52" s="12">
        <f t="shared" si="0"/>
        <v>546.3333333333334</v>
      </c>
      <c r="E52" s="18">
        <v>15512.65</v>
      </c>
      <c r="F52" s="18">
        <f t="shared" si="1"/>
        <v>16350.3331</v>
      </c>
      <c r="G52" s="13">
        <v>1</v>
      </c>
      <c r="H52" s="13">
        <f t="shared" si="2"/>
        <v>15512.65</v>
      </c>
      <c r="I52" s="18">
        <f t="shared" si="3"/>
        <v>16350.3331</v>
      </c>
      <c r="J52" s="18">
        <v>20800</v>
      </c>
      <c r="K52" s="24">
        <f t="shared" si="4"/>
        <v>106755.9</v>
      </c>
      <c r="L52" s="146">
        <f t="shared" si="5"/>
        <v>1601026.9440495002</v>
      </c>
    </row>
    <row r="53" spans="1:12" ht="14.25" customHeight="1">
      <c r="A53" s="15">
        <v>42</v>
      </c>
      <c r="B53" s="17" t="s">
        <v>48</v>
      </c>
      <c r="C53" s="12">
        <v>10684</v>
      </c>
      <c r="D53" s="12">
        <f t="shared" si="0"/>
        <v>890.3333333333334</v>
      </c>
      <c r="E53" s="18">
        <v>15512.65</v>
      </c>
      <c r="F53" s="18">
        <f t="shared" si="1"/>
        <v>16350.3331</v>
      </c>
      <c r="G53" s="33">
        <v>1.011</v>
      </c>
      <c r="H53" s="13">
        <f t="shared" si="2"/>
        <v>15683.289149999999</v>
      </c>
      <c r="I53" s="18">
        <f t="shared" si="3"/>
        <v>16530.1867641</v>
      </c>
      <c r="J53" s="18">
        <v>2609117.1248055</v>
      </c>
      <c r="K53" s="24">
        <f t="shared" si="4"/>
        <v>178463.6</v>
      </c>
      <c r="L53" s="146">
        <f t="shared" si="5"/>
        <v>2609117.1248055</v>
      </c>
    </row>
    <row r="54" spans="1:12" ht="14.25" customHeight="1">
      <c r="A54" s="15"/>
      <c r="B54" s="16" t="s">
        <v>49</v>
      </c>
      <c r="C54" s="9">
        <f>SUM(C55:C68)</f>
        <v>59136</v>
      </c>
      <c r="D54" s="9">
        <f>SUM(D55:D68)</f>
        <v>4928.000000000001</v>
      </c>
      <c r="E54" s="18"/>
      <c r="F54" s="18"/>
      <c r="G54" s="8"/>
      <c r="H54" s="13"/>
      <c r="I54" s="18"/>
      <c r="J54" s="8">
        <f>SUM(J55:J68)</f>
        <v>678384.74</v>
      </c>
      <c r="K54" s="8">
        <f>SUM(K55:K68)</f>
        <v>1026642.2</v>
      </c>
      <c r="L54" s="146"/>
    </row>
    <row r="55" spans="1:12" ht="14.25" customHeight="1">
      <c r="A55" s="15">
        <v>43</v>
      </c>
      <c r="B55" s="17" t="s">
        <v>50</v>
      </c>
      <c r="C55" s="12">
        <v>9728</v>
      </c>
      <c r="D55" s="12">
        <f t="shared" si="0"/>
        <v>810.6666666666666</v>
      </c>
      <c r="E55" s="18">
        <v>15512.65</v>
      </c>
      <c r="F55" s="18">
        <f t="shared" si="1"/>
        <v>16350.3331</v>
      </c>
      <c r="G55" s="13">
        <v>1.15</v>
      </c>
      <c r="H55" s="13">
        <f t="shared" si="2"/>
        <v>17839.547499999997</v>
      </c>
      <c r="I55" s="18">
        <f t="shared" si="3"/>
        <v>18802.883064999998</v>
      </c>
      <c r="J55" s="18">
        <v>26134.1</v>
      </c>
      <c r="K55" s="24">
        <f t="shared" si="4"/>
        <v>182159.6</v>
      </c>
      <c r="L55" s="146">
        <f t="shared" si="5"/>
        <v>2375654.379456</v>
      </c>
    </row>
    <row r="56" spans="1:12" ht="14.25" customHeight="1">
      <c r="A56" s="15">
        <v>44</v>
      </c>
      <c r="B56" s="17" t="s">
        <v>51</v>
      </c>
      <c r="C56" s="12">
        <v>1682</v>
      </c>
      <c r="D56" s="12">
        <f t="shared" si="0"/>
        <v>140.16666666666666</v>
      </c>
      <c r="E56" s="18">
        <v>15512.65</v>
      </c>
      <c r="F56" s="18">
        <f t="shared" si="1"/>
        <v>16350.3331</v>
      </c>
      <c r="G56" s="13">
        <v>1</v>
      </c>
      <c r="H56" s="13">
        <f t="shared" si="2"/>
        <v>15512.65</v>
      </c>
      <c r="I56" s="18">
        <f t="shared" si="3"/>
        <v>16350.3331</v>
      </c>
      <c r="J56" s="18">
        <v>20000</v>
      </c>
      <c r="K56" s="24">
        <f t="shared" si="4"/>
        <v>27403.8</v>
      </c>
      <c r="L56" s="146">
        <f t="shared" si="5"/>
        <v>410757.67539525</v>
      </c>
    </row>
    <row r="57" spans="1:12" ht="14.25" customHeight="1">
      <c r="A57" s="15">
        <v>45</v>
      </c>
      <c r="B57" s="17" t="s">
        <v>52</v>
      </c>
      <c r="C57" s="12">
        <v>1008</v>
      </c>
      <c r="D57" s="12">
        <f t="shared" si="0"/>
        <v>84</v>
      </c>
      <c r="E57" s="18">
        <v>15512.65</v>
      </c>
      <c r="F57" s="18">
        <f t="shared" si="1"/>
        <v>16350.3331</v>
      </c>
      <c r="G57" s="13">
        <v>1</v>
      </c>
      <c r="H57" s="13">
        <f t="shared" si="2"/>
        <v>15512.65</v>
      </c>
      <c r="I57" s="18">
        <f t="shared" si="3"/>
        <v>16350.3331</v>
      </c>
      <c r="J57" s="18">
        <v>160191.87</v>
      </c>
      <c r="K57" s="24">
        <f t="shared" si="4"/>
        <v>16571</v>
      </c>
      <c r="L57" s="146">
        <f t="shared" si="5"/>
        <v>246161.555766</v>
      </c>
    </row>
    <row r="58" spans="1:12" ht="14.25" customHeight="1">
      <c r="A58" s="15">
        <v>46</v>
      </c>
      <c r="B58" s="17" t="s">
        <v>53</v>
      </c>
      <c r="C58" s="12">
        <v>6116</v>
      </c>
      <c r="D58" s="12">
        <f t="shared" si="0"/>
        <v>509.6666666666667</v>
      </c>
      <c r="E58" s="18">
        <v>15512.65</v>
      </c>
      <c r="F58" s="18">
        <f t="shared" si="1"/>
        <v>16350.3331</v>
      </c>
      <c r="G58" s="13">
        <v>1</v>
      </c>
      <c r="H58" s="13">
        <f t="shared" si="2"/>
        <v>15512.65</v>
      </c>
      <c r="I58" s="18">
        <f t="shared" si="3"/>
        <v>16350.3331</v>
      </c>
      <c r="J58" s="18">
        <v>227.25</v>
      </c>
      <c r="K58" s="24">
        <f t="shared" si="4"/>
        <v>99571.9</v>
      </c>
      <c r="L58" s="146">
        <f t="shared" si="5"/>
        <v>1493575.4712944997</v>
      </c>
    </row>
    <row r="59" spans="1:12" ht="14.25" customHeight="1">
      <c r="A59" s="15">
        <v>47</v>
      </c>
      <c r="B59" s="17" t="s">
        <v>54</v>
      </c>
      <c r="C59" s="12">
        <v>2712</v>
      </c>
      <c r="D59" s="12">
        <f t="shared" si="0"/>
        <v>226</v>
      </c>
      <c r="E59" s="18">
        <v>15512.65</v>
      </c>
      <c r="F59" s="18">
        <f t="shared" si="1"/>
        <v>16350.3331</v>
      </c>
      <c r="G59" s="13">
        <v>1.15</v>
      </c>
      <c r="H59" s="13">
        <f t="shared" si="2"/>
        <v>17839.547499999997</v>
      </c>
      <c r="I59" s="18">
        <f t="shared" si="3"/>
        <v>18802.883064999998</v>
      </c>
      <c r="J59" s="18">
        <v>12000</v>
      </c>
      <c r="K59" s="24">
        <f t="shared" si="4"/>
        <v>50787.7</v>
      </c>
      <c r="L59" s="146">
        <f t="shared" si="5"/>
        <v>662291.804799</v>
      </c>
    </row>
    <row r="60" spans="1:12" ht="14.25" customHeight="1">
      <c r="A60" s="15">
        <v>48</v>
      </c>
      <c r="B60" s="17" t="s">
        <v>55</v>
      </c>
      <c r="C60" s="12">
        <v>3018</v>
      </c>
      <c r="D60" s="12">
        <f t="shared" si="0"/>
        <v>251.5</v>
      </c>
      <c r="E60" s="18">
        <v>15512.65</v>
      </c>
      <c r="F60" s="18">
        <f t="shared" si="1"/>
        <v>16350.3331</v>
      </c>
      <c r="G60" s="13">
        <v>1</v>
      </c>
      <c r="H60" s="13">
        <f t="shared" si="2"/>
        <v>15512.65</v>
      </c>
      <c r="I60" s="18">
        <f t="shared" si="3"/>
        <v>16350.3331</v>
      </c>
      <c r="J60" s="18">
        <v>0</v>
      </c>
      <c r="K60" s="24">
        <f t="shared" si="4"/>
        <v>49134.6</v>
      </c>
      <c r="L60" s="146">
        <f t="shared" si="5"/>
        <v>737019.41994225</v>
      </c>
    </row>
    <row r="61" spans="1:12" ht="14.25" customHeight="1">
      <c r="A61" s="15">
        <v>49</v>
      </c>
      <c r="B61" s="17" t="s">
        <v>56</v>
      </c>
      <c r="C61" s="12">
        <v>2262</v>
      </c>
      <c r="D61" s="12">
        <f t="shared" si="0"/>
        <v>188.5</v>
      </c>
      <c r="E61" s="18">
        <v>15512.65</v>
      </c>
      <c r="F61" s="18">
        <f t="shared" si="1"/>
        <v>16350.3331</v>
      </c>
      <c r="G61" s="13">
        <v>1.1</v>
      </c>
      <c r="H61" s="13">
        <f t="shared" si="2"/>
        <v>17063.915</v>
      </c>
      <c r="I61" s="18">
        <f t="shared" si="3"/>
        <v>17985.366410000002</v>
      </c>
      <c r="J61" s="18">
        <v>50000</v>
      </c>
      <c r="K61" s="24">
        <f t="shared" si="4"/>
        <v>40559.2</v>
      </c>
      <c r="L61" s="146">
        <f t="shared" si="5"/>
        <v>552398.2531177499</v>
      </c>
    </row>
    <row r="62" spans="1:12" ht="14.25" customHeight="1">
      <c r="A62" s="15">
        <v>50</v>
      </c>
      <c r="B62" s="17" t="s">
        <v>57</v>
      </c>
      <c r="C62" s="12">
        <v>4192</v>
      </c>
      <c r="D62" s="12">
        <f t="shared" si="0"/>
        <v>349.3333333333333</v>
      </c>
      <c r="E62" s="18">
        <v>15512.65</v>
      </c>
      <c r="F62" s="18">
        <f t="shared" si="1"/>
        <v>16350.3331</v>
      </c>
      <c r="G62" s="13">
        <v>1</v>
      </c>
      <c r="H62" s="13">
        <f t="shared" si="2"/>
        <v>15512.65</v>
      </c>
      <c r="I62" s="18">
        <f t="shared" si="3"/>
        <v>16350.3331</v>
      </c>
      <c r="J62" s="18">
        <v>3201.12</v>
      </c>
      <c r="K62" s="24">
        <f t="shared" si="4"/>
        <v>68251.2</v>
      </c>
      <c r="L62" s="146">
        <f t="shared" si="5"/>
        <v>1023719.4858839997</v>
      </c>
    </row>
    <row r="63" spans="1:12" ht="14.25" customHeight="1">
      <c r="A63" s="15">
        <v>51</v>
      </c>
      <c r="B63" s="17" t="s">
        <v>58</v>
      </c>
      <c r="C63" s="12">
        <v>5418</v>
      </c>
      <c r="D63" s="12">
        <f t="shared" si="0"/>
        <v>451.5</v>
      </c>
      <c r="E63" s="18">
        <v>15512.65</v>
      </c>
      <c r="F63" s="18">
        <f t="shared" si="1"/>
        <v>16350.3331</v>
      </c>
      <c r="G63" s="13">
        <v>1.15</v>
      </c>
      <c r="H63" s="13">
        <f t="shared" si="2"/>
        <v>17839.547499999997</v>
      </c>
      <c r="I63" s="18">
        <f t="shared" si="3"/>
        <v>18802.883064999998</v>
      </c>
      <c r="J63" s="18">
        <v>12026.91</v>
      </c>
      <c r="K63" s="24">
        <f t="shared" si="4"/>
        <v>101451.1</v>
      </c>
      <c r="L63" s="146">
        <f t="shared" si="5"/>
        <v>1323118.3622422498</v>
      </c>
    </row>
    <row r="64" spans="1:12" ht="14.25" customHeight="1">
      <c r="A64" s="15">
        <v>52</v>
      </c>
      <c r="B64" s="17" t="s">
        <v>59</v>
      </c>
      <c r="C64" s="12">
        <v>2758</v>
      </c>
      <c r="D64" s="12">
        <f t="shared" si="0"/>
        <v>229.83333333333334</v>
      </c>
      <c r="E64" s="18">
        <v>15512.65</v>
      </c>
      <c r="F64" s="18">
        <f t="shared" si="1"/>
        <v>16350.3331</v>
      </c>
      <c r="G64" s="13">
        <v>1</v>
      </c>
      <c r="H64" s="13">
        <f t="shared" si="2"/>
        <v>15512.65</v>
      </c>
      <c r="I64" s="18">
        <f t="shared" si="3"/>
        <v>16350.3331</v>
      </c>
      <c r="J64" s="18">
        <v>0</v>
      </c>
      <c r="K64" s="24">
        <f t="shared" si="4"/>
        <v>44901.7</v>
      </c>
      <c r="L64" s="146">
        <f t="shared" si="5"/>
        <v>673525.36785975</v>
      </c>
    </row>
    <row r="65" spans="1:12" ht="14.25" customHeight="1">
      <c r="A65" s="15">
        <v>53</v>
      </c>
      <c r="B65" s="17" t="s">
        <v>60</v>
      </c>
      <c r="C65" s="12">
        <v>6396</v>
      </c>
      <c r="D65" s="12">
        <f t="shared" si="0"/>
        <v>533</v>
      </c>
      <c r="E65" s="18">
        <v>15512.65</v>
      </c>
      <c r="F65" s="18">
        <f t="shared" si="1"/>
        <v>16350.3331</v>
      </c>
      <c r="G65" s="13">
        <v>1.15</v>
      </c>
      <c r="H65" s="13">
        <f t="shared" si="2"/>
        <v>17839.547499999997</v>
      </c>
      <c r="I65" s="18">
        <f t="shared" si="3"/>
        <v>18802.883064999998</v>
      </c>
      <c r="J65" s="18">
        <v>0</v>
      </c>
      <c r="K65" s="24">
        <f t="shared" si="4"/>
        <v>119749.8</v>
      </c>
      <c r="L65" s="146">
        <f t="shared" si="5"/>
        <v>1561953.6812295</v>
      </c>
    </row>
    <row r="66" spans="1:12" ht="14.25" customHeight="1">
      <c r="A66" s="15">
        <v>54</v>
      </c>
      <c r="B66" s="17" t="s">
        <v>61</v>
      </c>
      <c r="C66" s="12">
        <v>5580</v>
      </c>
      <c r="D66" s="12">
        <f t="shared" si="0"/>
        <v>465</v>
      </c>
      <c r="E66" s="18">
        <v>15512.65</v>
      </c>
      <c r="F66" s="18">
        <f t="shared" si="1"/>
        <v>16350.3331</v>
      </c>
      <c r="G66" s="13">
        <v>1</v>
      </c>
      <c r="H66" s="13">
        <f t="shared" si="2"/>
        <v>15512.65</v>
      </c>
      <c r="I66" s="18">
        <f t="shared" si="3"/>
        <v>16350.3331</v>
      </c>
      <c r="J66" s="18">
        <v>27906.62</v>
      </c>
      <c r="K66" s="24">
        <f t="shared" si="4"/>
        <v>90873.2</v>
      </c>
      <c r="L66" s="146">
        <f t="shared" si="5"/>
        <v>1362680.0408474999</v>
      </c>
    </row>
    <row r="67" spans="1:12" ht="14.25" customHeight="1">
      <c r="A67" s="15">
        <v>55</v>
      </c>
      <c r="B67" s="17" t="s">
        <v>62</v>
      </c>
      <c r="C67" s="12">
        <v>5852</v>
      </c>
      <c r="D67" s="12">
        <f t="shared" si="0"/>
        <v>487.6666666666667</v>
      </c>
      <c r="E67" s="18">
        <v>15512.65</v>
      </c>
      <c r="F67" s="18">
        <f t="shared" si="1"/>
        <v>16350.3331</v>
      </c>
      <c r="G67" s="33">
        <v>1.003</v>
      </c>
      <c r="H67" s="13">
        <f t="shared" si="2"/>
        <v>15559.187949999998</v>
      </c>
      <c r="I67" s="18">
        <f t="shared" si="3"/>
        <v>16399.384099299998</v>
      </c>
      <c r="J67" s="18">
        <v>16500</v>
      </c>
      <c r="K67" s="24">
        <f t="shared" si="4"/>
        <v>95576</v>
      </c>
      <c r="L67" s="146">
        <f t="shared" si="5"/>
        <v>1429104.5876415</v>
      </c>
    </row>
    <row r="68" spans="1:12" ht="14.25" customHeight="1">
      <c r="A68" s="15">
        <v>56</v>
      </c>
      <c r="B68" s="17" t="s">
        <v>63</v>
      </c>
      <c r="C68" s="12">
        <v>2414</v>
      </c>
      <c r="D68" s="12">
        <f t="shared" si="0"/>
        <v>201.16666666666666</v>
      </c>
      <c r="E68" s="18">
        <v>15512.65</v>
      </c>
      <c r="F68" s="18">
        <f t="shared" si="1"/>
        <v>16350.3331</v>
      </c>
      <c r="G68" s="13">
        <v>1</v>
      </c>
      <c r="H68" s="13">
        <f t="shared" si="2"/>
        <v>15512.65</v>
      </c>
      <c r="I68" s="18">
        <f t="shared" si="3"/>
        <v>16350.3331</v>
      </c>
      <c r="J68" s="18">
        <v>350196.87</v>
      </c>
      <c r="K68" s="24">
        <f t="shared" si="4"/>
        <v>39651.4</v>
      </c>
      <c r="L68" s="146">
        <f t="shared" si="5"/>
        <v>589517.8527967499</v>
      </c>
    </row>
    <row r="69" spans="1:12" ht="14.25" customHeight="1">
      <c r="A69" s="15"/>
      <c r="B69" s="16" t="s">
        <v>64</v>
      </c>
      <c r="C69" s="9">
        <f>SUM(C70:C75)</f>
        <v>22462</v>
      </c>
      <c r="D69" s="9">
        <f>SUM(D70:D75)</f>
        <v>1871.8333333333335</v>
      </c>
      <c r="E69" s="18"/>
      <c r="F69" s="18"/>
      <c r="G69" s="8"/>
      <c r="H69" s="13"/>
      <c r="I69" s="18"/>
      <c r="J69" s="8">
        <f>SUM(J70:J75)</f>
        <v>1211737.92667525</v>
      </c>
      <c r="K69" s="8">
        <f>SUM(K70:K75)</f>
        <v>444167.6</v>
      </c>
      <c r="L69" s="146"/>
    </row>
    <row r="70" spans="1:12" ht="14.25" customHeight="1">
      <c r="A70" s="15">
        <v>57</v>
      </c>
      <c r="B70" s="17" t="s">
        <v>65</v>
      </c>
      <c r="C70" s="12">
        <v>2322</v>
      </c>
      <c r="D70" s="12">
        <f t="shared" si="0"/>
        <v>193.5</v>
      </c>
      <c r="E70" s="18">
        <v>15512.65</v>
      </c>
      <c r="F70" s="18">
        <f t="shared" si="1"/>
        <v>16350.3331</v>
      </c>
      <c r="G70" s="13">
        <v>1.15</v>
      </c>
      <c r="H70" s="13">
        <f t="shared" si="2"/>
        <v>17839.547499999997</v>
      </c>
      <c r="I70" s="18">
        <f t="shared" si="3"/>
        <v>18802.883064999998</v>
      </c>
      <c r="J70" s="18">
        <v>567050.72667525</v>
      </c>
      <c r="K70" s="24">
        <f t="shared" si="4"/>
        <v>44040.9</v>
      </c>
      <c r="L70" s="146">
        <f t="shared" si="5"/>
        <v>567050.72667525</v>
      </c>
    </row>
    <row r="71" spans="1:12" ht="14.25" customHeight="1">
      <c r="A71" s="15">
        <v>58</v>
      </c>
      <c r="B71" s="17" t="s">
        <v>66</v>
      </c>
      <c r="C71" s="12">
        <v>4458</v>
      </c>
      <c r="D71" s="12">
        <f t="shared" si="0"/>
        <v>371.5</v>
      </c>
      <c r="E71" s="18">
        <v>15512.65</v>
      </c>
      <c r="F71" s="18">
        <f t="shared" si="1"/>
        <v>16350.3331</v>
      </c>
      <c r="G71" s="13">
        <v>1.152</v>
      </c>
      <c r="H71" s="13">
        <f t="shared" si="2"/>
        <v>17870.572799999998</v>
      </c>
      <c r="I71" s="18">
        <f t="shared" si="3"/>
        <v>18835.583731199997</v>
      </c>
      <c r="J71" s="18">
        <v>100000</v>
      </c>
      <c r="K71" s="24">
        <f t="shared" si="4"/>
        <v>83710.5</v>
      </c>
      <c r="L71" s="146">
        <f t="shared" si="5"/>
        <v>1088678.78532225</v>
      </c>
    </row>
    <row r="72" spans="1:12" ht="14.25" customHeight="1">
      <c r="A72" s="15">
        <v>59</v>
      </c>
      <c r="B72" s="17" t="s">
        <v>67</v>
      </c>
      <c r="C72" s="12">
        <v>4100</v>
      </c>
      <c r="D72" s="12">
        <f t="shared" si="0"/>
        <v>341.6666666666667</v>
      </c>
      <c r="E72" s="18">
        <v>15512.65</v>
      </c>
      <c r="F72" s="18">
        <f t="shared" si="1"/>
        <v>16350.3331</v>
      </c>
      <c r="G72" s="13">
        <v>1.16</v>
      </c>
      <c r="H72" s="13">
        <f t="shared" si="2"/>
        <v>17994.674</v>
      </c>
      <c r="I72" s="18">
        <f t="shared" si="3"/>
        <v>18966.386395999998</v>
      </c>
      <c r="J72" s="18">
        <v>260000</v>
      </c>
      <c r="K72" s="24">
        <f t="shared" si="4"/>
        <v>77690.2</v>
      </c>
      <c r="L72" s="146">
        <f t="shared" si="5"/>
        <v>1001252.3597625</v>
      </c>
    </row>
    <row r="73" spans="1:12" ht="14.25" customHeight="1">
      <c r="A73" s="15">
        <v>60</v>
      </c>
      <c r="B73" s="17" t="s">
        <v>68</v>
      </c>
      <c r="C73" s="12">
        <v>2756</v>
      </c>
      <c r="D73" s="12">
        <f t="shared" si="0"/>
        <v>229.66666666666666</v>
      </c>
      <c r="E73" s="18">
        <v>15512.65</v>
      </c>
      <c r="F73" s="18">
        <f t="shared" si="1"/>
        <v>16350.3331</v>
      </c>
      <c r="G73" s="13">
        <v>1.5</v>
      </c>
      <c r="H73" s="13">
        <f t="shared" si="2"/>
        <v>23268.975</v>
      </c>
      <c r="I73" s="18">
        <f t="shared" si="3"/>
        <v>24525.499649999998</v>
      </c>
      <c r="J73" s="18">
        <v>210000</v>
      </c>
      <c r="K73" s="24">
        <f t="shared" si="4"/>
        <v>67513.7</v>
      </c>
      <c r="L73" s="146">
        <f t="shared" si="5"/>
        <v>673036.9520744999</v>
      </c>
    </row>
    <row r="74" spans="1:12" ht="14.25" customHeight="1">
      <c r="A74" s="15">
        <v>61</v>
      </c>
      <c r="B74" s="17" t="s">
        <v>69</v>
      </c>
      <c r="C74" s="12">
        <v>1034</v>
      </c>
      <c r="D74" s="12">
        <f aca="true" t="shared" si="6" ref="D74:D103">C74/12</f>
        <v>86.16666666666667</v>
      </c>
      <c r="E74" s="18">
        <v>15512.65</v>
      </c>
      <c r="F74" s="18">
        <f aca="true" t="shared" si="7" ref="F74:F103">E74*1.054</f>
        <v>16350.3331</v>
      </c>
      <c r="G74" s="13">
        <v>1.5</v>
      </c>
      <c r="H74" s="13">
        <f aca="true" t="shared" si="8" ref="H74:H103">E74*G74</f>
        <v>23268.975</v>
      </c>
      <c r="I74" s="18">
        <f aca="true" t="shared" si="9" ref="I74:I103">F74*G74</f>
        <v>24525.499649999998</v>
      </c>
      <c r="J74" s="18">
        <v>4687.2</v>
      </c>
      <c r="K74" s="24">
        <f aca="true" t="shared" si="10" ref="K74:K103">ROUND(((D74*H74+D74*I74*11+J74)/1000),1)</f>
        <v>25255.8</v>
      </c>
      <c r="L74" s="146">
        <f>(D74*E74+D74*F74*11)*1.5/100</f>
        <v>252510.96097425008</v>
      </c>
    </row>
    <row r="75" spans="1:12" ht="14.25" customHeight="1">
      <c r="A75" s="15">
        <v>62</v>
      </c>
      <c r="B75" s="17" t="s">
        <v>70</v>
      </c>
      <c r="C75" s="12">
        <v>7792</v>
      </c>
      <c r="D75" s="12">
        <f t="shared" si="6"/>
        <v>649.3333333333334</v>
      </c>
      <c r="E75" s="18">
        <v>15512.65</v>
      </c>
      <c r="F75" s="18">
        <f t="shared" si="7"/>
        <v>16350.3331</v>
      </c>
      <c r="G75" s="13">
        <v>1.15</v>
      </c>
      <c r="H75" s="13">
        <f t="shared" si="8"/>
        <v>17839.547499999997</v>
      </c>
      <c r="I75" s="18">
        <f t="shared" si="9"/>
        <v>18802.883064999998</v>
      </c>
      <c r="J75" s="18">
        <v>70000</v>
      </c>
      <c r="K75" s="24">
        <f t="shared" si="10"/>
        <v>145956.5</v>
      </c>
      <c r="L75" s="146">
        <f>(D75*E75+D75*F75*11)*1.5/100</f>
        <v>1902867.899334</v>
      </c>
    </row>
    <row r="76" spans="1:12" ht="14.25" customHeight="1">
      <c r="A76" s="15"/>
      <c r="B76" s="16" t="s">
        <v>71</v>
      </c>
      <c r="C76" s="9">
        <f>SUM(C77:C88)</f>
        <v>56836</v>
      </c>
      <c r="D76" s="9">
        <f>SUM(D77:D88)</f>
        <v>4736.333333333334</v>
      </c>
      <c r="E76" s="18"/>
      <c r="F76" s="18"/>
      <c r="G76" s="8"/>
      <c r="H76" s="13"/>
      <c r="I76" s="18"/>
      <c r="J76" s="8">
        <f>SUM(J77:J88)</f>
        <v>2915732.94369475</v>
      </c>
      <c r="K76" s="8">
        <f>SUM(K77:K88)</f>
        <v>1153483.2000000002</v>
      </c>
      <c r="L76" s="146"/>
    </row>
    <row r="77" spans="1:12" ht="14.25" customHeight="1">
      <c r="A77" s="15">
        <v>63</v>
      </c>
      <c r="B77" s="17" t="s">
        <v>72</v>
      </c>
      <c r="C77" s="12">
        <v>1212</v>
      </c>
      <c r="D77" s="12">
        <f t="shared" si="6"/>
        <v>101</v>
      </c>
      <c r="E77" s="18">
        <v>15512.65</v>
      </c>
      <c r="F77" s="18">
        <f t="shared" si="7"/>
        <v>16350.3331</v>
      </c>
      <c r="G77" s="13">
        <v>1.4</v>
      </c>
      <c r="H77" s="13">
        <f t="shared" si="8"/>
        <v>21717.71</v>
      </c>
      <c r="I77" s="18">
        <f t="shared" si="9"/>
        <v>22890.46634</v>
      </c>
      <c r="J77" s="18">
        <v>80000</v>
      </c>
      <c r="K77" s="24">
        <f t="shared" si="10"/>
        <v>27704.8</v>
      </c>
      <c r="L77" s="146">
        <f aca="true" t="shared" si="11" ref="L77:L88">(D77*E77+D77*F77*11)*1.5/100</f>
        <v>295979.9658615</v>
      </c>
    </row>
    <row r="78" spans="1:12" ht="14.25" customHeight="1">
      <c r="A78" s="15">
        <v>64</v>
      </c>
      <c r="B78" s="17" t="s">
        <v>73</v>
      </c>
      <c r="C78" s="12">
        <v>4386</v>
      </c>
      <c r="D78" s="12">
        <f t="shared" si="6"/>
        <v>365.5</v>
      </c>
      <c r="E78" s="18">
        <v>15512.65</v>
      </c>
      <c r="F78" s="18">
        <f t="shared" si="7"/>
        <v>16350.3331</v>
      </c>
      <c r="G78" s="13">
        <v>1.21</v>
      </c>
      <c r="H78" s="13">
        <f t="shared" si="8"/>
        <v>18770.3065</v>
      </c>
      <c r="I78" s="18">
        <f t="shared" si="9"/>
        <v>19783.903050999998</v>
      </c>
      <c r="J78" s="18">
        <v>105000</v>
      </c>
      <c r="K78" s="24">
        <f t="shared" si="10"/>
        <v>86506.7</v>
      </c>
      <c r="L78" s="146">
        <f t="shared" si="11"/>
        <v>1071095.8170532498</v>
      </c>
    </row>
    <row r="79" spans="1:12" ht="14.25" customHeight="1">
      <c r="A79" s="15">
        <v>65</v>
      </c>
      <c r="B79" s="17" t="s">
        <v>74</v>
      </c>
      <c r="C79" s="12">
        <v>3558</v>
      </c>
      <c r="D79" s="12">
        <f t="shared" si="6"/>
        <v>296.5</v>
      </c>
      <c r="E79" s="18">
        <v>15512.65</v>
      </c>
      <c r="F79" s="18">
        <f t="shared" si="7"/>
        <v>16350.3331</v>
      </c>
      <c r="G79" s="13">
        <v>1.4</v>
      </c>
      <c r="H79" s="13">
        <f t="shared" si="8"/>
        <v>21717.71</v>
      </c>
      <c r="I79" s="18">
        <f t="shared" si="9"/>
        <v>22890.46634</v>
      </c>
      <c r="J79" s="18">
        <v>82000</v>
      </c>
      <c r="K79" s="24">
        <f t="shared" si="10"/>
        <v>81178.6</v>
      </c>
      <c r="L79" s="146">
        <f t="shared" si="11"/>
        <v>868891.68195975</v>
      </c>
    </row>
    <row r="80" spans="1:12" ht="14.25" customHeight="1">
      <c r="A80" s="15">
        <v>66</v>
      </c>
      <c r="B80" s="17" t="s">
        <v>75</v>
      </c>
      <c r="C80" s="12">
        <v>1778</v>
      </c>
      <c r="D80" s="12">
        <f t="shared" si="6"/>
        <v>148.16666666666666</v>
      </c>
      <c r="E80" s="18">
        <v>15512.65</v>
      </c>
      <c r="F80" s="18">
        <f t="shared" si="7"/>
        <v>16350.3331</v>
      </c>
      <c r="G80" s="13">
        <v>1.3</v>
      </c>
      <c r="H80" s="13">
        <f t="shared" si="8"/>
        <v>20166.445</v>
      </c>
      <c r="I80" s="18">
        <f t="shared" si="9"/>
        <v>21255.43303</v>
      </c>
      <c r="J80" s="18">
        <v>0</v>
      </c>
      <c r="K80" s="24">
        <f t="shared" si="10"/>
        <v>37630.8</v>
      </c>
      <c r="L80" s="146">
        <f t="shared" si="11"/>
        <v>434201.63308724994</v>
      </c>
    </row>
    <row r="81" spans="1:12" ht="14.25" customHeight="1">
      <c r="A81" s="15">
        <v>67</v>
      </c>
      <c r="B81" s="17" t="s">
        <v>76</v>
      </c>
      <c r="C81" s="12">
        <v>6578</v>
      </c>
      <c r="D81" s="12">
        <f t="shared" si="6"/>
        <v>548.1666666666666</v>
      </c>
      <c r="E81" s="18">
        <v>15512.65</v>
      </c>
      <c r="F81" s="18">
        <f t="shared" si="7"/>
        <v>16350.3331</v>
      </c>
      <c r="G81" s="13">
        <v>1.175</v>
      </c>
      <c r="H81" s="13">
        <f t="shared" si="8"/>
        <v>18227.36375</v>
      </c>
      <c r="I81" s="18">
        <f t="shared" si="9"/>
        <v>19211.6413925</v>
      </c>
      <c r="J81" s="18">
        <v>602402.42</v>
      </c>
      <c r="K81" s="24">
        <f t="shared" si="10"/>
        <v>126437</v>
      </c>
      <c r="L81" s="146">
        <f t="shared" si="11"/>
        <v>1606399.5176872497</v>
      </c>
    </row>
    <row r="82" spans="1:12" ht="14.25" customHeight="1">
      <c r="A82" s="15">
        <v>68</v>
      </c>
      <c r="B82" s="17" t="s">
        <v>77</v>
      </c>
      <c r="C82" s="12">
        <v>7324</v>
      </c>
      <c r="D82" s="12">
        <f t="shared" si="6"/>
        <v>610.3333333333334</v>
      </c>
      <c r="E82" s="18">
        <v>15512.65</v>
      </c>
      <c r="F82" s="18">
        <f t="shared" si="7"/>
        <v>16350.3331</v>
      </c>
      <c r="G82" s="13">
        <v>1.25</v>
      </c>
      <c r="H82" s="13">
        <f t="shared" si="8"/>
        <v>19390.8125</v>
      </c>
      <c r="I82" s="18">
        <f t="shared" si="9"/>
        <v>20437.916375</v>
      </c>
      <c r="J82" s="18">
        <v>500000</v>
      </c>
      <c r="K82" s="24">
        <f t="shared" si="10"/>
        <v>149548.2</v>
      </c>
      <c r="L82" s="146">
        <f t="shared" si="11"/>
        <v>1788578.6055855</v>
      </c>
    </row>
    <row r="83" spans="1:12" ht="14.25" customHeight="1">
      <c r="A83" s="15">
        <v>69</v>
      </c>
      <c r="B83" s="17" t="s">
        <v>78</v>
      </c>
      <c r="C83" s="12">
        <v>7224</v>
      </c>
      <c r="D83" s="12">
        <f t="shared" si="6"/>
        <v>602</v>
      </c>
      <c r="E83" s="18">
        <v>15512.65</v>
      </c>
      <c r="F83" s="18">
        <f t="shared" si="7"/>
        <v>16350.3331</v>
      </c>
      <c r="G83" s="13">
        <v>1.23</v>
      </c>
      <c r="H83" s="13">
        <f t="shared" si="8"/>
        <v>19080.5595</v>
      </c>
      <c r="I83" s="18">
        <f t="shared" si="9"/>
        <v>20110.909713</v>
      </c>
      <c r="J83" s="18">
        <v>309374.12</v>
      </c>
      <c r="K83" s="24">
        <f t="shared" si="10"/>
        <v>144970.3</v>
      </c>
      <c r="L83" s="146">
        <f t="shared" si="11"/>
        <v>1764157.8163230002</v>
      </c>
    </row>
    <row r="84" spans="1:12" ht="14.25" customHeight="1">
      <c r="A84" s="15">
        <v>70</v>
      </c>
      <c r="B84" s="17" t="s">
        <v>79</v>
      </c>
      <c r="C84" s="12">
        <v>5772</v>
      </c>
      <c r="D84" s="12">
        <f t="shared" si="6"/>
        <v>481</v>
      </c>
      <c r="E84" s="18">
        <v>15512.65</v>
      </c>
      <c r="F84" s="18">
        <f t="shared" si="7"/>
        <v>16350.3331</v>
      </c>
      <c r="G84" s="13">
        <v>1.3</v>
      </c>
      <c r="H84" s="13">
        <f t="shared" si="8"/>
        <v>20166.445</v>
      </c>
      <c r="I84" s="18">
        <f t="shared" si="9"/>
        <v>21255.43303</v>
      </c>
      <c r="J84" s="18">
        <v>118819.14</v>
      </c>
      <c r="K84" s="24">
        <f t="shared" si="10"/>
        <v>122281.4</v>
      </c>
      <c r="L84" s="146">
        <f t="shared" si="11"/>
        <v>1409567.9562315</v>
      </c>
    </row>
    <row r="85" spans="1:12" ht="14.25" customHeight="1">
      <c r="A85" s="15">
        <v>71</v>
      </c>
      <c r="B85" s="17" t="s">
        <v>80</v>
      </c>
      <c r="C85" s="12">
        <v>6922</v>
      </c>
      <c r="D85" s="12">
        <f t="shared" si="6"/>
        <v>576.8333333333334</v>
      </c>
      <c r="E85" s="18">
        <v>15512.65</v>
      </c>
      <c r="F85" s="18">
        <f t="shared" si="7"/>
        <v>16350.3331</v>
      </c>
      <c r="G85" s="13">
        <v>1.2</v>
      </c>
      <c r="H85" s="13">
        <f t="shared" si="8"/>
        <v>18615.18</v>
      </c>
      <c r="I85" s="18">
        <f t="shared" si="9"/>
        <v>19620.399719999998</v>
      </c>
      <c r="J85" s="18">
        <v>0</v>
      </c>
      <c r="K85" s="24">
        <f t="shared" si="10"/>
        <v>135232.6</v>
      </c>
      <c r="L85" s="146">
        <f t="shared" si="11"/>
        <v>1690407.03275025</v>
      </c>
    </row>
    <row r="86" spans="1:12" ht="14.25" customHeight="1">
      <c r="A86" s="15">
        <v>72</v>
      </c>
      <c r="B86" s="17" t="s">
        <v>81</v>
      </c>
      <c r="C86" s="12">
        <v>6050</v>
      </c>
      <c r="D86" s="12">
        <f t="shared" si="6"/>
        <v>504.1666666666667</v>
      </c>
      <c r="E86" s="18">
        <v>15512.65</v>
      </c>
      <c r="F86" s="18">
        <f t="shared" si="7"/>
        <v>16350.3331</v>
      </c>
      <c r="G86" s="13">
        <v>1.15</v>
      </c>
      <c r="H86" s="13">
        <f t="shared" si="8"/>
        <v>17839.547499999997</v>
      </c>
      <c r="I86" s="18">
        <f t="shared" si="9"/>
        <v>18802.883064999998</v>
      </c>
      <c r="J86" s="18">
        <v>0</v>
      </c>
      <c r="K86" s="24">
        <f t="shared" si="10"/>
        <v>113271.8</v>
      </c>
      <c r="L86" s="146">
        <f t="shared" si="11"/>
        <v>1477457.7503812504</v>
      </c>
    </row>
    <row r="87" spans="1:12" ht="14.25" customHeight="1">
      <c r="A87" s="15">
        <v>73</v>
      </c>
      <c r="B87" s="17" t="s">
        <v>82</v>
      </c>
      <c r="C87" s="12">
        <v>2238</v>
      </c>
      <c r="D87" s="12">
        <f t="shared" si="6"/>
        <v>186.5</v>
      </c>
      <c r="E87" s="18">
        <v>15512.65</v>
      </c>
      <c r="F87" s="18">
        <f t="shared" si="7"/>
        <v>16350.3331</v>
      </c>
      <c r="G87" s="13">
        <v>1.4</v>
      </c>
      <c r="H87" s="13">
        <f t="shared" si="8"/>
        <v>21717.71</v>
      </c>
      <c r="I87" s="18">
        <f t="shared" si="9"/>
        <v>22890.46634</v>
      </c>
      <c r="J87" s="18">
        <v>546537.26369475</v>
      </c>
      <c r="K87" s="24">
        <f t="shared" si="10"/>
        <v>51556.7</v>
      </c>
      <c r="L87" s="146">
        <f t="shared" si="11"/>
        <v>546537.26369475</v>
      </c>
    </row>
    <row r="88" spans="1:12" ht="14.25" customHeight="1">
      <c r="A88" s="15">
        <v>74</v>
      </c>
      <c r="B88" s="17" t="s">
        <v>83</v>
      </c>
      <c r="C88" s="12">
        <v>3794</v>
      </c>
      <c r="D88" s="12">
        <f t="shared" si="6"/>
        <v>316.1666666666667</v>
      </c>
      <c r="E88" s="18">
        <v>15512.65</v>
      </c>
      <c r="F88" s="18">
        <f t="shared" si="7"/>
        <v>16350.3331</v>
      </c>
      <c r="G88" s="13">
        <v>1.24</v>
      </c>
      <c r="H88" s="13">
        <f t="shared" si="8"/>
        <v>19235.685999999998</v>
      </c>
      <c r="I88" s="18">
        <f t="shared" si="9"/>
        <v>20274.413044</v>
      </c>
      <c r="J88" s="18">
        <v>571600</v>
      </c>
      <c r="K88" s="24">
        <f t="shared" si="10"/>
        <v>77164.3</v>
      </c>
      <c r="L88" s="146">
        <f t="shared" si="11"/>
        <v>926524.74461925</v>
      </c>
    </row>
    <row r="89" spans="1:12" ht="14.25" customHeight="1">
      <c r="A89" s="15"/>
      <c r="B89" s="16" t="s">
        <v>84</v>
      </c>
      <c r="C89" s="9">
        <f>SUM(C90:C98)</f>
        <v>16102</v>
      </c>
      <c r="D89" s="9">
        <f>SUM(D90:D98)</f>
        <v>1341.8333333333333</v>
      </c>
      <c r="E89" s="18"/>
      <c r="F89" s="18"/>
      <c r="G89" s="8"/>
      <c r="H89" s="13"/>
      <c r="I89" s="18"/>
      <c r="J89" s="8">
        <f>SUM(J90:J98)</f>
        <v>1371884.158452</v>
      </c>
      <c r="K89" s="8">
        <f>SUM(K90:K98)</f>
        <v>351242.6</v>
      </c>
      <c r="L89" s="146"/>
    </row>
    <row r="90" spans="1:12" ht="14.25" customHeight="1">
      <c r="A90" s="15">
        <v>75</v>
      </c>
      <c r="B90" s="17" t="s">
        <v>85</v>
      </c>
      <c r="C90" s="12">
        <v>3476</v>
      </c>
      <c r="D90" s="12">
        <f t="shared" si="6"/>
        <v>289.6666666666667</v>
      </c>
      <c r="E90" s="18">
        <v>15512.65</v>
      </c>
      <c r="F90" s="18">
        <f t="shared" si="7"/>
        <v>16350.3331</v>
      </c>
      <c r="G90" s="13">
        <v>1.47</v>
      </c>
      <c r="H90" s="13">
        <f t="shared" si="8"/>
        <v>22803.5955</v>
      </c>
      <c r="I90" s="18">
        <f t="shared" si="9"/>
        <v>24034.989657</v>
      </c>
      <c r="J90" s="18">
        <v>158283.54</v>
      </c>
      <c r="K90" s="24">
        <f t="shared" si="10"/>
        <v>83347.2</v>
      </c>
      <c r="L90" s="146">
        <f aca="true" t="shared" si="12" ref="L90:L98">(D90*E90+D90*F90*11)*1.5/100</f>
        <v>848866.6347645</v>
      </c>
    </row>
    <row r="91" spans="1:12" ht="14.25" customHeight="1">
      <c r="A91" s="15">
        <v>76</v>
      </c>
      <c r="B91" s="17" t="s">
        <v>86</v>
      </c>
      <c r="C91" s="12">
        <v>4390</v>
      </c>
      <c r="D91" s="12">
        <f t="shared" si="6"/>
        <v>365.8333333333333</v>
      </c>
      <c r="E91" s="18">
        <v>15512.65</v>
      </c>
      <c r="F91" s="18">
        <f t="shared" si="7"/>
        <v>16350.3331</v>
      </c>
      <c r="G91" s="13">
        <v>1.2</v>
      </c>
      <c r="H91" s="13">
        <f t="shared" si="8"/>
        <v>18615.18</v>
      </c>
      <c r="I91" s="18">
        <f t="shared" si="9"/>
        <v>19620.399719999998</v>
      </c>
      <c r="J91" s="18">
        <v>187604.7</v>
      </c>
      <c r="K91" s="24">
        <f t="shared" si="10"/>
        <v>85953.4</v>
      </c>
      <c r="L91" s="146">
        <f t="shared" si="12"/>
        <v>1072072.6486237498</v>
      </c>
    </row>
    <row r="92" spans="1:12" ht="14.25" customHeight="1">
      <c r="A92" s="15">
        <v>77</v>
      </c>
      <c r="B92" s="17" t="s">
        <v>87</v>
      </c>
      <c r="C92" s="12">
        <v>3156</v>
      </c>
      <c r="D92" s="12">
        <f t="shared" si="6"/>
        <v>263</v>
      </c>
      <c r="E92" s="18">
        <v>15512.65</v>
      </c>
      <c r="F92" s="18">
        <f t="shared" si="7"/>
        <v>16350.3331</v>
      </c>
      <c r="G92" s="13">
        <v>1.27</v>
      </c>
      <c r="H92" s="13">
        <f t="shared" si="8"/>
        <v>19701.0655</v>
      </c>
      <c r="I92" s="18">
        <f t="shared" si="9"/>
        <v>20764.923037</v>
      </c>
      <c r="J92" s="18">
        <v>162000</v>
      </c>
      <c r="K92" s="24">
        <f t="shared" si="10"/>
        <v>65416.3</v>
      </c>
      <c r="L92" s="146">
        <f t="shared" si="12"/>
        <v>770720.1091245</v>
      </c>
    </row>
    <row r="93" spans="1:12" ht="14.25" customHeight="1">
      <c r="A93" s="15">
        <v>78</v>
      </c>
      <c r="B93" s="17" t="s">
        <v>88</v>
      </c>
      <c r="C93" s="12">
        <v>2418</v>
      </c>
      <c r="D93" s="12">
        <f t="shared" si="6"/>
        <v>201.5</v>
      </c>
      <c r="E93" s="18">
        <v>15512.65</v>
      </c>
      <c r="F93" s="18">
        <f t="shared" si="7"/>
        <v>16350.3331</v>
      </c>
      <c r="G93" s="13">
        <v>1.3</v>
      </c>
      <c r="H93" s="13">
        <f t="shared" si="8"/>
        <v>20166.445</v>
      </c>
      <c r="I93" s="18">
        <f t="shared" si="9"/>
        <v>21255.43303</v>
      </c>
      <c r="J93" s="18">
        <v>590494.68436725</v>
      </c>
      <c r="K93" s="24">
        <f t="shared" si="10"/>
        <v>51766.7</v>
      </c>
      <c r="L93" s="146">
        <f t="shared" si="12"/>
        <v>590494.68436725</v>
      </c>
    </row>
    <row r="94" spans="1:12" ht="14.25" customHeight="1">
      <c r="A94" s="15">
        <v>79</v>
      </c>
      <c r="B94" s="17" t="s">
        <v>89</v>
      </c>
      <c r="C94" s="12">
        <v>578</v>
      </c>
      <c r="D94" s="12">
        <f t="shared" si="6"/>
        <v>48.166666666666664</v>
      </c>
      <c r="E94" s="18">
        <v>15512.65</v>
      </c>
      <c r="F94" s="18">
        <f t="shared" si="7"/>
        <v>16350.3331</v>
      </c>
      <c r="G94" s="13">
        <v>1.6</v>
      </c>
      <c r="H94" s="13">
        <f t="shared" si="8"/>
        <v>24820.24</v>
      </c>
      <c r="I94" s="18">
        <f t="shared" si="9"/>
        <v>26160.53296</v>
      </c>
      <c r="J94" s="18">
        <v>96100</v>
      </c>
      <c r="K94" s="24">
        <f t="shared" si="10"/>
        <v>15152.3</v>
      </c>
      <c r="L94" s="146">
        <f t="shared" si="12"/>
        <v>141152.16193725</v>
      </c>
    </row>
    <row r="95" spans="1:12" ht="14.25" customHeight="1">
      <c r="A95" s="15">
        <v>80</v>
      </c>
      <c r="B95" s="17" t="s">
        <v>90</v>
      </c>
      <c r="C95" s="12">
        <v>196</v>
      </c>
      <c r="D95" s="12">
        <f t="shared" si="6"/>
        <v>16.333333333333332</v>
      </c>
      <c r="E95" s="18">
        <v>15512.65</v>
      </c>
      <c r="F95" s="18">
        <f t="shared" si="7"/>
        <v>16350.3331</v>
      </c>
      <c r="G95" s="13">
        <v>1.7</v>
      </c>
      <c r="H95" s="13">
        <f t="shared" si="8"/>
        <v>26371.504999999997</v>
      </c>
      <c r="I95" s="18">
        <f t="shared" si="9"/>
        <v>27795.56627</v>
      </c>
      <c r="J95" s="18">
        <v>5000</v>
      </c>
      <c r="K95" s="24">
        <f t="shared" si="10"/>
        <v>5429.7</v>
      </c>
      <c r="L95" s="146">
        <f t="shared" si="12"/>
        <v>47864.746954499984</v>
      </c>
    </row>
    <row r="96" spans="1:12" ht="14.25" customHeight="1">
      <c r="A96" s="15">
        <v>81</v>
      </c>
      <c r="B96" s="17" t="s">
        <v>91</v>
      </c>
      <c r="C96" s="12">
        <v>1168</v>
      </c>
      <c r="D96" s="12">
        <f t="shared" si="6"/>
        <v>97.33333333333333</v>
      </c>
      <c r="E96" s="18">
        <v>15512.65</v>
      </c>
      <c r="F96" s="18">
        <f t="shared" si="7"/>
        <v>16350.3331</v>
      </c>
      <c r="G96" s="13">
        <v>1.43</v>
      </c>
      <c r="H96" s="13">
        <f t="shared" si="8"/>
        <v>22183.0895</v>
      </c>
      <c r="I96" s="18">
        <f t="shared" si="9"/>
        <v>23380.976333</v>
      </c>
      <c r="J96" s="18">
        <v>0</v>
      </c>
      <c r="K96" s="24">
        <f t="shared" si="10"/>
        <v>27192.4</v>
      </c>
      <c r="L96" s="146">
        <f t="shared" si="12"/>
        <v>285234.818586</v>
      </c>
    </row>
    <row r="97" spans="1:12" ht="14.25" customHeight="1">
      <c r="A97" s="15">
        <v>82</v>
      </c>
      <c r="B97" s="17" t="s">
        <v>92</v>
      </c>
      <c r="C97" s="12">
        <v>558</v>
      </c>
      <c r="D97" s="12">
        <f t="shared" si="6"/>
        <v>46.5</v>
      </c>
      <c r="E97" s="18">
        <v>15512.65</v>
      </c>
      <c r="F97" s="18">
        <f t="shared" si="7"/>
        <v>16350.3331</v>
      </c>
      <c r="G97" s="13">
        <v>1.27</v>
      </c>
      <c r="H97" s="13">
        <f t="shared" si="8"/>
        <v>19701.0655</v>
      </c>
      <c r="I97" s="18">
        <f t="shared" si="9"/>
        <v>20764.923037</v>
      </c>
      <c r="J97" s="18">
        <v>136268.00408475</v>
      </c>
      <c r="K97" s="24">
        <f t="shared" si="10"/>
        <v>11673.6</v>
      </c>
      <c r="L97" s="146">
        <f t="shared" si="12"/>
        <v>136268.00408475</v>
      </c>
    </row>
    <row r="98" spans="1:12" ht="14.25" customHeight="1">
      <c r="A98" s="15">
        <v>83</v>
      </c>
      <c r="B98" s="17" t="s">
        <v>93</v>
      </c>
      <c r="C98" s="12">
        <v>162</v>
      </c>
      <c r="D98" s="12">
        <f t="shared" si="6"/>
        <v>13.5</v>
      </c>
      <c r="E98" s="18">
        <v>15512.65</v>
      </c>
      <c r="F98" s="18">
        <f t="shared" si="7"/>
        <v>16350.3331</v>
      </c>
      <c r="G98" s="13">
        <v>2</v>
      </c>
      <c r="H98" s="13">
        <f t="shared" si="8"/>
        <v>31025.3</v>
      </c>
      <c r="I98" s="18">
        <f t="shared" si="9"/>
        <v>32700.6662</v>
      </c>
      <c r="J98" s="18">
        <v>36133.23</v>
      </c>
      <c r="K98" s="24">
        <f t="shared" si="10"/>
        <v>5311</v>
      </c>
      <c r="L98" s="146">
        <f t="shared" si="12"/>
        <v>39561.678605249996</v>
      </c>
    </row>
    <row r="99" spans="1:12" ht="14.25" customHeight="1">
      <c r="A99" s="15"/>
      <c r="B99" s="16" t="s">
        <v>104</v>
      </c>
      <c r="C99" s="20">
        <f>SUM(C100:C101)</f>
        <v>7766</v>
      </c>
      <c r="D99" s="20">
        <f>SUM(D100:D101)</f>
        <v>647.1666666666666</v>
      </c>
      <c r="E99" s="18"/>
      <c r="F99" s="18"/>
      <c r="G99" s="21"/>
      <c r="H99" s="13"/>
      <c r="I99" s="18"/>
      <c r="J99" s="21">
        <f>SUM(J100:J101)</f>
        <v>2006084.2662925</v>
      </c>
      <c r="K99" s="21">
        <f>SUM(K100:K101)</f>
        <v>128440.6</v>
      </c>
      <c r="L99" s="146"/>
    </row>
    <row r="100" spans="1:12" ht="14.25" customHeight="1">
      <c r="A100" s="15">
        <v>84</v>
      </c>
      <c r="B100" s="17" t="s">
        <v>105</v>
      </c>
      <c r="C100" s="12">
        <v>6740</v>
      </c>
      <c r="D100" s="12">
        <f t="shared" si="6"/>
        <v>561.6666666666666</v>
      </c>
      <c r="E100" s="18">
        <v>15512.65</v>
      </c>
      <c r="F100" s="18">
        <f t="shared" si="7"/>
        <v>16350.3331</v>
      </c>
      <c r="G100" s="13">
        <v>1</v>
      </c>
      <c r="H100" s="13">
        <f t="shared" si="8"/>
        <v>15512.65</v>
      </c>
      <c r="I100" s="18">
        <f t="shared" si="9"/>
        <v>16350.3331</v>
      </c>
      <c r="J100" s="18">
        <v>1645961.1962925</v>
      </c>
      <c r="K100" s="24">
        <f t="shared" si="10"/>
        <v>111376.7</v>
      </c>
      <c r="L100" s="146">
        <f>(D100*E100+D100*F100*11)*1.5/100</f>
        <v>1645961.1962925</v>
      </c>
    </row>
    <row r="101" spans="1:12" ht="14.25" customHeight="1">
      <c r="A101" s="15">
        <v>85</v>
      </c>
      <c r="B101" s="17" t="s">
        <v>106</v>
      </c>
      <c r="C101" s="12">
        <v>1026</v>
      </c>
      <c r="D101" s="12">
        <f t="shared" si="6"/>
        <v>85.5</v>
      </c>
      <c r="E101" s="18">
        <v>15512.65</v>
      </c>
      <c r="F101" s="18">
        <f t="shared" si="7"/>
        <v>16350.3331</v>
      </c>
      <c r="G101" s="13">
        <v>1</v>
      </c>
      <c r="H101" s="13">
        <f t="shared" si="8"/>
        <v>15512.65</v>
      </c>
      <c r="I101" s="18">
        <f t="shared" si="9"/>
        <v>16350.3331</v>
      </c>
      <c r="J101" s="18">
        <v>360123.07</v>
      </c>
      <c r="K101" s="24">
        <f t="shared" si="10"/>
        <v>17063.9</v>
      </c>
      <c r="L101" s="146">
        <f>(D101*E101+D101*F101*11)*1.5/100</f>
        <v>250557.29783325</v>
      </c>
    </row>
    <row r="102" spans="1:12" ht="14.25" customHeight="1">
      <c r="A102" s="15"/>
      <c r="B102" s="16" t="s">
        <v>94</v>
      </c>
      <c r="C102" s="9">
        <f>C103</f>
        <v>16</v>
      </c>
      <c r="D102" s="9">
        <f>D103</f>
        <v>1.3333333333333333</v>
      </c>
      <c r="E102" s="18"/>
      <c r="F102" s="18"/>
      <c r="G102" s="8"/>
      <c r="H102" s="13"/>
      <c r="I102" s="18"/>
      <c r="J102" s="8">
        <f>J103</f>
        <v>0</v>
      </c>
      <c r="K102" s="8">
        <f>K103</f>
        <v>364.7</v>
      </c>
      <c r="L102" s="146"/>
    </row>
    <row r="103" spans="1:12" ht="14.25" customHeight="1">
      <c r="A103" s="39">
        <v>86</v>
      </c>
      <c r="B103" s="17" t="s">
        <v>94</v>
      </c>
      <c r="C103" s="12">
        <v>16</v>
      </c>
      <c r="D103" s="12">
        <f t="shared" si="6"/>
        <v>1.3333333333333333</v>
      </c>
      <c r="E103" s="18">
        <v>15512.65</v>
      </c>
      <c r="F103" s="18">
        <f t="shared" si="7"/>
        <v>16350.3331</v>
      </c>
      <c r="G103" s="13">
        <v>1.4</v>
      </c>
      <c r="H103" s="13">
        <f t="shared" si="8"/>
        <v>21717.71</v>
      </c>
      <c r="I103" s="18">
        <f t="shared" si="9"/>
        <v>22890.46634</v>
      </c>
      <c r="J103" s="18">
        <v>0</v>
      </c>
      <c r="K103" s="24">
        <f t="shared" si="10"/>
        <v>364.7</v>
      </c>
      <c r="L103" s="146">
        <f>(D103*E103+D103*F103*11)*1.5/100</f>
        <v>3907.326281999999</v>
      </c>
    </row>
  </sheetData>
  <sheetProtection/>
  <mergeCells count="9">
    <mergeCell ref="L3:L4"/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7"/>
  <sheetViews>
    <sheetView zoomScalePageLayoutView="0" workbookViewId="0" topLeftCell="A4">
      <selection activeCell="W4" sqref="W1:X16384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9.75390625" style="29" customWidth="1"/>
    <col min="4" max="4" width="10.375" style="0" customWidth="1"/>
    <col min="5" max="5" width="10.75390625" style="0" customWidth="1"/>
    <col min="6" max="6" width="7.625" style="0" customWidth="1"/>
    <col min="7" max="7" width="9.25390625" style="0" customWidth="1"/>
    <col min="8" max="8" width="9.875" style="0" customWidth="1"/>
    <col min="9" max="9" width="9.875" style="29" customWidth="1"/>
    <col min="10" max="10" width="11.00390625" style="29" customWidth="1"/>
    <col min="11" max="11" width="10.375" style="0" customWidth="1"/>
    <col min="12" max="12" width="8.25390625" style="0" customWidth="1"/>
    <col min="13" max="14" width="10.75390625" style="0" customWidth="1"/>
    <col min="15" max="15" width="9.875" style="29" customWidth="1"/>
    <col min="16" max="17" width="10.625" style="0" customWidth="1"/>
    <col min="18" max="18" width="8.125" style="0" customWidth="1"/>
    <col min="19" max="19" width="9.25390625" style="0" customWidth="1"/>
    <col min="20" max="20" width="10.75390625" style="0" customWidth="1"/>
    <col min="21" max="21" width="13.00390625" style="0" customWidth="1"/>
    <col min="22" max="22" width="12.375" style="0" customWidth="1"/>
    <col min="23" max="24" width="14.00390625" style="0" hidden="1" customWidth="1"/>
  </cols>
  <sheetData>
    <row r="1" spans="1:22" ht="12.75">
      <c r="A1" s="1"/>
      <c r="B1" s="1"/>
      <c r="C1" s="27"/>
      <c r="D1" s="1"/>
      <c r="E1" s="1"/>
      <c r="F1" s="1"/>
      <c r="G1" s="1"/>
      <c r="H1" s="1"/>
      <c r="I1" s="27"/>
      <c r="J1" s="27"/>
      <c r="K1" s="1"/>
      <c r="L1" s="1"/>
      <c r="M1" s="1"/>
      <c r="N1" s="1"/>
      <c r="O1" s="27"/>
      <c r="P1" s="1"/>
      <c r="Q1" s="1"/>
      <c r="R1" s="1"/>
      <c r="S1" s="1"/>
      <c r="T1" s="1"/>
      <c r="U1" s="1"/>
      <c r="V1" s="2" t="s">
        <v>98</v>
      </c>
    </row>
    <row r="2" spans="1:22" ht="12.75">
      <c r="A2" s="1"/>
      <c r="B2" s="1"/>
      <c r="C2" s="27"/>
      <c r="D2" s="1"/>
      <c r="E2" s="1"/>
      <c r="F2" s="1"/>
      <c r="G2" s="1"/>
      <c r="H2" s="1"/>
      <c r="I2" s="27"/>
      <c r="J2" s="27"/>
      <c r="K2" s="1"/>
      <c r="L2" s="1"/>
      <c r="M2" s="1"/>
      <c r="N2" s="1"/>
      <c r="O2" s="27"/>
      <c r="P2" s="1"/>
      <c r="Q2" s="1"/>
      <c r="R2" s="1"/>
      <c r="S2" s="1"/>
      <c r="T2" s="1"/>
      <c r="U2" s="7"/>
      <c r="V2" s="1"/>
    </row>
    <row r="3" spans="1:22" ht="68.25" customHeight="1">
      <c r="A3" s="207" t="s">
        <v>221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30.75" customHeight="1">
      <c r="A4" s="208" t="s">
        <v>96</v>
      </c>
      <c r="B4" s="214" t="s">
        <v>2</v>
      </c>
      <c r="C4" s="215" t="s">
        <v>153</v>
      </c>
      <c r="D4" s="214" t="s">
        <v>99</v>
      </c>
      <c r="E4" s="214"/>
      <c r="F4" s="214"/>
      <c r="G4" s="214"/>
      <c r="H4" s="214"/>
      <c r="I4" s="215" t="s">
        <v>154</v>
      </c>
      <c r="J4" s="211" t="s">
        <v>100</v>
      </c>
      <c r="K4" s="212"/>
      <c r="L4" s="212"/>
      <c r="M4" s="212"/>
      <c r="N4" s="213"/>
      <c r="O4" s="215" t="s">
        <v>155</v>
      </c>
      <c r="P4" s="214" t="s">
        <v>100</v>
      </c>
      <c r="Q4" s="214"/>
      <c r="R4" s="214"/>
      <c r="S4" s="214"/>
      <c r="T4" s="214"/>
      <c r="U4" s="214" t="s">
        <v>158</v>
      </c>
      <c r="V4" s="214" t="s">
        <v>159</v>
      </c>
    </row>
    <row r="5" spans="1:24" ht="198" customHeight="1">
      <c r="A5" s="210"/>
      <c r="B5" s="214"/>
      <c r="C5" s="215"/>
      <c r="D5" s="39" t="s">
        <v>225</v>
      </c>
      <c r="E5" s="39" t="s">
        <v>247</v>
      </c>
      <c r="F5" s="39" t="s">
        <v>156</v>
      </c>
      <c r="G5" s="39" t="s">
        <v>226</v>
      </c>
      <c r="H5" s="39" t="s">
        <v>248</v>
      </c>
      <c r="I5" s="215"/>
      <c r="J5" s="39" t="s">
        <v>227</v>
      </c>
      <c r="K5" s="39" t="s">
        <v>249</v>
      </c>
      <c r="L5" s="39" t="s">
        <v>157</v>
      </c>
      <c r="M5" s="39" t="s">
        <v>228</v>
      </c>
      <c r="N5" s="39" t="s">
        <v>250</v>
      </c>
      <c r="O5" s="215"/>
      <c r="P5" s="39" t="s">
        <v>229</v>
      </c>
      <c r="Q5" s="39" t="s">
        <v>251</v>
      </c>
      <c r="R5" s="39" t="s">
        <v>157</v>
      </c>
      <c r="S5" s="39" t="s">
        <v>230</v>
      </c>
      <c r="T5" s="39" t="s">
        <v>252</v>
      </c>
      <c r="U5" s="214"/>
      <c r="V5" s="214"/>
      <c r="W5" s="140">
        <v>0.015</v>
      </c>
      <c r="X5" s="141" t="s">
        <v>235</v>
      </c>
    </row>
    <row r="6" spans="1:22" ht="12.75">
      <c r="A6" s="4">
        <v>1</v>
      </c>
      <c r="B6" s="52">
        <v>2</v>
      </c>
      <c r="C6" s="53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3">
        <v>9</v>
      </c>
      <c r="J6" s="53">
        <v>10</v>
      </c>
      <c r="K6" s="52">
        <v>11</v>
      </c>
      <c r="L6" s="52">
        <v>12</v>
      </c>
      <c r="M6" s="52">
        <v>13</v>
      </c>
      <c r="N6" s="52">
        <v>14</v>
      </c>
      <c r="O6" s="53">
        <v>15</v>
      </c>
      <c r="P6" s="52">
        <v>16</v>
      </c>
      <c r="Q6" s="52">
        <v>17</v>
      </c>
      <c r="R6" s="52">
        <v>18</v>
      </c>
      <c r="S6" s="52">
        <v>19</v>
      </c>
      <c r="T6" s="52">
        <v>20</v>
      </c>
      <c r="U6" s="52">
        <v>21</v>
      </c>
      <c r="V6" s="52">
        <v>22</v>
      </c>
    </row>
    <row r="7" spans="1:24" ht="12.75">
      <c r="A7" s="15"/>
      <c r="B7" s="47" t="s">
        <v>3</v>
      </c>
      <c r="C7" s="54">
        <f>C9+C28+C40+C48+C55+C70+C77+C90+C100+C103</f>
        <v>1884</v>
      </c>
      <c r="D7" s="55"/>
      <c r="E7" s="55"/>
      <c r="F7" s="55"/>
      <c r="G7" s="55"/>
      <c r="H7" s="55"/>
      <c r="I7" s="56">
        <f>I9+I28+I40+I48+I55+I70+I77+I90+I100+I103</f>
        <v>334105</v>
      </c>
      <c r="J7" s="56"/>
      <c r="K7" s="55"/>
      <c r="L7" s="55"/>
      <c r="M7" s="55"/>
      <c r="N7" s="55"/>
      <c r="O7" s="57">
        <f>O9+O28+O40+O48+O55+O70+O77+O90+O100+O103</f>
        <v>693573</v>
      </c>
      <c r="P7" s="55"/>
      <c r="Q7" s="55"/>
      <c r="R7" s="55"/>
      <c r="S7" s="55"/>
      <c r="T7" s="55"/>
      <c r="U7" s="55">
        <f>U9+U28+U40+U48+U55+U70+U77+U90+U100+U103</f>
        <v>205208359.72000003</v>
      </c>
      <c r="V7" s="58">
        <f>V9+V28+V40+V48+V55+V70+V77+V90+V100+V103</f>
        <v>68952560.7</v>
      </c>
      <c r="W7" s="58">
        <f>W9+W28+W40+W48+W55+W70+W77+W90+W100+W103</f>
        <v>161413744.8850056</v>
      </c>
      <c r="X7" s="58">
        <f>X9+X28+X40+X48+X55+X70+X77+X90+X100+X103</f>
        <v>254966025.23999998</v>
      </c>
    </row>
    <row r="8" spans="1:22" ht="12" customHeight="1">
      <c r="A8" s="15"/>
      <c r="B8" s="47"/>
      <c r="C8" s="59"/>
      <c r="D8" s="60"/>
      <c r="E8" s="60"/>
      <c r="F8" s="60"/>
      <c r="G8" s="60"/>
      <c r="H8" s="60"/>
      <c r="I8" s="61"/>
      <c r="J8" s="61"/>
      <c r="K8" s="60"/>
      <c r="L8" s="60"/>
      <c r="M8" s="60"/>
      <c r="N8" s="60"/>
      <c r="O8" s="61"/>
      <c r="P8" s="60"/>
      <c r="Q8" s="60"/>
      <c r="R8" s="60"/>
      <c r="S8" s="60"/>
      <c r="T8" s="60"/>
      <c r="U8" s="60"/>
      <c r="V8" s="62"/>
    </row>
    <row r="9" spans="1:24" ht="14.25" customHeight="1">
      <c r="A9" s="15"/>
      <c r="B9" s="47" t="s">
        <v>4</v>
      </c>
      <c r="C9" s="54">
        <f>SUM(C10:C27)</f>
        <v>624</v>
      </c>
      <c r="D9" s="55"/>
      <c r="E9" s="55"/>
      <c r="F9" s="55"/>
      <c r="G9" s="55"/>
      <c r="H9" s="55"/>
      <c r="I9" s="56">
        <f>SUM(I10:I27)</f>
        <v>68358</v>
      </c>
      <c r="J9" s="56"/>
      <c r="K9" s="55"/>
      <c r="L9" s="55"/>
      <c r="M9" s="55"/>
      <c r="N9" s="55"/>
      <c r="O9" s="56">
        <f>SUM(O10:O27)</f>
        <v>111455</v>
      </c>
      <c r="P9" s="55"/>
      <c r="Q9" s="55"/>
      <c r="R9" s="55"/>
      <c r="S9" s="55"/>
      <c r="T9" s="55"/>
      <c r="U9" s="55">
        <f>SUM(U10:U27)</f>
        <v>16737787.56</v>
      </c>
      <c r="V9" s="58">
        <f>SUM(V10:V27)</f>
        <v>10777654</v>
      </c>
      <c r="W9" s="58">
        <f>SUM(W10:W27)</f>
        <v>161413744.8850056</v>
      </c>
      <c r="X9" s="58">
        <f>SUM(X10:X27)</f>
        <v>21492305.82</v>
      </c>
    </row>
    <row r="10" spans="1:24" s="36" customFormat="1" ht="14.25" customHeight="1">
      <c r="A10" s="15">
        <v>1</v>
      </c>
      <c r="B10" s="37" t="s">
        <v>5</v>
      </c>
      <c r="C10" s="63">
        <v>9</v>
      </c>
      <c r="D10" s="64">
        <v>11634.5</v>
      </c>
      <c r="E10" s="64">
        <f>D10*1.054</f>
        <v>12262.763</v>
      </c>
      <c r="F10" s="64">
        <v>1</v>
      </c>
      <c r="G10" s="64">
        <f>D10*F10</f>
        <v>11634.5</v>
      </c>
      <c r="H10" s="64">
        <f>E10*F10</f>
        <v>12262.763</v>
      </c>
      <c r="I10" s="63">
        <v>2849</v>
      </c>
      <c r="J10" s="64">
        <v>2908.62</v>
      </c>
      <c r="K10" s="64">
        <f>J10*1.054</f>
        <v>3065.68548</v>
      </c>
      <c r="L10" s="64">
        <v>1</v>
      </c>
      <c r="M10" s="64">
        <f>J10*L10</f>
        <v>2908.62</v>
      </c>
      <c r="N10" s="64">
        <f>K10*L10</f>
        <v>3065.68548</v>
      </c>
      <c r="O10" s="63">
        <v>4880</v>
      </c>
      <c r="P10" s="64">
        <v>5817.24</v>
      </c>
      <c r="Q10" s="64">
        <f>P10*1.054</f>
        <v>6131.37096</v>
      </c>
      <c r="R10" s="64">
        <v>1</v>
      </c>
      <c r="S10" s="64">
        <f>P10*R10</f>
        <v>5817.24</v>
      </c>
      <c r="T10" s="64">
        <f>Q10*R10</f>
        <v>6131.37096</v>
      </c>
      <c r="U10" s="64">
        <v>6069000</v>
      </c>
      <c r="V10" s="65">
        <f aca="true" t="shared" si="0" ref="V10:V27">ROUND((((C10*G10+I10*M10+O10*S10)+(C10*H10+I10*N10+O10*T10)*11+U10)/1000),1)</f>
        <v>469270</v>
      </c>
      <c r="W10" s="144">
        <f aca="true" t="shared" si="1" ref="W10:W27">((C10*G10+I10*M10+O10*S10)+(C10*H10+I10*N10+O10*T10)*11)*1.5/100</f>
        <v>6948015.3601128</v>
      </c>
      <c r="X10" s="145">
        <v>7126855.39</v>
      </c>
    </row>
    <row r="11" spans="1:24" s="36" customFormat="1" ht="14.25" customHeight="1">
      <c r="A11" s="15">
        <v>2</v>
      </c>
      <c r="B11" s="37" t="s">
        <v>6</v>
      </c>
      <c r="C11" s="63">
        <v>18</v>
      </c>
      <c r="D11" s="64">
        <v>11634.5</v>
      </c>
      <c r="E11" s="64">
        <f aca="true" t="shared" si="2" ref="E11:E74">D11*1.054</f>
        <v>12262.763</v>
      </c>
      <c r="F11" s="64">
        <v>1</v>
      </c>
      <c r="G11" s="64">
        <f aca="true" t="shared" si="3" ref="G11:G74">D11*F11</f>
        <v>11634.5</v>
      </c>
      <c r="H11" s="64">
        <f aca="true" t="shared" si="4" ref="H11:H74">E11*F11</f>
        <v>12262.763</v>
      </c>
      <c r="I11" s="63">
        <v>2714</v>
      </c>
      <c r="J11" s="64">
        <v>2908.62</v>
      </c>
      <c r="K11" s="64">
        <f aca="true" t="shared" si="5" ref="K11:K74">J11*1.054</f>
        <v>3065.68548</v>
      </c>
      <c r="L11" s="64">
        <v>1</v>
      </c>
      <c r="M11" s="64">
        <f aca="true" t="shared" si="6" ref="M11:M74">J11*L11</f>
        <v>2908.62</v>
      </c>
      <c r="N11" s="64">
        <f aca="true" t="shared" si="7" ref="N11:N74">K11*L11</f>
        <v>3065.68548</v>
      </c>
      <c r="O11" s="63">
        <v>4517</v>
      </c>
      <c r="P11" s="64">
        <v>5817.24</v>
      </c>
      <c r="Q11" s="64">
        <f aca="true" t="shared" si="8" ref="Q11:Q74">P11*1.054</f>
        <v>6131.37096</v>
      </c>
      <c r="R11" s="64">
        <v>1</v>
      </c>
      <c r="S11" s="64">
        <f aca="true" t="shared" si="9" ref="S11:S74">P11*R11</f>
        <v>5817.24</v>
      </c>
      <c r="T11" s="64">
        <f aca="true" t="shared" si="10" ref="T11:T74">Q11*R11</f>
        <v>6131.37096</v>
      </c>
      <c r="U11" s="64">
        <v>2379125.66</v>
      </c>
      <c r="V11" s="65">
        <f t="shared" si="0"/>
        <v>435359.4</v>
      </c>
      <c r="W11" s="144">
        <f t="shared" si="1"/>
        <v>6494704.7856516</v>
      </c>
      <c r="X11" s="145">
        <v>2781600</v>
      </c>
    </row>
    <row r="12" spans="1:24" s="36" customFormat="1" ht="14.25" customHeight="1">
      <c r="A12" s="15">
        <v>3</v>
      </c>
      <c r="B12" s="37" t="s">
        <v>7</v>
      </c>
      <c r="C12" s="63">
        <v>16</v>
      </c>
      <c r="D12" s="64">
        <v>11634.5</v>
      </c>
      <c r="E12" s="64">
        <f t="shared" si="2"/>
        <v>12262.763</v>
      </c>
      <c r="F12" s="64">
        <v>1</v>
      </c>
      <c r="G12" s="64">
        <f t="shared" si="3"/>
        <v>11634.5</v>
      </c>
      <c r="H12" s="64">
        <f t="shared" si="4"/>
        <v>12262.763</v>
      </c>
      <c r="I12" s="63">
        <v>2543</v>
      </c>
      <c r="J12" s="64">
        <v>2908.62</v>
      </c>
      <c r="K12" s="64">
        <f t="shared" si="5"/>
        <v>3065.68548</v>
      </c>
      <c r="L12" s="64">
        <v>1</v>
      </c>
      <c r="M12" s="64">
        <f t="shared" si="6"/>
        <v>2908.62</v>
      </c>
      <c r="N12" s="64">
        <f t="shared" si="7"/>
        <v>3065.68548</v>
      </c>
      <c r="O12" s="63">
        <v>4164</v>
      </c>
      <c r="P12" s="64">
        <v>5817.24</v>
      </c>
      <c r="Q12" s="64">
        <f t="shared" si="8"/>
        <v>6131.37096</v>
      </c>
      <c r="R12" s="64">
        <v>1</v>
      </c>
      <c r="S12" s="64">
        <f t="shared" si="9"/>
        <v>5817.24</v>
      </c>
      <c r="T12" s="64">
        <f t="shared" si="10"/>
        <v>6131.37096</v>
      </c>
      <c r="U12" s="64">
        <v>7000</v>
      </c>
      <c r="V12" s="65">
        <f t="shared" si="0"/>
        <v>400568.7</v>
      </c>
      <c r="W12" s="144">
        <f t="shared" si="1"/>
        <v>6008426.1253782</v>
      </c>
      <c r="X12" s="145">
        <v>7000</v>
      </c>
    </row>
    <row r="13" spans="1:24" s="36" customFormat="1" ht="14.25" customHeight="1">
      <c r="A13" s="15">
        <v>4</v>
      </c>
      <c r="B13" s="37" t="s">
        <v>8</v>
      </c>
      <c r="C13" s="66">
        <v>10</v>
      </c>
      <c r="D13" s="64">
        <v>11634.5</v>
      </c>
      <c r="E13" s="64">
        <f t="shared" si="2"/>
        <v>12262.763</v>
      </c>
      <c r="F13" s="67">
        <v>1</v>
      </c>
      <c r="G13" s="64">
        <f t="shared" si="3"/>
        <v>11634.5</v>
      </c>
      <c r="H13" s="64">
        <f t="shared" si="4"/>
        <v>12262.763</v>
      </c>
      <c r="I13" s="66">
        <v>4942</v>
      </c>
      <c r="J13" s="64">
        <v>2908.62</v>
      </c>
      <c r="K13" s="64">
        <f t="shared" si="5"/>
        <v>3065.68548</v>
      </c>
      <c r="L13" s="67">
        <v>1</v>
      </c>
      <c r="M13" s="64">
        <f t="shared" si="6"/>
        <v>2908.62</v>
      </c>
      <c r="N13" s="64">
        <f t="shared" si="7"/>
        <v>3065.68548</v>
      </c>
      <c r="O13" s="66">
        <v>8189</v>
      </c>
      <c r="P13" s="64">
        <v>5817.24</v>
      </c>
      <c r="Q13" s="64">
        <f t="shared" si="8"/>
        <v>6131.37096</v>
      </c>
      <c r="R13" s="67">
        <v>1</v>
      </c>
      <c r="S13" s="64">
        <f t="shared" si="9"/>
        <v>5817.24</v>
      </c>
      <c r="T13" s="64">
        <f t="shared" si="10"/>
        <v>6131.37096</v>
      </c>
      <c r="U13" s="67">
        <v>9400</v>
      </c>
      <c r="V13" s="65">
        <f t="shared" si="0"/>
        <v>782451</v>
      </c>
      <c r="W13" s="144">
        <f t="shared" si="1"/>
        <v>11736623.791494</v>
      </c>
      <c r="X13" s="145">
        <v>9400</v>
      </c>
    </row>
    <row r="14" spans="1:24" s="36" customFormat="1" ht="14.25" customHeight="1">
      <c r="A14" s="15">
        <v>5</v>
      </c>
      <c r="B14" s="37" t="s">
        <v>9</v>
      </c>
      <c r="C14" s="63">
        <v>30</v>
      </c>
      <c r="D14" s="64">
        <v>11634.5</v>
      </c>
      <c r="E14" s="64">
        <f t="shared" si="2"/>
        <v>12262.763</v>
      </c>
      <c r="F14" s="64">
        <v>1</v>
      </c>
      <c r="G14" s="64">
        <f t="shared" si="3"/>
        <v>11634.5</v>
      </c>
      <c r="H14" s="64">
        <f t="shared" si="4"/>
        <v>12262.763</v>
      </c>
      <c r="I14" s="63">
        <v>2132</v>
      </c>
      <c r="J14" s="64">
        <v>2908.62</v>
      </c>
      <c r="K14" s="64">
        <f t="shared" si="5"/>
        <v>3065.68548</v>
      </c>
      <c r="L14" s="64">
        <v>1</v>
      </c>
      <c r="M14" s="64">
        <f t="shared" si="6"/>
        <v>2908.62</v>
      </c>
      <c r="N14" s="64">
        <f t="shared" si="7"/>
        <v>3065.68548</v>
      </c>
      <c r="O14" s="63">
        <v>3194</v>
      </c>
      <c r="P14" s="64">
        <v>5817.24</v>
      </c>
      <c r="Q14" s="64">
        <f t="shared" si="8"/>
        <v>6131.37096</v>
      </c>
      <c r="R14" s="64">
        <v>1</v>
      </c>
      <c r="S14" s="64">
        <f t="shared" si="9"/>
        <v>5817.24</v>
      </c>
      <c r="T14" s="64">
        <f t="shared" si="10"/>
        <v>6131.37096</v>
      </c>
      <c r="U14" s="64">
        <v>3179312</v>
      </c>
      <c r="V14" s="65">
        <f t="shared" si="0"/>
        <v>319672.5</v>
      </c>
      <c r="W14" s="144">
        <f t="shared" si="1"/>
        <v>4747398.485634</v>
      </c>
      <c r="X14" s="145">
        <v>5467511.03</v>
      </c>
    </row>
    <row r="15" spans="1:24" s="36" customFormat="1" ht="14.25" customHeight="1">
      <c r="A15" s="15">
        <v>6</v>
      </c>
      <c r="B15" s="37" t="s">
        <v>10</v>
      </c>
      <c r="C15" s="63">
        <v>15</v>
      </c>
      <c r="D15" s="64">
        <v>11634.5</v>
      </c>
      <c r="E15" s="64">
        <f t="shared" si="2"/>
        <v>12262.763</v>
      </c>
      <c r="F15" s="64">
        <v>1</v>
      </c>
      <c r="G15" s="64">
        <f t="shared" si="3"/>
        <v>11634.5</v>
      </c>
      <c r="H15" s="64">
        <f t="shared" si="4"/>
        <v>12262.763</v>
      </c>
      <c r="I15" s="63">
        <v>2034</v>
      </c>
      <c r="J15" s="64">
        <v>2908.62</v>
      </c>
      <c r="K15" s="64">
        <f t="shared" si="5"/>
        <v>3065.68548</v>
      </c>
      <c r="L15" s="64">
        <v>1</v>
      </c>
      <c r="M15" s="64">
        <f t="shared" si="6"/>
        <v>2908.62</v>
      </c>
      <c r="N15" s="64">
        <f t="shared" si="7"/>
        <v>3065.68548</v>
      </c>
      <c r="O15" s="63">
        <v>3415</v>
      </c>
      <c r="P15" s="64">
        <v>5817.24</v>
      </c>
      <c r="Q15" s="64">
        <f t="shared" si="8"/>
        <v>6131.37096</v>
      </c>
      <c r="R15" s="64">
        <v>1</v>
      </c>
      <c r="S15" s="64">
        <f t="shared" si="9"/>
        <v>5817.24</v>
      </c>
      <c r="T15" s="64">
        <f t="shared" si="10"/>
        <v>6131.37096</v>
      </c>
      <c r="U15" s="64">
        <v>4688301.1</v>
      </c>
      <c r="V15" s="65">
        <f t="shared" si="0"/>
        <v>331584.8</v>
      </c>
      <c r="W15" s="144">
        <f t="shared" si="1"/>
        <v>4903447.171753801</v>
      </c>
      <c r="X15" s="145">
        <v>5693936.2</v>
      </c>
    </row>
    <row r="16" spans="1:24" s="36" customFormat="1" ht="14.25" customHeight="1">
      <c r="A16" s="15">
        <v>7</v>
      </c>
      <c r="B16" s="37" t="s">
        <v>11</v>
      </c>
      <c r="C16" s="63">
        <v>12</v>
      </c>
      <c r="D16" s="64">
        <v>11634.5</v>
      </c>
      <c r="E16" s="64">
        <f t="shared" si="2"/>
        <v>12262.763</v>
      </c>
      <c r="F16" s="64">
        <v>1</v>
      </c>
      <c r="G16" s="64">
        <f t="shared" si="3"/>
        <v>11634.5</v>
      </c>
      <c r="H16" s="64">
        <f t="shared" si="4"/>
        <v>12262.763</v>
      </c>
      <c r="I16" s="63">
        <v>1050</v>
      </c>
      <c r="J16" s="64">
        <v>2908.62</v>
      </c>
      <c r="K16" s="64">
        <f t="shared" si="5"/>
        <v>3065.68548</v>
      </c>
      <c r="L16" s="64">
        <v>1</v>
      </c>
      <c r="M16" s="64">
        <f t="shared" si="6"/>
        <v>2908.62</v>
      </c>
      <c r="N16" s="64">
        <f t="shared" si="7"/>
        <v>3065.68548</v>
      </c>
      <c r="O16" s="63">
        <v>2011</v>
      </c>
      <c r="P16" s="64">
        <v>5817.24</v>
      </c>
      <c r="Q16" s="64">
        <f t="shared" si="8"/>
        <v>6131.37096</v>
      </c>
      <c r="R16" s="64">
        <v>1</v>
      </c>
      <c r="S16" s="64">
        <f t="shared" si="9"/>
        <v>5817.24</v>
      </c>
      <c r="T16" s="64">
        <f t="shared" si="10"/>
        <v>6131.37096</v>
      </c>
      <c r="U16" s="64">
        <v>19536</v>
      </c>
      <c r="V16" s="65">
        <f t="shared" si="0"/>
        <v>187571.1</v>
      </c>
      <c r="W16" s="144">
        <f t="shared" si="1"/>
        <v>2813273.1548424</v>
      </c>
      <c r="X16" s="145">
        <v>19536</v>
      </c>
    </row>
    <row r="17" spans="1:24" s="36" customFormat="1" ht="14.25" customHeight="1">
      <c r="A17" s="15">
        <v>8</v>
      </c>
      <c r="B17" s="37" t="s">
        <v>12</v>
      </c>
      <c r="C17" s="63">
        <v>19</v>
      </c>
      <c r="D17" s="64">
        <v>11634.5</v>
      </c>
      <c r="E17" s="64">
        <f t="shared" si="2"/>
        <v>12262.763</v>
      </c>
      <c r="F17" s="64">
        <v>1</v>
      </c>
      <c r="G17" s="64">
        <f t="shared" si="3"/>
        <v>11634.5</v>
      </c>
      <c r="H17" s="64">
        <f t="shared" si="4"/>
        <v>12262.763</v>
      </c>
      <c r="I17" s="63">
        <v>2661</v>
      </c>
      <c r="J17" s="64">
        <v>2908.62</v>
      </c>
      <c r="K17" s="64">
        <f t="shared" si="5"/>
        <v>3065.68548</v>
      </c>
      <c r="L17" s="64">
        <v>1</v>
      </c>
      <c r="M17" s="64">
        <f t="shared" si="6"/>
        <v>2908.62</v>
      </c>
      <c r="N17" s="64">
        <f t="shared" si="7"/>
        <v>3065.68548</v>
      </c>
      <c r="O17" s="63">
        <v>4242</v>
      </c>
      <c r="P17" s="64">
        <v>5817.24</v>
      </c>
      <c r="Q17" s="64">
        <f t="shared" si="8"/>
        <v>6131.37096</v>
      </c>
      <c r="R17" s="64">
        <v>1</v>
      </c>
      <c r="S17" s="64">
        <f t="shared" si="9"/>
        <v>5817.24</v>
      </c>
      <c r="T17" s="64">
        <f t="shared" si="10"/>
        <v>6131.37096</v>
      </c>
      <c r="U17" s="64">
        <v>134235</v>
      </c>
      <c r="V17" s="65">
        <f t="shared" si="0"/>
        <v>411172.5</v>
      </c>
      <c r="W17" s="144">
        <f t="shared" si="1"/>
        <v>6165573.814313999</v>
      </c>
      <c r="X17" s="145">
        <v>134235</v>
      </c>
    </row>
    <row r="18" spans="1:24" s="36" customFormat="1" ht="14.25" customHeight="1">
      <c r="A18" s="15">
        <v>9</v>
      </c>
      <c r="B18" s="37" t="s">
        <v>13</v>
      </c>
      <c r="C18" s="63">
        <v>10</v>
      </c>
      <c r="D18" s="64">
        <v>11634.5</v>
      </c>
      <c r="E18" s="64">
        <f t="shared" si="2"/>
        <v>12262.763</v>
      </c>
      <c r="F18" s="64">
        <v>1</v>
      </c>
      <c r="G18" s="64">
        <f t="shared" si="3"/>
        <v>11634.5</v>
      </c>
      <c r="H18" s="64">
        <f t="shared" si="4"/>
        <v>12262.763</v>
      </c>
      <c r="I18" s="63">
        <v>2381</v>
      </c>
      <c r="J18" s="64">
        <v>2908.62</v>
      </c>
      <c r="K18" s="64">
        <f t="shared" si="5"/>
        <v>3065.68548</v>
      </c>
      <c r="L18" s="64">
        <v>1</v>
      </c>
      <c r="M18" s="64">
        <f t="shared" si="6"/>
        <v>2908.62</v>
      </c>
      <c r="N18" s="64">
        <f t="shared" si="7"/>
        <v>3065.68548</v>
      </c>
      <c r="O18" s="63">
        <v>4240</v>
      </c>
      <c r="P18" s="64">
        <v>5817.24</v>
      </c>
      <c r="Q18" s="64">
        <f t="shared" si="8"/>
        <v>6131.37096</v>
      </c>
      <c r="R18" s="64">
        <v>1</v>
      </c>
      <c r="S18" s="64">
        <f t="shared" si="9"/>
        <v>5817.24</v>
      </c>
      <c r="T18" s="64">
        <f t="shared" si="10"/>
        <v>6131.37096</v>
      </c>
      <c r="U18" s="64">
        <v>0</v>
      </c>
      <c r="V18" s="65">
        <f t="shared" si="0"/>
        <v>399316.3</v>
      </c>
      <c r="W18" s="144">
        <f t="shared" si="1"/>
        <v>5989744.2109662</v>
      </c>
      <c r="X18" s="145">
        <v>0</v>
      </c>
    </row>
    <row r="19" spans="1:24" s="36" customFormat="1" ht="14.25" customHeight="1">
      <c r="A19" s="15">
        <v>10</v>
      </c>
      <c r="B19" s="37" t="s">
        <v>14</v>
      </c>
      <c r="C19" s="63">
        <v>200</v>
      </c>
      <c r="D19" s="64">
        <v>11634.5</v>
      </c>
      <c r="E19" s="64">
        <f t="shared" si="2"/>
        <v>12262.763</v>
      </c>
      <c r="F19" s="64">
        <v>1</v>
      </c>
      <c r="G19" s="64">
        <f t="shared" si="3"/>
        <v>11634.5</v>
      </c>
      <c r="H19" s="64">
        <f t="shared" si="4"/>
        <v>12262.763</v>
      </c>
      <c r="I19" s="63">
        <v>17200</v>
      </c>
      <c r="J19" s="64">
        <v>2908.62</v>
      </c>
      <c r="K19" s="64">
        <f t="shared" si="5"/>
        <v>3065.68548</v>
      </c>
      <c r="L19" s="64">
        <v>1</v>
      </c>
      <c r="M19" s="64">
        <f t="shared" si="6"/>
        <v>2908.62</v>
      </c>
      <c r="N19" s="64">
        <f t="shared" si="7"/>
        <v>3065.68548</v>
      </c>
      <c r="O19" s="63">
        <v>27220</v>
      </c>
      <c r="P19" s="64">
        <v>5817.24</v>
      </c>
      <c r="Q19" s="64">
        <f t="shared" si="8"/>
        <v>6131.37096</v>
      </c>
      <c r="R19" s="64">
        <v>1</v>
      </c>
      <c r="S19" s="64">
        <f t="shared" si="9"/>
        <v>5817.24</v>
      </c>
      <c r="T19" s="64">
        <f t="shared" si="10"/>
        <v>6131.37096</v>
      </c>
      <c r="U19" s="64">
        <v>4000</v>
      </c>
      <c r="V19" s="65">
        <f t="shared" si="0"/>
        <v>2653565.3</v>
      </c>
      <c r="W19" s="144">
        <f t="shared" si="1"/>
        <v>39803419.515888005</v>
      </c>
      <c r="X19" s="145">
        <v>4000</v>
      </c>
    </row>
    <row r="20" spans="1:24" s="36" customFormat="1" ht="14.25" customHeight="1">
      <c r="A20" s="15">
        <v>11</v>
      </c>
      <c r="B20" s="37" t="s">
        <v>15</v>
      </c>
      <c r="C20" s="63">
        <v>160</v>
      </c>
      <c r="D20" s="64">
        <v>11634.5</v>
      </c>
      <c r="E20" s="64">
        <f t="shared" si="2"/>
        <v>12262.763</v>
      </c>
      <c r="F20" s="64">
        <v>1</v>
      </c>
      <c r="G20" s="64">
        <f t="shared" si="3"/>
        <v>11634.5</v>
      </c>
      <c r="H20" s="64">
        <f t="shared" si="4"/>
        <v>12262.763</v>
      </c>
      <c r="I20" s="63">
        <v>12900</v>
      </c>
      <c r="J20" s="64">
        <v>2908.62</v>
      </c>
      <c r="K20" s="64">
        <f t="shared" si="5"/>
        <v>3065.68548</v>
      </c>
      <c r="L20" s="64">
        <v>1</v>
      </c>
      <c r="M20" s="64">
        <f t="shared" si="6"/>
        <v>2908.62</v>
      </c>
      <c r="N20" s="64">
        <f t="shared" si="7"/>
        <v>3065.68548</v>
      </c>
      <c r="O20" s="63">
        <v>20643</v>
      </c>
      <c r="P20" s="64">
        <v>5817.24</v>
      </c>
      <c r="Q20" s="64">
        <f t="shared" si="8"/>
        <v>6131.37096</v>
      </c>
      <c r="R20" s="64">
        <v>1</v>
      </c>
      <c r="S20" s="64">
        <f t="shared" si="9"/>
        <v>5817.24</v>
      </c>
      <c r="T20" s="64">
        <f t="shared" si="10"/>
        <v>6131.37096</v>
      </c>
      <c r="U20" s="64">
        <v>0</v>
      </c>
      <c r="V20" s="65">
        <f t="shared" si="0"/>
        <v>2008340</v>
      </c>
      <c r="W20" s="144">
        <f t="shared" si="1"/>
        <v>30125100.507181197</v>
      </c>
      <c r="X20" s="145">
        <v>0</v>
      </c>
    </row>
    <row r="21" spans="1:24" s="36" customFormat="1" ht="14.25" customHeight="1">
      <c r="A21" s="15">
        <v>12</v>
      </c>
      <c r="B21" s="37" t="s">
        <v>16</v>
      </c>
      <c r="C21" s="63">
        <v>12</v>
      </c>
      <c r="D21" s="64">
        <v>11634.5</v>
      </c>
      <c r="E21" s="64">
        <f t="shared" si="2"/>
        <v>12262.763</v>
      </c>
      <c r="F21" s="64">
        <v>1</v>
      </c>
      <c r="G21" s="64">
        <f t="shared" si="3"/>
        <v>11634.5</v>
      </c>
      <c r="H21" s="64">
        <f t="shared" si="4"/>
        <v>12262.763</v>
      </c>
      <c r="I21" s="63">
        <v>1900</v>
      </c>
      <c r="J21" s="64">
        <v>2908.62</v>
      </c>
      <c r="K21" s="64">
        <f t="shared" si="5"/>
        <v>3065.68548</v>
      </c>
      <c r="L21" s="64">
        <v>1</v>
      </c>
      <c r="M21" s="64">
        <f t="shared" si="6"/>
        <v>2908.62</v>
      </c>
      <c r="N21" s="64">
        <f t="shared" si="7"/>
        <v>3065.68548</v>
      </c>
      <c r="O21" s="63">
        <v>2521</v>
      </c>
      <c r="P21" s="64">
        <v>5817.24</v>
      </c>
      <c r="Q21" s="64">
        <f t="shared" si="8"/>
        <v>6131.37096</v>
      </c>
      <c r="R21" s="64">
        <v>1</v>
      </c>
      <c r="S21" s="64">
        <f t="shared" si="9"/>
        <v>5817.24</v>
      </c>
      <c r="T21" s="64">
        <f t="shared" si="10"/>
        <v>6131.37096</v>
      </c>
      <c r="U21" s="64">
        <v>0</v>
      </c>
      <c r="V21" s="65">
        <f t="shared" si="0"/>
        <v>256051.8</v>
      </c>
      <c r="W21" s="144">
        <f t="shared" si="1"/>
        <v>3840777.2006964004</v>
      </c>
      <c r="X21" s="145">
        <v>0</v>
      </c>
    </row>
    <row r="22" spans="1:24" s="36" customFormat="1" ht="14.25" customHeight="1">
      <c r="A22" s="15">
        <v>13</v>
      </c>
      <c r="B22" s="37" t="s">
        <v>17</v>
      </c>
      <c r="C22" s="63">
        <v>15</v>
      </c>
      <c r="D22" s="64">
        <v>11634.5</v>
      </c>
      <c r="E22" s="64">
        <f t="shared" si="2"/>
        <v>12262.763</v>
      </c>
      <c r="F22" s="64">
        <v>1</v>
      </c>
      <c r="G22" s="64">
        <f t="shared" si="3"/>
        <v>11634.5</v>
      </c>
      <c r="H22" s="64">
        <f t="shared" si="4"/>
        <v>12262.763</v>
      </c>
      <c r="I22" s="63">
        <v>2297</v>
      </c>
      <c r="J22" s="64">
        <v>2908.62</v>
      </c>
      <c r="K22" s="64">
        <f t="shared" si="5"/>
        <v>3065.68548</v>
      </c>
      <c r="L22" s="64">
        <v>1</v>
      </c>
      <c r="M22" s="64">
        <f t="shared" si="6"/>
        <v>2908.62</v>
      </c>
      <c r="N22" s="64">
        <f t="shared" si="7"/>
        <v>3065.68548</v>
      </c>
      <c r="O22" s="63">
        <v>3517</v>
      </c>
      <c r="P22" s="64">
        <v>5817.24</v>
      </c>
      <c r="Q22" s="64">
        <f t="shared" si="8"/>
        <v>6131.37096</v>
      </c>
      <c r="R22" s="64">
        <v>1</v>
      </c>
      <c r="S22" s="64">
        <f t="shared" si="9"/>
        <v>5817.24</v>
      </c>
      <c r="T22" s="64">
        <f t="shared" si="10"/>
        <v>6131.37096</v>
      </c>
      <c r="U22" s="64">
        <v>28946.8</v>
      </c>
      <c r="V22" s="65">
        <f t="shared" si="0"/>
        <v>344032.2</v>
      </c>
      <c r="W22" s="144">
        <f t="shared" si="1"/>
        <v>5160048.449515199</v>
      </c>
      <c r="X22" s="145">
        <v>28946.8</v>
      </c>
    </row>
    <row r="23" spans="1:24" s="36" customFormat="1" ht="14.25" customHeight="1">
      <c r="A23" s="15">
        <v>14</v>
      </c>
      <c r="B23" s="37" t="s">
        <v>18</v>
      </c>
      <c r="C23" s="63">
        <v>11</v>
      </c>
      <c r="D23" s="64">
        <v>11634.5</v>
      </c>
      <c r="E23" s="64">
        <f t="shared" si="2"/>
        <v>12262.763</v>
      </c>
      <c r="F23" s="64">
        <v>1</v>
      </c>
      <c r="G23" s="64">
        <f t="shared" si="3"/>
        <v>11634.5</v>
      </c>
      <c r="H23" s="64">
        <f t="shared" si="4"/>
        <v>12262.763</v>
      </c>
      <c r="I23" s="63">
        <v>1815</v>
      </c>
      <c r="J23" s="64">
        <v>2908.62</v>
      </c>
      <c r="K23" s="64">
        <f t="shared" si="5"/>
        <v>3065.68548</v>
      </c>
      <c r="L23" s="64">
        <v>1</v>
      </c>
      <c r="M23" s="64">
        <f t="shared" si="6"/>
        <v>2908.62</v>
      </c>
      <c r="N23" s="64">
        <f t="shared" si="7"/>
        <v>3065.68548</v>
      </c>
      <c r="O23" s="63">
        <v>2910</v>
      </c>
      <c r="P23" s="64">
        <v>5817.24</v>
      </c>
      <c r="Q23" s="64">
        <f t="shared" si="8"/>
        <v>6131.37096</v>
      </c>
      <c r="R23" s="64">
        <v>1</v>
      </c>
      <c r="S23" s="64">
        <f t="shared" si="9"/>
        <v>5817.24</v>
      </c>
      <c r="T23" s="64">
        <f t="shared" si="10"/>
        <v>6131.37096</v>
      </c>
      <c r="U23" s="64">
        <v>2700</v>
      </c>
      <c r="V23" s="65">
        <f t="shared" si="0"/>
        <v>281293.4</v>
      </c>
      <c r="W23" s="144">
        <f t="shared" si="1"/>
        <v>4219360.238412</v>
      </c>
      <c r="X23" s="145">
        <v>2700</v>
      </c>
    </row>
    <row r="24" spans="1:24" s="36" customFormat="1" ht="14.25" customHeight="1">
      <c r="A24" s="15">
        <v>15</v>
      </c>
      <c r="B24" s="37" t="s">
        <v>19</v>
      </c>
      <c r="C24" s="63">
        <v>3</v>
      </c>
      <c r="D24" s="64">
        <v>11634.5</v>
      </c>
      <c r="E24" s="64">
        <f t="shared" si="2"/>
        <v>12262.763</v>
      </c>
      <c r="F24" s="64">
        <v>1</v>
      </c>
      <c r="G24" s="64">
        <f t="shared" si="3"/>
        <v>11634.5</v>
      </c>
      <c r="H24" s="64">
        <f t="shared" si="4"/>
        <v>12262.763</v>
      </c>
      <c r="I24" s="63">
        <v>2240</v>
      </c>
      <c r="J24" s="64">
        <v>2908.62</v>
      </c>
      <c r="K24" s="64">
        <f t="shared" si="5"/>
        <v>3065.68548</v>
      </c>
      <c r="L24" s="64">
        <v>1</v>
      </c>
      <c r="M24" s="64">
        <f t="shared" si="6"/>
        <v>2908.62</v>
      </c>
      <c r="N24" s="64">
        <f t="shared" si="7"/>
        <v>3065.68548</v>
      </c>
      <c r="O24" s="63">
        <v>3800</v>
      </c>
      <c r="P24" s="64">
        <v>5817.24</v>
      </c>
      <c r="Q24" s="64">
        <f t="shared" si="8"/>
        <v>6131.37096</v>
      </c>
      <c r="R24" s="64">
        <v>1</v>
      </c>
      <c r="S24" s="64">
        <f t="shared" si="9"/>
        <v>5817.24</v>
      </c>
      <c r="T24" s="64">
        <f t="shared" si="10"/>
        <v>6131.37096</v>
      </c>
      <c r="U24" s="64">
        <v>50000</v>
      </c>
      <c r="V24" s="65">
        <f t="shared" si="0"/>
        <v>360940.2</v>
      </c>
      <c r="W24" s="144">
        <f t="shared" si="1"/>
        <v>5413352.877513001</v>
      </c>
      <c r="X24" s="145">
        <v>50000</v>
      </c>
    </row>
    <row r="25" spans="1:24" s="36" customFormat="1" ht="14.25" customHeight="1">
      <c r="A25" s="15">
        <v>16</v>
      </c>
      <c r="B25" s="37" t="s">
        <v>20</v>
      </c>
      <c r="C25" s="63">
        <v>10</v>
      </c>
      <c r="D25" s="64">
        <v>11634.5</v>
      </c>
      <c r="E25" s="64">
        <f t="shared" si="2"/>
        <v>12262.763</v>
      </c>
      <c r="F25" s="64">
        <v>1</v>
      </c>
      <c r="G25" s="64">
        <f t="shared" si="3"/>
        <v>11634.5</v>
      </c>
      <c r="H25" s="64">
        <f t="shared" si="4"/>
        <v>12262.763</v>
      </c>
      <c r="I25" s="63">
        <v>2309</v>
      </c>
      <c r="J25" s="64">
        <v>2908.62</v>
      </c>
      <c r="K25" s="64">
        <f t="shared" si="5"/>
        <v>3065.68548</v>
      </c>
      <c r="L25" s="64">
        <v>1</v>
      </c>
      <c r="M25" s="64">
        <f t="shared" si="6"/>
        <v>2908.62</v>
      </c>
      <c r="N25" s="64">
        <f t="shared" si="7"/>
        <v>3065.68548</v>
      </c>
      <c r="O25" s="63">
        <v>4078</v>
      </c>
      <c r="P25" s="64">
        <v>5817.24</v>
      </c>
      <c r="Q25" s="64">
        <f t="shared" si="8"/>
        <v>6131.37096</v>
      </c>
      <c r="R25" s="64">
        <v>1</v>
      </c>
      <c r="S25" s="64">
        <f t="shared" si="9"/>
        <v>5817.24</v>
      </c>
      <c r="T25" s="64">
        <f t="shared" si="10"/>
        <v>6131.37096</v>
      </c>
      <c r="U25" s="64">
        <v>113540</v>
      </c>
      <c r="V25" s="65">
        <f t="shared" si="0"/>
        <v>384923.9</v>
      </c>
      <c r="W25" s="144">
        <f t="shared" si="1"/>
        <v>5772155.118903</v>
      </c>
      <c r="X25" s="145">
        <v>113894.4</v>
      </c>
    </row>
    <row r="26" spans="1:24" s="36" customFormat="1" ht="14.25" customHeight="1">
      <c r="A26" s="15">
        <v>17</v>
      </c>
      <c r="B26" s="37" t="s">
        <v>21</v>
      </c>
      <c r="C26" s="63">
        <v>50</v>
      </c>
      <c r="D26" s="64">
        <v>11634.5</v>
      </c>
      <c r="E26" s="64">
        <f t="shared" si="2"/>
        <v>12262.763</v>
      </c>
      <c r="F26" s="64">
        <v>1</v>
      </c>
      <c r="G26" s="64">
        <f t="shared" si="3"/>
        <v>11634.5</v>
      </c>
      <c r="H26" s="64">
        <f t="shared" si="4"/>
        <v>12262.763</v>
      </c>
      <c r="I26" s="63">
        <v>2150</v>
      </c>
      <c r="J26" s="64">
        <v>2908.62</v>
      </c>
      <c r="K26" s="64">
        <f t="shared" si="5"/>
        <v>3065.68548</v>
      </c>
      <c r="L26" s="64">
        <v>1</v>
      </c>
      <c r="M26" s="64">
        <f t="shared" si="6"/>
        <v>2908.62</v>
      </c>
      <c r="N26" s="64">
        <f t="shared" si="7"/>
        <v>3065.68548</v>
      </c>
      <c r="O26" s="63">
        <v>4350</v>
      </c>
      <c r="P26" s="64">
        <v>5817.24</v>
      </c>
      <c r="Q26" s="64">
        <f t="shared" si="8"/>
        <v>6131.37096</v>
      </c>
      <c r="R26" s="64">
        <v>1</v>
      </c>
      <c r="S26" s="64">
        <f t="shared" si="9"/>
        <v>5817.24</v>
      </c>
      <c r="T26" s="64">
        <f t="shared" si="10"/>
        <v>6131.37096</v>
      </c>
      <c r="U26" s="64">
        <v>4995</v>
      </c>
      <c r="V26" s="65">
        <f t="shared" si="0"/>
        <v>404779.3</v>
      </c>
      <c r="W26" s="144">
        <f t="shared" si="1"/>
        <v>6071615.00532</v>
      </c>
      <c r="X26" s="145">
        <v>4995</v>
      </c>
    </row>
    <row r="27" spans="1:24" s="36" customFormat="1" ht="14.25" customHeight="1">
      <c r="A27" s="15">
        <v>18</v>
      </c>
      <c r="B27" s="37" t="s">
        <v>22</v>
      </c>
      <c r="C27" s="63">
        <v>24</v>
      </c>
      <c r="D27" s="64">
        <v>11634.5</v>
      </c>
      <c r="E27" s="64">
        <f t="shared" si="2"/>
        <v>12262.763</v>
      </c>
      <c r="F27" s="64">
        <v>1</v>
      </c>
      <c r="G27" s="64">
        <f t="shared" si="3"/>
        <v>11634.5</v>
      </c>
      <c r="H27" s="64">
        <f t="shared" si="4"/>
        <v>12262.763</v>
      </c>
      <c r="I27" s="63">
        <v>2241</v>
      </c>
      <c r="J27" s="64">
        <v>2908.62</v>
      </c>
      <c r="K27" s="64">
        <f t="shared" si="5"/>
        <v>3065.68548</v>
      </c>
      <c r="L27" s="64">
        <v>1</v>
      </c>
      <c r="M27" s="64">
        <f t="shared" si="6"/>
        <v>2908.62</v>
      </c>
      <c r="N27" s="64">
        <f t="shared" si="7"/>
        <v>3065.68548</v>
      </c>
      <c r="O27" s="63">
        <v>3564</v>
      </c>
      <c r="P27" s="64">
        <v>5817.24</v>
      </c>
      <c r="Q27" s="64">
        <f t="shared" si="8"/>
        <v>6131.37096</v>
      </c>
      <c r="R27" s="64">
        <v>1</v>
      </c>
      <c r="S27" s="64">
        <f t="shared" si="9"/>
        <v>5817.24</v>
      </c>
      <c r="T27" s="64">
        <f t="shared" si="10"/>
        <v>6131.37096</v>
      </c>
      <c r="U27" s="64">
        <v>47696</v>
      </c>
      <c r="V27" s="65">
        <f t="shared" si="0"/>
        <v>346761.6</v>
      </c>
      <c r="W27" s="144">
        <f t="shared" si="1"/>
        <v>5200709.0714298</v>
      </c>
      <c r="X27" s="145">
        <v>47696</v>
      </c>
    </row>
    <row r="28" spans="1:24" s="36" customFormat="1" ht="14.25" customHeight="1">
      <c r="A28" s="15"/>
      <c r="B28" s="68" t="s">
        <v>23</v>
      </c>
      <c r="C28" s="56">
        <f>SUM(C29:C39)</f>
        <v>259</v>
      </c>
      <c r="D28" s="64"/>
      <c r="E28" s="64"/>
      <c r="F28" s="56"/>
      <c r="G28" s="64"/>
      <c r="H28" s="64"/>
      <c r="I28" s="56">
        <f>SUM(I29:I39)</f>
        <v>24917</v>
      </c>
      <c r="J28" s="64"/>
      <c r="K28" s="64"/>
      <c r="L28" s="69"/>
      <c r="M28" s="64"/>
      <c r="N28" s="64"/>
      <c r="O28" s="56">
        <f>SUM(O29:O39)</f>
        <v>38805</v>
      </c>
      <c r="P28" s="64"/>
      <c r="Q28" s="64"/>
      <c r="R28" s="69"/>
      <c r="S28" s="64"/>
      <c r="T28" s="64"/>
      <c r="U28" s="69">
        <f>SUM(U29:U39)</f>
        <v>6210492.84</v>
      </c>
      <c r="V28" s="69">
        <f>SUM(V29:V39)</f>
        <v>4158004.6999999997</v>
      </c>
      <c r="W28" s="144"/>
      <c r="X28" s="145">
        <v>8137219.800000001</v>
      </c>
    </row>
    <row r="29" spans="1:24" s="36" customFormat="1" ht="14.25" customHeight="1">
      <c r="A29" s="15">
        <v>19</v>
      </c>
      <c r="B29" s="37" t="s">
        <v>24</v>
      </c>
      <c r="C29" s="66">
        <v>19</v>
      </c>
      <c r="D29" s="64">
        <v>11634.5</v>
      </c>
      <c r="E29" s="64">
        <f t="shared" si="2"/>
        <v>12262.763</v>
      </c>
      <c r="F29" s="67">
        <v>1.208</v>
      </c>
      <c r="G29" s="64">
        <f t="shared" si="3"/>
        <v>14054.475999999999</v>
      </c>
      <c r="H29" s="64">
        <f t="shared" si="4"/>
        <v>14813.417704000001</v>
      </c>
      <c r="I29" s="66">
        <v>1220</v>
      </c>
      <c r="J29" s="64">
        <v>2908.62</v>
      </c>
      <c r="K29" s="64">
        <f t="shared" si="5"/>
        <v>3065.68548</v>
      </c>
      <c r="L29" s="67">
        <v>1.208</v>
      </c>
      <c r="M29" s="64">
        <f t="shared" si="6"/>
        <v>3513.61296</v>
      </c>
      <c r="N29" s="64">
        <f t="shared" si="7"/>
        <v>3703.34805984</v>
      </c>
      <c r="O29" s="66">
        <v>1975</v>
      </c>
      <c r="P29" s="64">
        <v>5817.24</v>
      </c>
      <c r="Q29" s="64">
        <f t="shared" si="8"/>
        <v>6131.37096</v>
      </c>
      <c r="R29" s="67">
        <v>1.208</v>
      </c>
      <c r="S29" s="64">
        <f t="shared" si="9"/>
        <v>7027.22592</v>
      </c>
      <c r="T29" s="64">
        <f t="shared" si="10"/>
        <v>7406.69611968</v>
      </c>
      <c r="U29" s="67">
        <v>159226</v>
      </c>
      <c r="V29" s="65">
        <f aca="true" t="shared" si="11" ref="V29:V39">ROUND((((C29*G29+I29*M29+O29*S29)+(C29*H29+I29*N29+O29*T29)*11+U29)/1000),1)</f>
        <v>232297</v>
      </c>
      <c r="W29" s="144">
        <f aca="true" t="shared" si="12" ref="W29:W39">((C29*G29+I29*M29+O29*S29)+(C29*H29+I29*N29+O29*T29)*11)*1.5/100</f>
        <v>3482067.337656552</v>
      </c>
      <c r="X29" s="145">
        <v>202370</v>
      </c>
    </row>
    <row r="30" spans="1:24" s="36" customFormat="1" ht="14.25" customHeight="1">
      <c r="A30" s="15">
        <v>20</v>
      </c>
      <c r="B30" s="37" t="s">
        <v>25</v>
      </c>
      <c r="C30" s="63">
        <v>21</v>
      </c>
      <c r="D30" s="64">
        <v>11634.5</v>
      </c>
      <c r="E30" s="64">
        <f t="shared" si="2"/>
        <v>12262.763</v>
      </c>
      <c r="F30" s="64">
        <v>1.3</v>
      </c>
      <c r="G30" s="64">
        <f t="shared" si="3"/>
        <v>15124.85</v>
      </c>
      <c r="H30" s="64">
        <f t="shared" si="4"/>
        <v>15941.591900000001</v>
      </c>
      <c r="I30" s="63">
        <v>1669</v>
      </c>
      <c r="J30" s="64">
        <v>2908.62</v>
      </c>
      <c r="K30" s="64">
        <f t="shared" si="5"/>
        <v>3065.68548</v>
      </c>
      <c r="L30" s="64">
        <v>1.3</v>
      </c>
      <c r="M30" s="64">
        <f t="shared" si="6"/>
        <v>3781.206</v>
      </c>
      <c r="N30" s="64">
        <f t="shared" si="7"/>
        <v>3985.391124</v>
      </c>
      <c r="O30" s="63">
        <v>2651</v>
      </c>
      <c r="P30" s="64">
        <v>5817.24</v>
      </c>
      <c r="Q30" s="64">
        <f t="shared" si="8"/>
        <v>6131.37096</v>
      </c>
      <c r="R30" s="64">
        <v>1.3</v>
      </c>
      <c r="S30" s="64">
        <f t="shared" si="9"/>
        <v>7562.412</v>
      </c>
      <c r="T30" s="64">
        <f t="shared" si="10"/>
        <v>7970.782248</v>
      </c>
      <c r="U30" s="64">
        <v>369650</v>
      </c>
      <c r="V30" s="65">
        <f t="shared" si="11"/>
        <v>336332.3</v>
      </c>
      <c r="W30" s="144">
        <f t="shared" si="12"/>
        <v>5039440.40076516</v>
      </c>
      <c r="X30" s="145">
        <v>550000</v>
      </c>
    </row>
    <row r="31" spans="1:24" s="36" customFormat="1" ht="14.25" customHeight="1">
      <c r="A31" s="15">
        <v>21</v>
      </c>
      <c r="B31" s="37" t="s">
        <v>26</v>
      </c>
      <c r="C31" s="66">
        <v>4</v>
      </c>
      <c r="D31" s="64">
        <v>11634.5</v>
      </c>
      <c r="E31" s="64">
        <f t="shared" si="2"/>
        <v>12262.763</v>
      </c>
      <c r="F31" s="70">
        <v>1.258</v>
      </c>
      <c r="G31" s="64">
        <f t="shared" si="3"/>
        <v>14636.201000000001</v>
      </c>
      <c r="H31" s="64">
        <f t="shared" si="4"/>
        <v>15426.555854000002</v>
      </c>
      <c r="I31" s="66">
        <v>2040</v>
      </c>
      <c r="J31" s="64">
        <v>2908.62</v>
      </c>
      <c r="K31" s="64">
        <f t="shared" si="5"/>
        <v>3065.68548</v>
      </c>
      <c r="L31" s="70">
        <v>1.24</v>
      </c>
      <c r="M31" s="64">
        <f t="shared" si="6"/>
        <v>3606.6888</v>
      </c>
      <c r="N31" s="64">
        <f t="shared" si="7"/>
        <v>3801.4499952</v>
      </c>
      <c r="O31" s="66">
        <v>2820</v>
      </c>
      <c r="P31" s="64">
        <v>5817.24</v>
      </c>
      <c r="Q31" s="64">
        <f t="shared" si="8"/>
        <v>6131.37096</v>
      </c>
      <c r="R31" s="70">
        <v>1.23</v>
      </c>
      <c r="S31" s="64">
        <f t="shared" si="9"/>
        <v>7155.205199999999</v>
      </c>
      <c r="T31" s="64">
        <f t="shared" si="10"/>
        <v>7541.5862808</v>
      </c>
      <c r="U31" s="67">
        <v>295572.65</v>
      </c>
      <c r="V31" s="65">
        <f t="shared" si="11"/>
        <v>347812.8</v>
      </c>
      <c r="W31" s="144">
        <f t="shared" si="12"/>
        <v>5212757.7210042</v>
      </c>
      <c r="X31" s="145">
        <v>467779</v>
      </c>
    </row>
    <row r="32" spans="1:24" s="36" customFormat="1" ht="14.25" customHeight="1">
      <c r="A32" s="15">
        <v>22</v>
      </c>
      <c r="B32" s="41" t="s">
        <v>107</v>
      </c>
      <c r="C32" s="66">
        <v>2</v>
      </c>
      <c r="D32" s="64">
        <v>11634.5</v>
      </c>
      <c r="E32" s="64">
        <f t="shared" si="2"/>
        <v>12262.763</v>
      </c>
      <c r="F32" s="70">
        <v>1.79</v>
      </c>
      <c r="G32" s="64">
        <f t="shared" si="3"/>
        <v>20825.755</v>
      </c>
      <c r="H32" s="64">
        <f t="shared" si="4"/>
        <v>21950.345770000004</v>
      </c>
      <c r="I32" s="66">
        <v>111</v>
      </c>
      <c r="J32" s="64">
        <v>2908.62</v>
      </c>
      <c r="K32" s="64">
        <f t="shared" si="5"/>
        <v>3065.68548</v>
      </c>
      <c r="L32" s="70">
        <v>1.53</v>
      </c>
      <c r="M32" s="64">
        <f t="shared" si="6"/>
        <v>4450.1885999999995</v>
      </c>
      <c r="N32" s="64">
        <f t="shared" si="7"/>
        <v>4690.498784400001</v>
      </c>
      <c r="O32" s="66">
        <v>156</v>
      </c>
      <c r="P32" s="64">
        <v>5817.24</v>
      </c>
      <c r="Q32" s="64">
        <f t="shared" si="8"/>
        <v>6131.37096</v>
      </c>
      <c r="R32" s="70">
        <v>1.53</v>
      </c>
      <c r="S32" s="64">
        <f t="shared" si="9"/>
        <v>8900.377199999999</v>
      </c>
      <c r="T32" s="64">
        <f t="shared" si="10"/>
        <v>9380.997568800001</v>
      </c>
      <c r="U32" s="67">
        <v>109641.79000000004</v>
      </c>
      <c r="V32" s="65">
        <f t="shared" si="11"/>
        <v>24341.5</v>
      </c>
      <c r="W32" s="144">
        <f t="shared" si="12"/>
        <v>363478.19607829803</v>
      </c>
      <c r="X32" s="145">
        <v>366273.6</v>
      </c>
    </row>
    <row r="33" spans="1:24" s="36" customFormat="1" ht="14.25" customHeight="1">
      <c r="A33" s="15">
        <v>23</v>
      </c>
      <c r="B33" s="37" t="s">
        <v>27</v>
      </c>
      <c r="C33" s="63">
        <v>6</v>
      </c>
      <c r="D33" s="64">
        <v>11634.5</v>
      </c>
      <c r="E33" s="64">
        <f t="shared" si="2"/>
        <v>12262.763</v>
      </c>
      <c r="F33" s="64">
        <v>1.2</v>
      </c>
      <c r="G33" s="64">
        <f t="shared" si="3"/>
        <v>13961.4</v>
      </c>
      <c r="H33" s="64">
        <f t="shared" si="4"/>
        <v>14715.3156</v>
      </c>
      <c r="I33" s="63">
        <v>2258</v>
      </c>
      <c r="J33" s="64">
        <v>2908.62</v>
      </c>
      <c r="K33" s="64">
        <f t="shared" si="5"/>
        <v>3065.68548</v>
      </c>
      <c r="L33" s="64">
        <v>1.2</v>
      </c>
      <c r="M33" s="64">
        <f t="shared" si="6"/>
        <v>3490.3439999999996</v>
      </c>
      <c r="N33" s="64">
        <f t="shared" si="7"/>
        <v>3678.822576</v>
      </c>
      <c r="O33" s="63">
        <v>3796</v>
      </c>
      <c r="P33" s="64">
        <v>5817.24</v>
      </c>
      <c r="Q33" s="64">
        <f t="shared" si="8"/>
        <v>6131.37096</v>
      </c>
      <c r="R33" s="64">
        <v>1.2</v>
      </c>
      <c r="S33" s="64">
        <f t="shared" si="9"/>
        <v>6980.687999999999</v>
      </c>
      <c r="T33" s="64">
        <f t="shared" si="10"/>
        <v>7357.645152</v>
      </c>
      <c r="U33" s="67">
        <v>860000</v>
      </c>
      <c r="V33" s="65">
        <f t="shared" si="11"/>
        <v>434895.3</v>
      </c>
      <c r="W33" s="144">
        <f t="shared" si="12"/>
        <v>6510529.406087999</v>
      </c>
      <c r="X33" s="145">
        <v>960000</v>
      </c>
    </row>
    <row r="34" spans="1:24" s="36" customFormat="1" ht="14.25" customHeight="1">
      <c r="A34" s="15">
        <v>24</v>
      </c>
      <c r="B34" s="37" t="s">
        <v>28</v>
      </c>
      <c r="C34" s="63">
        <v>17</v>
      </c>
      <c r="D34" s="64">
        <v>11634.5</v>
      </c>
      <c r="E34" s="64">
        <f t="shared" si="2"/>
        <v>12262.763</v>
      </c>
      <c r="F34" s="64">
        <v>1</v>
      </c>
      <c r="G34" s="64">
        <f t="shared" si="3"/>
        <v>11634.5</v>
      </c>
      <c r="H34" s="64">
        <f t="shared" si="4"/>
        <v>12262.763</v>
      </c>
      <c r="I34" s="63">
        <v>2257</v>
      </c>
      <c r="J34" s="64">
        <v>2908.62</v>
      </c>
      <c r="K34" s="64">
        <f t="shared" si="5"/>
        <v>3065.68548</v>
      </c>
      <c r="L34" s="64">
        <v>1</v>
      </c>
      <c r="M34" s="64">
        <f t="shared" si="6"/>
        <v>2908.62</v>
      </c>
      <c r="N34" s="64">
        <f t="shared" si="7"/>
        <v>3065.68548</v>
      </c>
      <c r="O34" s="63">
        <v>4122</v>
      </c>
      <c r="P34" s="64">
        <v>5817.24</v>
      </c>
      <c r="Q34" s="64">
        <f t="shared" si="8"/>
        <v>6131.37096</v>
      </c>
      <c r="R34" s="64">
        <v>1</v>
      </c>
      <c r="S34" s="64">
        <f t="shared" si="9"/>
        <v>5817.24</v>
      </c>
      <c r="T34" s="64">
        <f t="shared" si="10"/>
        <v>6131.37096</v>
      </c>
      <c r="U34" s="64">
        <v>0</v>
      </c>
      <c r="V34" s="65">
        <f t="shared" si="11"/>
        <v>387154.7</v>
      </c>
      <c r="W34" s="144">
        <f t="shared" si="12"/>
        <v>5807321.0592192</v>
      </c>
      <c r="X34" s="145">
        <v>0</v>
      </c>
    </row>
    <row r="35" spans="1:24" s="36" customFormat="1" ht="14.25" customHeight="1">
      <c r="A35" s="15">
        <v>25</v>
      </c>
      <c r="B35" s="37" t="s">
        <v>29</v>
      </c>
      <c r="C35" s="63">
        <v>100</v>
      </c>
      <c r="D35" s="64">
        <v>11634.5</v>
      </c>
      <c r="E35" s="64">
        <f t="shared" si="2"/>
        <v>12262.763</v>
      </c>
      <c r="F35" s="64">
        <v>1</v>
      </c>
      <c r="G35" s="64">
        <f t="shared" si="3"/>
        <v>11634.5</v>
      </c>
      <c r="H35" s="64">
        <f t="shared" si="4"/>
        <v>12262.763</v>
      </c>
      <c r="I35" s="63">
        <v>9159</v>
      </c>
      <c r="J35" s="64">
        <v>2908.62</v>
      </c>
      <c r="K35" s="64">
        <f t="shared" si="5"/>
        <v>3065.68548</v>
      </c>
      <c r="L35" s="64">
        <v>1</v>
      </c>
      <c r="M35" s="64">
        <f t="shared" si="6"/>
        <v>2908.62</v>
      </c>
      <c r="N35" s="64">
        <f t="shared" si="7"/>
        <v>3065.68548</v>
      </c>
      <c r="O35" s="63">
        <v>12207</v>
      </c>
      <c r="P35" s="64">
        <v>5817.24</v>
      </c>
      <c r="Q35" s="64">
        <f t="shared" si="8"/>
        <v>6131.37096</v>
      </c>
      <c r="R35" s="64">
        <v>1</v>
      </c>
      <c r="S35" s="64">
        <f t="shared" si="9"/>
        <v>5817.24</v>
      </c>
      <c r="T35" s="64">
        <f t="shared" si="10"/>
        <v>6131.37096</v>
      </c>
      <c r="U35" s="64">
        <v>4057000</v>
      </c>
      <c r="V35" s="65">
        <f t="shared" si="11"/>
        <v>1248527.4</v>
      </c>
      <c r="W35" s="144">
        <f t="shared" si="12"/>
        <v>18667056.500706602</v>
      </c>
      <c r="X35" s="145">
        <v>5057894.8</v>
      </c>
    </row>
    <row r="36" spans="1:24" s="36" customFormat="1" ht="14.25" customHeight="1">
      <c r="A36" s="15">
        <v>26</v>
      </c>
      <c r="B36" s="37" t="s">
        <v>30</v>
      </c>
      <c r="C36" s="63">
        <v>34</v>
      </c>
      <c r="D36" s="64">
        <v>11634.5</v>
      </c>
      <c r="E36" s="64">
        <f t="shared" si="2"/>
        <v>12262.763</v>
      </c>
      <c r="F36" s="64">
        <v>1</v>
      </c>
      <c r="G36" s="64">
        <f t="shared" si="3"/>
        <v>11634.5</v>
      </c>
      <c r="H36" s="64">
        <f t="shared" si="4"/>
        <v>12262.763</v>
      </c>
      <c r="I36" s="63">
        <v>2435</v>
      </c>
      <c r="J36" s="64">
        <v>2908.62</v>
      </c>
      <c r="K36" s="64">
        <f t="shared" si="5"/>
        <v>3065.68548</v>
      </c>
      <c r="L36" s="64">
        <v>1</v>
      </c>
      <c r="M36" s="64">
        <f t="shared" si="6"/>
        <v>2908.62</v>
      </c>
      <c r="N36" s="64">
        <f t="shared" si="7"/>
        <v>3065.68548</v>
      </c>
      <c r="O36" s="63">
        <v>4432</v>
      </c>
      <c r="P36" s="64">
        <v>5817.24</v>
      </c>
      <c r="Q36" s="64">
        <f t="shared" si="8"/>
        <v>6131.37096</v>
      </c>
      <c r="R36" s="64">
        <v>1</v>
      </c>
      <c r="S36" s="64">
        <f t="shared" si="9"/>
        <v>5817.24</v>
      </c>
      <c r="T36" s="64">
        <f t="shared" si="10"/>
        <v>6131.37096</v>
      </c>
      <c r="U36" s="64">
        <v>8902.4</v>
      </c>
      <c r="V36" s="65">
        <f t="shared" si="11"/>
        <v>418886.2</v>
      </c>
      <c r="W36" s="144">
        <f t="shared" si="12"/>
        <v>6283159.895485801</v>
      </c>
      <c r="X36" s="145">
        <v>8902.4</v>
      </c>
    </row>
    <row r="37" spans="1:24" s="36" customFormat="1" ht="14.25" customHeight="1">
      <c r="A37" s="15">
        <v>27</v>
      </c>
      <c r="B37" s="37" t="s">
        <v>31</v>
      </c>
      <c r="C37" s="63">
        <v>34</v>
      </c>
      <c r="D37" s="64">
        <v>11634.5</v>
      </c>
      <c r="E37" s="64">
        <f t="shared" si="2"/>
        <v>12262.763</v>
      </c>
      <c r="F37" s="64">
        <v>1.4</v>
      </c>
      <c r="G37" s="64">
        <f t="shared" si="3"/>
        <v>16288.3</v>
      </c>
      <c r="H37" s="64">
        <f t="shared" si="4"/>
        <v>17167.8682</v>
      </c>
      <c r="I37" s="63">
        <v>1446</v>
      </c>
      <c r="J37" s="64">
        <v>2908.62</v>
      </c>
      <c r="K37" s="64">
        <f t="shared" si="5"/>
        <v>3065.68548</v>
      </c>
      <c r="L37" s="64">
        <v>1.4</v>
      </c>
      <c r="M37" s="64">
        <f t="shared" si="6"/>
        <v>4072.0679999999998</v>
      </c>
      <c r="N37" s="64">
        <f t="shared" si="7"/>
        <v>4291.959672</v>
      </c>
      <c r="O37" s="63">
        <v>2426</v>
      </c>
      <c r="P37" s="64">
        <v>5817.24</v>
      </c>
      <c r="Q37" s="64">
        <f t="shared" si="8"/>
        <v>6131.37096</v>
      </c>
      <c r="R37" s="64">
        <v>1.4</v>
      </c>
      <c r="S37" s="64">
        <f t="shared" si="9"/>
        <v>8144.1359999999995</v>
      </c>
      <c r="T37" s="64">
        <f t="shared" si="10"/>
        <v>8583.919344</v>
      </c>
      <c r="U37" s="64">
        <v>4000</v>
      </c>
      <c r="V37" s="65">
        <f t="shared" si="11"/>
        <v>329962.9</v>
      </c>
      <c r="W37" s="144">
        <f t="shared" si="12"/>
        <v>4949382.76991424</v>
      </c>
      <c r="X37" s="145">
        <v>4000</v>
      </c>
    </row>
    <row r="38" spans="1:24" s="36" customFormat="1" ht="14.25" customHeight="1">
      <c r="A38" s="15">
        <v>28</v>
      </c>
      <c r="B38" s="37" t="s">
        <v>32</v>
      </c>
      <c r="C38" s="63">
        <v>10</v>
      </c>
      <c r="D38" s="64">
        <v>11634.5</v>
      </c>
      <c r="E38" s="64">
        <f t="shared" si="2"/>
        <v>12262.763</v>
      </c>
      <c r="F38" s="64">
        <v>1</v>
      </c>
      <c r="G38" s="64">
        <f t="shared" si="3"/>
        <v>11634.5</v>
      </c>
      <c r="H38" s="64">
        <f t="shared" si="4"/>
        <v>12262.763</v>
      </c>
      <c r="I38" s="63">
        <v>1036</v>
      </c>
      <c r="J38" s="64">
        <v>2908.62</v>
      </c>
      <c r="K38" s="64">
        <f t="shared" si="5"/>
        <v>3065.68548</v>
      </c>
      <c r="L38" s="64">
        <v>1</v>
      </c>
      <c r="M38" s="64">
        <f t="shared" si="6"/>
        <v>2908.62</v>
      </c>
      <c r="N38" s="64">
        <f t="shared" si="7"/>
        <v>3065.68548</v>
      </c>
      <c r="O38" s="63">
        <v>1920</v>
      </c>
      <c r="P38" s="64">
        <v>5817.24</v>
      </c>
      <c r="Q38" s="64">
        <f t="shared" si="8"/>
        <v>6131.37096</v>
      </c>
      <c r="R38" s="64">
        <v>1</v>
      </c>
      <c r="S38" s="64">
        <f t="shared" si="9"/>
        <v>5817.24</v>
      </c>
      <c r="T38" s="64">
        <f t="shared" si="10"/>
        <v>6131.37096</v>
      </c>
      <c r="U38" s="64">
        <v>0</v>
      </c>
      <c r="V38" s="65">
        <f t="shared" si="11"/>
        <v>180078.8</v>
      </c>
      <c r="W38" s="144">
        <f t="shared" si="12"/>
        <v>2701181.7968292</v>
      </c>
      <c r="X38" s="145">
        <v>0</v>
      </c>
    </row>
    <row r="39" spans="1:24" s="36" customFormat="1" ht="14.25" customHeight="1">
      <c r="A39" s="15">
        <v>29</v>
      </c>
      <c r="B39" s="37" t="s">
        <v>33</v>
      </c>
      <c r="C39" s="63">
        <v>12</v>
      </c>
      <c r="D39" s="64">
        <v>11634.5</v>
      </c>
      <c r="E39" s="64">
        <f t="shared" si="2"/>
        <v>12262.763</v>
      </c>
      <c r="F39" s="64">
        <v>1</v>
      </c>
      <c r="G39" s="64">
        <f t="shared" si="3"/>
        <v>11634.5</v>
      </c>
      <c r="H39" s="64">
        <f t="shared" si="4"/>
        <v>12262.763</v>
      </c>
      <c r="I39" s="63">
        <v>1286</v>
      </c>
      <c r="J39" s="64">
        <v>2908.62</v>
      </c>
      <c r="K39" s="64">
        <f t="shared" si="5"/>
        <v>3065.68548</v>
      </c>
      <c r="L39" s="64">
        <v>1</v>
      </c>
      <c r="M39" s="64">
        <f t="shared" si="6"/>
        <v>2908.62</v>
      </c>
      <c r="N39" s="64">
        <f t="shared" si="7"/>
        <v>3065.68548</v>
      </c>
      <c r="O39" s="63">
        <v>2300</v>
      </c>
      <c r="P39" s="64">
        <v>5817.24</v>
      </c>
      <c r="Q39" s="64">
        <f t="shared" si="8"/>
        <v>6131.37096</v>
      </c>
      <c r="R39" s="64">
        <v>1</v>
      </c>
      <c r="S39" s="64">
        <f t="shared" si="9"/>
        <v>5817.24</v>
      </c>
      <c r="T39" s="64">
        <f t="shared" si="10"/>
        <v>6131.37096</v>
      </c>
      <c r="U39" s="64">
        <v>346500</v>
      </c>
      <c r="V39" s="65">
        <f t="shared" si="11"/>
        <v>217715.8</v>
      </c>
      <c r="W39" s="144">
        <f t="shared" si="12"/>
        <v>3260539.6218612</v>
      </c>
      <c r="X39" s="145">
        <v>520000</v>
      </c>
    </row>
    <row r="40" spans="1:24" s="36" customFormat="1" ht="14.25" customHeight="1">
      <c r="A40" s="15"/>
      <c r="B40" s="68" t="s">
        <v>34</v>
      </c>
      <c r="C40" s="56">
        <f>SUM(C41:C47)</f>
        <v>45</v>
      </c>
      <c r="D40" s="64"/>
      <c r="E40" s="64"/>
      <c r="F40" s="56"/>
      <c r="G40" s="64"/>
      <c r="H40" s="64"/>
      <c r="I40" s="56">
        <f>SUM(I41:I47)</f>
        <v>51705</v>
      </c>
      <c r="J40" s="64"/>
      <c r="K40" s="64"/>
      <c r="L40" s="69"/>
      <c r="M40" s="64"/>
      <c r="N40" s="64"/>
      <c r="O40" s="56">
        <f>SUM(O41:O47)</f>
        <v>151724</v>
      </c>
      <c r="P40" s="64"/>
      <c r="Q40" s="64"/>
      <c r="R40" s="69"/>
      <c r="S40" s="64"/>
      <c r="T40" s="64"/>
      <c r="U40" s="69">
        <f>SUM(U41:U47)</f>
        <v>110154580.16</v>
      </c>
      <c r="V40" s="69">
        <f>SUM(V41:V47)</f>
        <v>13126414.6</v>
      </c>
      <c r="W40" s="144"/>
      <c r="X40" s="145">
        <v>132650975.97999999</v>
      </c>
    </row>
    <row r="41" spans="1:24" s="36" customFormat="1" ht="14.25" customHeight="1">
      <c r="A41" s="15">
        <v>30</v>
      </c>
      <c r="B41" s="37" t="s">
        <v>35</v>
      </c>
      <c r="C41" s="63">
        <v>11</v>
      </c>
      <c r="D41" s="64">
        <v>11634.5</v>
      </c>
      <c r="E41" s="64">
        <f t="shared" si="2"/>
        <v>12262.763</v>
      </c>
      <c r="F41" s="64">
        <v>1</v>
      </c>
      <c r="G41" s="64">
        <f t="shared" si="3"/>
        <v>11634.5</v>
      </c>
      <c r="H41" s="64">
        <f t="shared" si="4"/>
        <v>12262.763</v>
      </c>
      <c r="I41" s="63">
        <v>16630</v>
      </c>
      <c r="J41" s="64">
        <v>2908.62</v>
      </c>
      <c r="K41" s="64">
        <f t="shared" si="5"/>
        <v>3065.68548</v>
      </c>
      <c r="L41" s="64">
        <v>1</v>
      </c>
      <c r="M41" s="64">
        <f t="shared" si="6"/>
        <v>2908.62</v>
      </c>
      <c r="N41" s="64">
        <f t="shared" si="7"/>
        <v>3065.68548</v>
      </c>
      <c r="O41" s="63">
        <v>42990</v>
      </c>
      <c r="P41" s="64">
        <v>5817.24</v>
      </c>
      <c r="Q41" s="64">
        <f t="shared" si="8"/>
        <v>6131.37096</v>
      </c>
      <c r="R41" s="64">
        <v>1</v>
      </c>
      <c r="S41" s="64">
        <f t="shared" si="9"/>
        <v>5817.24</v>
      </c>
      <c r="T41" s="64">
        <f t="shared" si="10"/>
        <v>6131.37096</v>
      </c>
      <c r="U41" s="64">
        <v>27543275.5</v>
      </c>
      <c r="V41" s="65">
        <f aca="true" t="shared" si="13" ref="V41:V47">ROUND((((C41*G41+I41*M41+O41*S41)+(C41*H41+I41*N41+O41*T41)*11+U41)/1000),1)</f>
        <v>3787878.4</v>
      </c>
      <c r="W41" s="144">
        <f aca="true" t="shared" si="14" ref="W41:W47">((C41*G41+I41*M41+O41*S41)+(C41*H41+I41*N41+O41*T41)*11)*1.5/100</f>
        <v>56405026.95230699</v>
      </c>
      <c r="X41" s="145">
        <v>29543275.52</v>
      </c>
    </row>
    <row r="42" spans="1:24" s="36" customFormat="1" ht="14.25" customHeight="1">
      <c r="A42" s="15">
        <v>31</v>
      </c>
      <c r="B42" s="37" t="s">
        <v>36</v>
      </c>
      <c r="C42" s="66">
        <v>0</v>
      </c>
      <c r="D42" s="64">
        <v>11634.5</v>
      </c>
      <c r="E42" s="64">
        <f t="shared" si="2"/>
        <v>12262.763</v>
      </c>
      <c r="F42" s="67">
        <v>1</v>
      </c>
      <c r="G42" s="64">
        <f t="shared" si="3"/>
        <v>11634.5</v>
      </c>
      <c r="H42" s="64">
        <f t="shared" si="4"/>
        <v>12262.763</v>
      </c>
      <c r="I42" s="66">
        <v>8805</v>
      </c>
      <c r="J42" s="64">
        <v>2908.62</v>
      </c>
      <c r="K42" s="64">
        <f t="shared" si="5"/>
        <v>3065.68548</v>
      </c>
      <c r="L42" s="67">
        <v>1</v>
      </c>
      <c r="M42" s="64">
        <f t="shared" si="6"/>
        <v>2908.62</v>
      </c>
      <c r="N42" s="64">
        <f t="shared" si="7"/>
        <v>3065.68548</v>
      </c>
      <c r="O42" s="66">
        <v>23300</v>
      </c>
      <c r="P42" s="64">
        <v>5817.24</v>
      </c>
      <c r="Q42" s="64">
        <f t="shared" si="8"/>
        <v>6131.37096</v>
      </c>
      <c r="R42" s="67">
        <v>1</v>
      </c>
      <c r="S42" s="64">
        <f t="shared" si="9"/>
        <v>5817.24</v>
      </c>
      <c r="T42" s="64">
        <f t="shared" si="10"/>
        <v>6131.37096</v>
      </c>
      <c r="U42" s="67">
        <v>20090000</v>
      </c>
      <c r="V42" s="65">
        <f t="shared" si="13"/>
        <v>2049639.4</v>
      </c>
      <c r="W42" s="144">
        <f t="shared" si="14"/>
        <v>30443241.529700994</v>
      </c>
      <c r="X42" s="145">
        <v>26296004.2</v>
      </c>
    </row>
    <row r="43" spans="1:24" s="36" customFormat="1" ht="14.25" customHeight="1">
      <c r="A43" s="15">
        <v>32</v>
      </c>
      <c r="B43" s="37" t="s">
        <v>37</v>
      </c>
      <c r="C43" s="66">
        <v>10</v>
      </c>
      <c r="D43" s="64">
        <v>11634.5</v>
      </c>
      <c r="E43" s="64">
        <f t="shared" si="2"/>
        <v>12262.763</v>
      </c>
      <c r="F43" s="67">
        <v>1</v>
      </c>
      <c r="G43" s="64">
        <f t="shared" si="3"/>
        <v>11634.5</v>
      </c>
      <c r="H43" s="64">
        <f t="shared" si="4"/>
        <v>12262.763</v>
      </c>
      <c r="I43" s="66">
        <v>4305</v>
      </c>
      <c r="J43" s="64">
        <v>2908.62</v>
      </c>
      <c r="K43" s="64">
        <f t="shared" si="5"/>
        <v>3065.68548</v>
      </c>
      <c r="L43" s="67">
        <v>1</v>
      </c>
      <c r="M43" s="64">
        <f t="shared" si="6"/>
        <v>2908.62</v>
      </c>
      <c r="N43" s="64">
        <f t="shared" si="7"/>
        <v>3065.68548</v>
      </c>
      <c r="O43" s="66">
        <v>7637</v>
      </c>
      <c r="P43" s="64">
        <v>5817.24</v>
      </c>
      <c r="Q43" s="64">
        <f t="shared" si="8"/>
        <v>6131.37096</v>
      </c>
      <c r="R43" s="67">
        <v>1</v>
      </c>
      <c r="S43" s="64">
        <f t="shared" si="9"/>
        <v>5817.24</v>
      </c>
      <c r="T43" s="64">
        <f t="shared" si="10"/>
        <v>6131.37096</v>
      </c>
      <c r="U43" s="67">
        <v>9240109.66</v>
      </c>
      <c r="V43" s="65">
        <f t="shared" si="13"/>
        <v>727906.8</v>
      </c>
      <c r="W43" s="144">
        <f t="shared" si="14"/>
        <v>10780001.040781802</v>
      </c>
      <c r="X43" s="145">
        <v>12519999.61</v>
      </c>
    </row>
    <row r="44" spans="1:24" s="36" customFormat="1" ht="14.25" customHeight="1">
      <c r="A44" s="15">
        <v>33</v>
      </c>
      <c r="B44" s="37" t="s">
        <v>38</v>
      </c>
      <c r="C44" s="63">
        <v>2</v>
      </c>
      <c r="D44" s="64">
        <v>11634.5</v>
      </c>
      <c r="E44" s="64">
        <f t="shared" si="2"/>
        <v>12262.763</v>
      </c>
      <c r="F44" s="64">
        <v>1</v>
      </c>
      <c r="G44" s="64">
        <f t="shared" si="3"/>
        <v>11634.5</v>
      </c>
      <c r="H44" s="64">
        <f t="shared" si="4"/>
        <v>12262.763</v>
      </c>
      <c r="I44" s="63">
        <v>1290</v>
      </c>
      <c r="J44" s="64">
        <v>2908.62</v>
      </c>
      <c r="K44" s="64">
        <f t="shared" si="5"/>
        <v>3065.68548</v>
      </c>
      <c r="L44" s="64">
        <v>1</v>
      </c>
      <c r="M44" s="64">
        <f t="shared" si="6"/>
        <v>2908.62</v>
      </c>
      <c r="N44" s="64">
        <f t="shared" si="7"/>
        <v>3065.68548</v>
      </c>
      <c r="O44" s="63">
        <v>3287</v>
      </c>
      <c r="P44" s="64">
        <v>5817.24</v>
      </c>
      <c r="Q44" s="64">
        <f t="shared" si="8"/>
        <v>6131.37096</v>
      </c>
      <c r="R44" s="64">
        <v>1</v>
      </c>
      <c r="S44" s="64">
        <f t="shared" si="9"/>
        <v>5817.24</v>
      </c>
      <c r="T44" s="64">
        <f t="shared" si="10"/>
        <v>6131.37096</v>
      </c>
      <c r="U44" s="67">
        <v>3091195</v>
      </c>
      <c r="V44" s="65">
        <f t="shared" si="13"/>
        <v>291451.7</v>
      </c>
      <c r="W44" s="144">
        <f t="shared" si="14"/>
        <v>4325407.4134188</v>
      </c>
      <c r="X44" s="145">
        <v>4295425.25</v>
      </c>
    </row>
    <row r="45" spans="1:24" s="36" customFormat="1" ht="14.25" customHeight="1">
      <c r="A45" s="15">
        <v>34</v>
      </c>
      <c r="B45" s="37" t="s">
        <v>39</v>
      </c>
      <c r="C45" s="63">
        <v>0</v>
      </c>
      <c r="D45" s="64">
        <v>11634.5</v>
      </c>
      <c r="E45" s="64">
        <f t="shared" si="2"/>
        <v>12262.763</v>
      </c>
      <c r="F45" s="64">
        <v>1</v>
      </c>
      <c r="G45" s="64">
        <f t="shared" si="3"/>
        <v>11634.5</v>
      </c>
      <c r="H45" s="64">
        <f t="shared" si="4"/>
        <v>12262.763</v>
      </c>
      <c r="I45" s="63">
        <v>2255</v>
      </c>
      <c r="J45" s="64">
        <v>2908.62</v>
      </c>
      <c r="K45" s="64">
        <f t="shared" si="5"/>
        <v>3065.68548</v>
      </c>
      <c r="L45" s="64">
        <v>1</v>
      </c>
      <c r="M45" s="64">
        <f t="shared" si="6"/>
        <v>2908.62</v>
      </c>
      <c r="N45" s="64">
        <f t="shared" si="7"/>
        <v>3065.68548</v>
      </c>
      <c r="O45" s="63">
        <v>5895</v>
      </c>
      <c r="P45" s="64">
        <v>5817.24</v>
      </c>
      <c r="Q45" s="64">
        <f t="shared" si="8"/>
        <v>6131.37096</v>
      </c>
      <c r="R45" s="64">
        <v>1</v>
      </c>
      <c r="S45" s="64">
        <f t="shared" si="9"/>
        <v>5817.24</v>
      </c>
      <c r="T45" s="64">
        <f t="shared" si="10"/>
        <v>6131.37096</v>
      </c>
      <c r="U45" s="64">
        <v>190000</v>
      </c>
      <c r="V45" s="65">
        <f t="shared" si="13"/>
        <v>514674.6</v>
      </c>
      <c r="W45" s="144">
        <f t="shared" si="14"/>
        <v>7717269.691989</v>
      </c>
      <c r="X45" s="145">
        <v>190000</v>
      </c>
    </row>
    <row r="46" spans="1:24" s="36" customFormat="1" ht="14.25" customHeight="1">
      <c r="A46" s="15">
        <v>35</v>
      </c>
      <c r="B46" s="37" t="s">
        <v>40</v>
      </c>
      <c r="C46" s="63">
        <v>2</v>
      </c>
      <c r="D46" s="64">
        <v>11634.5</v>
      </c>
      <c r="E46" s="64">
        <f t="shared" si="2"/>
        <v>12262.763</v>
      </c>
      <c r="F46" s="64">
        <v>1</v>
      </c>
      <c r="G46" s="64">
        <f t="shared" si="3"/>
        <v>11634.5</v>
      </c>
      <c r="H46" s="64">
        <f t="shared" si="4"/>
        <v>12262.763</v>
      </c>
      <c r="I46" s="63">
        <v>10298</v>
      </c>
      <c r="J46" s="64">
        <v>2908.62</v>
      </c>
      <c r="K46" s="64">
        <f t="shared" si="5"/>
        <v>3065.68548</v>
      </c>
      <c r="L46" s="64">
        <v>1</v>
      </c>
      <c r="M46" s="64">
        <f t="shared" si="6"/>
        <v>2908.62</v>
      </c>
      <c r="N46" s="64">
        <f t="shared" si="7"/>
        <v>3065.68548</v>
      </c>
      <c r="O46" s="63">
        <v>50982</v>
      </c>
      <c r="P46" s="64">
        <v>5817.24</v>
      </c>
      <c r="Q46" s="64">
        <f t="shared" si="8"/>
        <v>6131.37096</v>
      </c>
      <c r="R46" s="64">
        <v>1</v>
      </c>
      <c r="S46" s="64">
        <f t="shared" si="9"/>
        <v>5817.24</v>
      </c>
      <c r="T46" s="64">
        <f t="shared" si="10"/>
        <v>6131.37096</v>
      </c>
      <c r="U46" s="64">
        <v>50000000</v>
      </c>
      <c r="V46" s="65">
        <f t="shared" si="13"/>
        <v>4162580.4</v>
      </c>
      <c r="W46" s="144">
        <f t="shared" si="14"/>
        <v>61688705.477090396</v>
      </c>
      <c r="X46" s="145">
        <v>59806271.4</v>
      </c>
    </row>
    <row r="47" spans="1:24" s="36" customFormat="1" ht="14.25" customHeight="1">
      <c r="A47" s="15">
        <v>36</v>
      </c>
      <c r="B47" s="37" t="s">
        <v>41</v>
      </c>
      <c r="C47" s="63">
        <v>20</v>
      </c>
      <c r="D47" s="64">
        <v>11634.5</v>
      </c>
      <c r="E47" s="64">
        <f t="shared" si="2"/>
        <v>12262.763</v>
      </c>
      <c r="F47" s="64">
        <v>1</v>
      </c>
      <c r="G47" s="64">
        <f t="shared" si="3"/>
        <v>11634.5</v>
      </c>
      <c r="H47" s="64">
        <f t="shared" si="4"/>
        <v>12262.763</v>
      </c>
      <c r="I47" s="63">
        <v>8122</v>
      </c>
      <c r="J47" s="64">
        <v>2908.62</v>
      </c>
      <c r="K47" s="64">
        <f t="shared" si="5"/>
        <v>3065.68548</v>
      </c>
      <c r="L47" s="64">
        <v>1</v>
      </c>
      <c r="M47" s="64">
        <f t="shared" si="6"/>
        <v>2908.62</v>
      </c>
      <c r="N47" s="64">
        <f t="shared" si="7"/>
        <v>3065.68548</v>
      </c>
      <c r="O47" s="63">
        <v>17633</v>
      </c>
      <c r="P47" s="64">
        <v>5817.24</v>
      </c>
      <c r="Q47" s="64">
        <f t="shared" si="8"/>
        <v>6131.37096</v>
      </c>
      <c r="R47" s="64">
        <v>1</v>
      </c>
      <c r="S47" s="64">
        <f t="shared" si="9"/>
        <v>5817.24</v>
      </c>
      <c r="T47" s="64">
        <f t="shared" si="10"/>
        <v>6131.37096</v>
      </c>
      <c r="U47" s="64">
        <v>0</v>
      </c>
      <c r="V47" s="65">
        <f t="shared" si="13"/>
        <v>1592283.3</v>
      </c>
      <c r="W47" s="144">
        <f t="shared" si="14"/>
        <v>23884249.2013296</v>
      </c>
      <c r="X47" s="145">
        <v>0</v>
      </c>
    </row>
    <row r="48" spans="1:24" s="36" customFormat="1" ht="14.25" customHeight="1">
      <c r="A48" s="15"/>
      <c r="B48" s="68" t="s">
        <v>42</v>
      </c>
      <c r="C48" s="56">
        <f>SUM(C49:C54)</f>
        <v>176</v>
      </c>
      <c r="D48" s="64"/>
      <c r="E48" s="64"/>
      <c r="F48" s="56"/>
      <c r="G48" s="64"/>
      <c r="H48" s="64"/>
      <c r="I48" s="56">
        <f>SUM(I49:I54)</f>
        <v>36744</v>
      </c>
      <c r="J48" s="64"/>
      <c r="K48" s="64"/>
      <c r="L48" s="69"/>
      <c r="M48" s="64"/>
      <c r="N48" s="64"/>
      <c r="O48" s="56">
        <f>SUM(O49:O54)</f>
        <v>71205</v>
      </c>
      <c r="P48" s="64"/>
      <c r="Q48" s="64"/>
      <c r="R48" s="69"/>
      <c r="S48" s="64"/>
      <c r="T48" s="64"/>
      <c r="U48" s="69">
        <f>SUM(U49:U54)</f>
        <v>28616878.580000002</v>
      </c>
      <c r="V48" s="69">
        <f>SUM(V49:V54)</f>
        <v>6655645.800000001</v>
      </c>
      <c r="W48" s="144"/>
      <c r="X48" s="145">
        <v>35443387.32</v>
      </c>
    </row>
    <row r="49" spans="1:24" s="36" customFormat="1" ht="14.25" customHeight="1">
      <c r="A49" s="15">
        <v>37</v>
      </c>
      <c r="B49" s="37" t="s">
        <v>43</v>
      </c>
      <c r="C49" s="63">
        <v>8</v>
      </c>
      <c r="D49" s="64">
        <v>11634.5</v>
      </c>
      <c r="E49" s="64">
        <f t="shared" si="2"/>
        <v>12262.763</v>
      </c>
      <c r="F49" s="64">
        <v>1</v>
      </c>
      <c r="G49" s="64">
        <f t="shared" si="3"/>
        <v>11634.5</v>
      </c>
      <c r="H49" s="64">
        <f t="shared" si="4"/>
        <v>12262.763</v>
      </c>
      <c r="I49" s="63">
        <v>1348</v>
      </c>
      <c r="J49" s="64">
        <v>2908.62</v>
      </c>
      <c r="K49" s="64">
        <f t="shared" si="5"/>
        <v>3065.68548</v>
      </c>
      <c r="L49" s="64">
        <v>1</v>
      </c>
      <c r="M49" s="64">
        <f t="shared" si="6"/>
        <v>2908.62</v>
      </c>
      <c r="N49" s="64">
        <f t="shared" si="7"/>
        <v>3065.68548</v>
      </c>
      <c r="O49" s="63">
        <v>2537</v>
      </c>
      <c r="P49" s="64">
        <v>5817.24</v>
      </c>
      <c r="Q49" s="64">
        <f t="shared" si="8"/>
        <v>6131.37096</v>
      </c>
      <c r="R49" s="64">
        <v>1</v>
      </c>
      <c r="S49" s="64">
        <f t="shared" si="9"/>
        <v>5817.24</v>
      </c>
      <c r="T49" s="64">
        <f t="shared" si="10"/>
        <v>6131.37096</v>
      </c>
      <c r="U49" s="64">
        <v>521061.9</v>
      </c>
      <c r="V49" s="65">
        <f aca="true" t="shared" si="15" ref="V49:V54">ROUND((((C49*G49+I49*M49+O49*S49)+(C49*H49+I49*N49+O49*T49)*11+U49)/1000),1)</f>
        <v>236938.6</v>
      </c>
      <c r="W49" s="144">
        <f aca="true" t="shared" si="16" ref="W49:W54">((C49*G49+I49*M49+O49*S49)+(C49*H49+I49*N49+O49*T49)*11)*1.5/100</f>
        <v>3546262.6569324</v>
      </c>
      <c r="X49" s="145">
        <v>521061.99</v>
      </c>
    </row>
    <row r="50" spans="1:24" s="36" customFormat="1" ht="14.25" customHeight="1">
      <c r="A50" s="15">
        <v>38</v>
      </c>
      <c r="B50" s="37" t="s">
        <v>44</v>
      </c>
      <c r="C50" s="63">
        <v>0</v>
      </c>
      <c r="D50" s="64">
        <v>11634.5</v>
      </c>
      <c r="E50" s="64">
        <f t="shared" si="2"/>
        <v>12262.763</v>
      </c>
      <c r="F50" s="64">
        <v>1.2</v>
      </c>
      <c r="G50" s="64">
        <f t="shared" si="3"/>
        <v>13961.4</v>
      </c>
      <c r="H50" s="64">
        <f t="shared" si="4"/>
        <v>14715.3156</v>
      </c>
      <c r="I50" s="63">
        <v>690</v>
      </c>
      <c r="J50" s="64">
        <v>2908.62</v>
      </c>
      <c r="K50" s="64">
        <f t="shared" si="5"/>
        <v>3065.68548</v>
      </c>
      <c r="L50" s="64">
        <v>1.2</v>
      </c>
      <c r="M50" s="64">
        <f t="shared" si="6"/>
        <v>3490.3439999999996</v>
      </c>
      <c r="N50" s="64">
        <f t="shared" si="7"/>
        <v>3678.822576</v>
      </c>
      <c r="O50" s="63">
        <v>1675</v>
      </c>
      <c r="P50" s="64">
        <v>5817.24</v>
      </c>
      <c r="Q50" s="64">
        <f t="shared" si="8"/>
        <v>6131.37096</v>
      </c>
      <c r="R50" s="64">
        <v>1.2</v>
      </c>
      <c r="S50" s="64">
        <f t="shared" si="9"/>
        <v>6980.687999999999</v>
      </c>
      <c r="T50" s="64">
        <f t="shared" si="10"/>
        <v>7357.645152</v>
      </c>
      <c r="U50" s="64">
        <v>1900000</v>
      </c>
      <c r="V50" s="65">
        <f t="shared" si="15"/>
        <v>179487.9</v>
      </c>
      <c r="W50" s="144">
        <f t="shared" si="16"/>
        <v>2663817.9755616</v>
      </c>
      <c r="X50" s="145">
        <v>2000000</v>
      </c>
    </row>
    <row r="51" spans="1:24" s="36" customFormat="1" ht="14.25" customHeight="1">
      <c r="A51" s="15">
        <v>39</v>
      </c>
      <c r="B51" s="37" t="s">
        <v>45</v>
      </c>
      <c r="C51" s="63">
        <v>30</v>
      </c>
      <c r="D51" s="64">
        <v>11634.5</v>
      </c>
      <c r="E51" s="64">
        <f t="shared" si="2"/>
        <v>12262.763</v>
      </c>
      <c r="F51" s="64">
        <v>1</v>
      </c>
      <c r="G51" s="64">
        <f t="shared" si="3"/>
        <v>11634.5</v>
      </c>
      <c r="H51" s="64">
        <f t="shared" si="4"/>
        <v>12262.763</v>
      </c>
      <c r="I51" s="63">
        <v>16000</v>
      </c>
      <c r="J51" s="64">
        <v>2908.62</v>
      </c>
      <c r="K51" s="64">
        <f t="shared" si="5"/>
        <v>3065.68548</v>
      </c>
      <c r="L51" s="64">
        <v>1</v>
      </c>
      <c r="M51" s="64">
        <f t="shared" si="6"/>
        <v>2908.62</v>
      </c>
      <c r="N51" s="64">
        <f t="shared" si="7"/>
        <v>3065.68548</v>
      </c>
      <c r="O51" s="63">
        <v>30288</v>
      </c>
      <c r="P51" s="64">
        <v>5817.24</v>
      </c>
      <c r="Q51" s="64">
        <f t="shared" si="8"/>
        <v>6131.37096</v>
      </c>
      <c r="R51" s="64">
        <v>1</v>
      </c>
      <c r="S51" s="64">
        <f t="shared" si="9"/>
        <v>5817.24</v>
      </c>
      <c r="T51" s="64">
        <f t="shared" si="10"/>
        <v>6131.37096</v>
      </c>
      <c r="U51" s="64">
        <v>150000</v>
      </c>
      <c r="V51" s="65">
        <f t="shared" si="15"/>
        <v>2809613.5</v>
      </c>
      <c r="W51" s="144">
        <f t="shared" si="16"/>
        <v>42141952.145869195</v>
      </c>
      <c r="X51" s="145">
        <v>150000</v>
      </c>
    </row>
    <row r="52" spans="1:24" s="36" customFormat="1" ht="14.25" customHeight="1">
      <c r="A52" s="15">
        <v>40</v>
      </c>
      <c r="B52" s="37" t="s">
        <v>46</v>
      </c>
      <c r="C52" s="63">
        <v>23</v>
      </c>
      <c r="D52" s="64">
        <v>11634.5</v>
      </c>
      <c r="E52" s="64">
        <f t="shared" si="2"/>
        <v>12262.763</v>
      </c>
      <c r="F52" s="64">
        <v>1</v>
      </c>
      <c r="G52" s="64">
        <f t="shared" si="3"/>
        <v>11634.5</v>
      </c>
      <c r="H52" s="64">
        <f t="shared" si="4"/>
        <v>12262.763</v>
      </c>
      <c r="I52" s="63">
        <v>3086</v>
      </c>
      <c r="J52" s="64">
        <v>2908.62</v>
      </c>
      <c r="K52" s="64">
        <f t="shared" si="5"/>
        <v>3065.68548</v>
      </c>
      <c r="L52" s="64">
        <v>1</v>
      </c>
      <c r="M52" s="64">
        <f t="shared" si="6"/>
        <v>2908.62</v>
      </c>
      <c r="N52" s="64">
        <f t="shared" si="7"/>
        <v>3065.68548</v>
      </c>
      <c r="O52" s="63">
        <v>6203</v>
      </c>
      <c r="P52" s="64">
        <v>5817.24</v>
      </c>
      <c r="Q52" s="64">
        <f t="shared" si="8"/>
        <v>6131.37096</v>
      </c>
      <c r="R52" s="64">
        <v>1</v>
      </c>
      <c r="S52" s="64">
        <f t="shared" si="9"/>
        <v>5817.24</v>
      </c>
      <c r="T52" s="64">
        <f t="shared" si="10"/>
        <v>6131.37096</v>
      </c>
      <c r="U52" s="64">
        <v>901419.76</v>
      </c>
      <c r="V52" s="65">
        <f t="shared" si="15"/>
        <v>571761.4</v>
      </c>
      <c r="W52" s="144">
        <f t="shared" si="16"/>
        <v>8562900.1139514</v>
      </c>
      <c r="X52" s="145">
        <v>920042.33</v>
      </c>
    </row>
    <row r="53" spans="1:24" s="36" customFormat="1" ht="14.25" customHeight="1">
      <c r="A53" s="15">
        <v>41</v>
      </c>
      <c r="B53" s="37" t="s">
        <v>47</v>
      </c>
      <c r="C53" s="66">
        <v>20</v>
      </c>
      <c r="D53" s="64">
        <v>11634.5</v>
      </c>
      <c r="E53" s="64">
        <f t="shared" si="2"/>
        <v>12262.763</v>
      </c>
      <c r="F53" s="67">
        <v>1</v>
      </c>
      <c r="G53" s="64">
        <f t="shared" si="3"/>
        <v>11634.5</v>
      </c>
      <c r="H53" s="64">
        <f t="shared" si="4"/>
        <v>12262.763</v>
      </c>
      <c r="I53" s="66">
        <v>6117</v>
      </c>
      <c r="J53" s="64">
        <v>2908.62</v>
      </c>
      <c r="K53" s="64">
        <f t="shared" si="5"/>
        <v>3065.68548</v>
      </c>
      <c r="L53" s="67">
        <v>1</v>
      </c>
      <c r="M53" s="64">
        <f t="shared" si="6"/>
        <v>2908.62</v>
      </c>
      <c r="N53" s="64">
        <f t="shared" si="7"/>
        <v>3065.68548</v>
      </c>
      <c r="O53" s="66">
        <v>11798</v>
      </c>
      <c r="P53" s="64">
        <v>5817.24</v>
      </c>
      <c r="Q53" s="64">
        <f t="shared" si="8"/>
        <v>6131.37096</v>
      </c>
      <c r="R53" s="67">
        <v>1</v>
      </c>
      <c r="S53" s="64">
        <f t="shared" si="9"/>
        <v>5817.24</v>
      </c>
      <c r="T53" s="64">
        <f t="shared" si="10"/>
        <v>6131.37096</v>
      </c>
      <c r="U53" s="67">
        <v>162683.6</v>
      </c>
      <c r="V53" s="65">
        <f t="shared" si="15"/>
        <v>1091514.8</v>
      </c>
      <c r="W53" s="144">
        <f t="shared" si="16"/>
        <v>16370282.448894601</v>
      </c>
      <c r="X53" s="145">
        <v>172283</v>
      </c>
    </row>
    <row r="54" spans="1:24" s="36" customFormat="1" ht="14.25" customHeight="1">
      <c r="A54" s="15">
        <v>42</v>
      </c>
      <c r="B54" s="37" t="s">
        <v>48</v>
      </c>
      <c r="C54" s="63">
        <v>95</v>
      </c>
      <c r="D54" s="64">
        <v>11634.5</v>
      </c>
      <c r="E54" s="64">
        <f t="shared" si="2"/>
        <v>12262.763</v>
      </c>
      <c r="F54" s="71">
        <v>1.006</v>
      </c>
      <c r="G54" s="64">
        <f t="shared" si="3"/>
        <v>11704.307</v>
      </c>
      <c r="H54" s="64">
        <f t="shared" si="4"/>
        <v>12336.339578000001</v>
      </c>
      <c r="I54" s="63">
        <v>9503</v>
      </c>
      <c r="J54" s="64">
        <v>2908.62</v>
      </c>
      <c r="K54" s="64">
        <f t="shared" si="5"/>
        <v>3065.68548</v>
      </c>
      <c r="L54" s="71">
        <v>1.006</v>
      </c>
      <c r="M54" s="64">
        <f t="shared" si="6"/>
        <v>2926.07172</v>
      </c>
      <c r="N54" s="64">
        <f t="shared" si="7"/>
        <v>3084.0795928800003</v>
      </c>
      <c r="O54" s="63">
        <v>18704</v>
      </c>
      <c r="P54" s="64">
        <v>5817.24</v>
      </c>
      <c r="Q54" s="64">
        <f t="shared" si="8"/>
        <v>6131.37096</v>
      </c>
      <c r="R54" s="71">
        <v>1.005</v>
      </c>
      <c r="S54" s="64">
        <f t="shared" si="9"/>
        <v>5846.3261999999995</v>
      </c>
      <c r="T54" s="64">
        <f t="shared" si="10"/>
        <v>6162.0278148</v>
      </c>
      <c r="U54" s="67">
        <v>24981713.32</v>
      </c>
      <c r="V54" s="65">
        <f t="shared" si="15"/>
        <v>1766329.6</v>
      </c>
      <c r="W54" s="144">
        <f t="shared" si="16"/>
        <v>26120218.074520588</v>
      </c>
      <c r="X54" s="145">
        <v>31680000</v>
      </c>
    </row>
    <row r="55" spans="1:24" s="36" customFormat="1" ht="14.25" customHeight="1">
      <c r="A55" s="15"/>
      <c r="B55" s="68" t="s">
        <v>49</v>
      </c>
      <c r="C55" s="56">
        <f>SUM(C56:C69)</f>
        <v>341</v>
      </c>
      <c r="D55" s="64"/>
      <c r="E55" s="64"/>
      <c r="F55" s="56"/>
      <c r="G55" s="64"/>
      <c r="H55" s="64"/>
      <c r="I55" s="56">
        <f>SUM(I56:I69)</f>
        <v>55551</v>
      </c>
      <c r="J55" s="64"/>
      <c r="K55" s="64"/>
      <c r="L55" s="69"/>
      <c r="M55" s="64"/>
      <c r="N55" s="64"/>
      <c r="O55" s="56">
        <f>SUM(O56:O69)</f>
        <v>118016</v>
      </c>
      <c r="P55" s="64"/>
      <c r="Q55" s="64"/>
      <c r="R55" s="69"/>
      <c r="S55" s="64"/>
      <c r="T55" s="64"/>
      <c r="U55" s="69">
        <f>SUM(U56:U69)</f>
        <v>3659444.22</v>
      </c>
      <c r="V55" s="69">
        <f>SUM(V56:V69)</f>
        <v>11459425</v>
      </c>
      <c r="W55" s="144"/>
      <c r="X55" s="145">
        <v>4295122.109999999</v>
      </c>
    </row>
    <row r="56" spans="1:24" s="36" customFormat="1" ht="14.25" customHeight="1">
      <c r="A56" s="15">
        <v>43</v>
      </c>
      <c r="B56" s="37" t="s">
        <v>50</v>
      </c>
      <c r="C56" s="63">
        <v>95</v>
      </c>
      <c r="D56" s="64">
        <v>11634.5</v>
      </c>
      <c r="E56" s="64">
        <f t="shared" si="2"/>
        <v>12262.763</v>
      </c>
      <c r="F56" s="64">
        <v>1.15</v>
      </c>
      <c r="G56" s="64">
        <f t="shared" si="3"/>
        <v>13379.675</v>
      </c>
      <c r="H56" s="64">
        <f t="shared" si="4"/>
        <v>14102.17745</v>
      </c>
      <c r="I56" s="63">
        <v>10028</v>
      </c>
      <c r="J56" s="64">
        <v>2908.62</v>
      </c>
      <c r="K56" s="64">
        <f t="shared" si="5"/>
        <v>3065.68548</v>
      </c>
      <c r="L56" s="64">
        <v>1.15</v>
      </c>
      <c r="M56" s="64">
        <f t="shared" si="6"/>
        <v>3344.9129999999996</v>
      </c>
      <c r="N56" s="64">
        <f t="shared" si="7"/>
        <v>3525.538302</v>
      </c>
      <c r="O56" s="63">
        <v>20740</v>
      </c>
      <c r="P56" s="64">
        <v>5817.24</v>
      </c>
      <c r="Q56" s="64">
        <f t="shared" si="8"/>
        <v>6131.37096</v>
      </c>
      <c r="R56" s="64">
        <v>1.15</v>
      </c>
      <c r="S56" s="64">
        <f t="shared" si="9"/>
        <v>6689.825999999999</v>
      </c>
      <c r="T56" s="64">
        <f t="shared" si="10"/>
        <v>7051.076604</v>
      </c>
      <c r="U56" s="64">
        <v>58200</v>
      </c>
      <c r="V56" s="65">
        <f aca="true" t="shared" si="17" ref="V56:V69">ROUND((((C56*G56+I56*M56+O56*S56)+(C56*H56+I56*N56+O56*T56)*11+U56)/1000),1)</f>
        <v>2185883.5</v>
      </c>
      <c r="W56" s="144">
        <f aca="true" t="shared" si="18" ref="W56:W69">((C56*G56+I56*M56+O56*S56)+(C56*H56+I56*N56+O56*T56)*11)*1.5/100</f>
        <v>32787379.782267395</v>
      </c>
      <c r="X56" s="145">
        <v>58200</v>
      </c>
    </row>
    <row r="57" spans="1:24" s="36" customFormat="1" ht="14.25" customHeight="1">
      <c r="A57" s="15">
        <v>44</v>
      </c>
      <c r="B57" s="37" t="s">
        <v>51</v>
      </c>
      <c r="C57" s="63">
        <v>7</v>
      </c>
      <c r="D57" s="64">
        <v>11634.5</v>
      </c>
      <c r="E57" s="64">
        <f t="shared" si="2"/>
        <v>12262.763</v>
      </c>
      <c r="F57" s="64">
        <v>1</v>
      </c>
      <c r="G57" s="64">
        <f t="shared" si="3"/>
        <v>11634.5</v>
      </c>
      <c r="H57" s="64">
        <f t="shared" si="4"/>
        <v>12262.763</v>
      </c>
      <c r="I57" s="63">
        <v>1657</v>
      </c>
      <c r="J57" s="64">
        <v>2908.62</v>
      </c>
      <c r="K57" s="64">
        <f t="shared" si="5"/>
        <v>3065.68548</v>
      </c>
      <c r="L57" s="64">
        <v>1</v>
      </c>
      <c r="M57" s="64">
        <f t="shared" si="6"/>
        <v>2908.62</v>
      </c>
      <c r="N57" s="64">
        <f t="shared" si="7"/>
        <v>3065.68548</v>
      </c>
      <c r="O57" s="63">
        <v>3018</v>
      </c>
      <c r="P57" s="64">
        <v>5817.24</v>
      </c>
      <c r="Q57" s="64">
        <f t="shared" si="8"/>
        <v>6131.37096</v>
      </c>
      <c r="R57" s="64">
        <v>1</v>
      </c>
      <c r="S57" s="64">
        <f t="shared" si="9"/>
        <v>5817.24</v>
      </c>
      <c r="T57" s="64">
        <f t="shared" si="10"/>
        <v>6131.37096</v>
      </c>
      <c r="U57" s="64">
        <v>150000</v>
      </c>
      <c r="V57" s="65">
        <f t="shared" si="17"/>
        <v>282979.2</v>
      </c>
      <c r="W57" s="144">
        <f t="shared" si="18"/>
        <v>4242437.8542756</v>
      </c>
      <c r="X57" s="145">
        <v>150000</v>
      </c>
    </row>
    <row r="58" spans="1:24" s="36" customFormat="1" ht="14.25" customHeight="1">
      <c r="A58" s="15">
        <v>45</v>
      </c>
      <c r="B58" s="37" t="s">
        <v>52</v>
      </c>
      <c r="C58" s="63">
        <v>4</v>
      </c>
      <c r="D58" s="64">
        <v>11634.5</v>
      </c>
      <c r="E58" s="64">
        <f t="shared" si="2"/>
        <v>12262.763</v>
      </c>
      <c r="F58" s="64">
        <v>1</v>
      </c>
      <c r="G58" s="64">
        <f t="shared" si="3"/>
        <v>11634.5</v>
      </c>
      <c r="H58" s="64">
        <f t="shared" si="4"/>
        <v>12262.763</v>
      </c>
      <c r="I58" s="63">
        <v>973</v>
      </c>
      <c r="J58" s="64">
        <v>2908.62</v>
      </c>
      <c r="K58" s="64">
        <f t="shared" si="5"/>
        <v>3065.68548</v>
      </c>
      <c r="L58" s="64">
        <v>1</v>
      </c>
      <c r="M58" s="64">
        <f t="shared" si="6"/>
        <v>2908.62</v>
      </c>
      <c r="N58" s="64">
        <f t="shared" si="7"/>
        <v>3065.68548</v>
      </c>
      <c r="O58" s="63">
        <v>2000</v>
      </c>
      <c r="P58" s="64">
        <v>5817.24</v>
      </c>
      <c r="Q58" s="64">
        <f t="shared" si="8"/>
        <v>6131.37096</v>
      </c>
      <c r="R58" s="64">
        <v>1</v>
      </c>
      <c r="S58" s="64">
        <f t="shared" si="9"/>
        <v>5817.24</v>
      </c>
      <c r="T58" s="64">
        <f t="shared" si="10"/>
        <v>6131.37096</v>
      </c>
      <c r="U58" s="64">
        <v>100000</v>
      </c>
      <c r="V58" s="65">
        <f t="shared" si="17"/>
        <v>182852.9</v>
      </c>
      <c r="W58" s="144">
        <f t="shared" si="18"/>
        <v>2741292.8946666</v>
      </c>
      <c r="X58" s="145">
        <v>100000</v>
      </c>
    </row>
    <row r="59" spans="1:24" s="36" customFormat="1" ht="14.25" customHeight="1">
      <c r="A59" s="15">
        <v>46</v>
      </c>
      <c r="B59" s="37" t="s">
        <v>53</v>
      </c>
      <c r="C59" s="63">
        <v>20</v>
      </c>
      <c r="D59" s="64">
        <v>11634.5</v>
      </c>
      <c r="E59" s="64">
        <f t="shared" si="2"/>
        <v>12262.763</v>
      </c>
      <c r="F59" s="64">
        <v>1</v>
      </c>
      <c r="G59" s="64">
        <f t="shared" si="3"/>
        <v>11634.5</v>
      </c>
      <c r="H59" s="64">
        <f t="shared" si="4"/>
        <v>12262.763</v>
      </c>
      <c r="I59" s="63">
        <v>5914</v>
      </c>
      <c r="J59" s="64">
        <v>2908.62</v>
      </c>
      <c r="K59" s="64">
        <f t="shared" si="5"/>
        <v>3065.68548</v>
      </c>
      <c r="L59" s="64">
        <v>1</v>
      </c>
      <c r="M59" s="64">
        <f t="shared" si="6"/>
        <v>2908.62</v>
      </c>
      <c r="N59" s="64">
        <f t="shared" si="7"/>
        <v>3065.68548</v>
      </c>
      <c r="O59" s="63">
        <v>12327</v>
      </c>
      <c r="P59" s="64">
        <v>5817.24</v>
      </c>
      <c r="Q59" s="64">
        <f t="shared" si="8"/>
        <v>6131.37096</v>
      </c>
      <c r="R59" s="64">
        <v>1</v>
      </c>
      <c r="S59" s="64">
        <f t="shared" si="9"/>
        <v>5817.24</v>
      </c>
      <c r="T59" s="64">
        <f t="shared" si="10"/>
        <v>6131.37096</v>
      </c>
      <c r="U59" s="64">
        <v>1640056.57</v>
      </c>
      <c r="V59" s="65">
        <f t="shared" si="17"/>
        <v>1124311.9</v>
      </c>
      <c r="W59" s="144">
        <f t="shared" si="18"/>
        <v>16840077.079485603</v>
      </c>
      <c r="X59" s="145">
        <v>1799787.05</v>
      </c>
    </row>
    <row r="60" spans="1:24" s="36" customFormat="1" ht="14.25" customHeight="1">
      <c r="A60" s="15">
        <v>47</v>
      </c>
      <c r="B60" s="37" t="s">
        <v>54</v>
      </c>
      <c r="C60" s="63">
        <v>10</v>
      </c>
      <c r="D60" s="64">
        <v>11634.5</v>
      </c>
      <c r="E60" s="64">
        <f t="shared" si="2"/>
        <v>12262.763</v>
      </c>
      <c r="F60" s="64">
        <v>1.15</v>
      </c>
      <c r="G60" s="64">
        <f t="shared" si="3"/>
        <v>13379.675</v>
      </c>
      <c r="H60" s="64">
        <f t="shared" si="4"/>
        <v>14102.17745</v>
      </c>
      <c r="I60" s="63">
        <v>2000</v>
      </c>
      <c r="J60" s="64">
        <v>2908.62</v>
      </c>
      <c r="K60" s="64">
        <f t="shared" si="5"/>
        <v>3065.68548</v>
      </c>
      <c r="L60" s="64">
        <v>1.15</v>
      </c>
      <c r="M60" s="64">
        <f t="shared" si="6"/>
        <v>3344.9129999999996</v>
      </c>
      <c r="N60" s="64">
        <f t="shared" si="7"/>
        <v>3525.538302</v>
      </c>
      <c r="O60" s="63">
        <v>5570</v>
      </c>
      <c r="P60" s="64">
        <v>5817.24</v>
      </c>
      <c r="Q60" s="64">
        <f t="shared" si="8"/>
        <v>6131.37096</v>
      </c>
      <c r="R60" s="64">
        <v>1.15</v>
      </c>
      <c r="S60" s="64">
        <f t="shared" si="9"/>
        <v>6689.825999999999</v>
      </c>
      <c r="T60" s="64">
        <f t="shared" si="10"/>
        <v>7051.076604</v>
      </c>
      <c r="U60" s="64">
        <v>35000</v>
      </c>
      <c r="V60" s="65">
        <f t="shared" si="17"/>
        <v>555253.5</v>
      </c>
      <c r="W60" s="144">
        <f t="shared" si="18"/>
        <v>8328277.488908701</v>
      </c>
      <c r="X60" s="145">
        <v>35000</v>
      </c>
    </row>
    <row r="61" spans="1:24" s="36" customFormat="1" ht="14.25" customHeight="1">
      <c r="A61" s="15">
        <v>48</v>
      </c>
      <c r="B61" s="37" t="s">
        <v>55</v>
      </c>
      <c r="C61" s="63">
        <v>10</v>
      </c>
      <c r="D61" s="64">
        <v>11634.5</v>
      </c>
      <c r="E61" s="64">
        <f t="shared" si="2"/>
        <v>12262.763</v>
      </c>
      <c r="F61" s="64">
        <v>1</v>
      </c>
      <c r="G61" s="64">
        <f t="shared" si="3"/>
        <v>11634.5</v>
      </c>
      <c r="H61" s="64">
        <f t="shared" si="4"/>
        <v>12262.763</v>
      </c>
      <c r="I61" s="63">
        <v>2162</v>
      </c>
      <c r="J61" s="64">
        <v>2908.62</v>
      </c>
      <c r="K61" s="64">
        <f t="shared" si="5"/>
        <v>3065.68548</v>
      </c>
      <c r="L61" s="64">
        <v>1</v>
      </c>
      <c r="M61" s="64">
        <f t="shared" si="6"/>
        <v>2908.62</v>
      </c>
      <c r="N61" s="64">
        <f t="shared" si="7"/>
        <v>3065.68548</v>
      </c>
      <c r="O61" s="63">
        <v>5498</v>
      </c>
      <c r="P61" s="64">
        <v>5817.24</v>
      </c>
      <c r="Q61" s="64">
        <f t="shared" si="8"/>
        <v>6131.37096</v>
      </c>
      <c r="R61" s="64">
        <v>1</v>
      </c>
      <c r="S61" s="64">
        <f t="shared" si="9"/>
        <v>5817.24</v>
      </c>
      <c r="T61" s="64">
        <f t="shared" si="10"/>
        <v>6131.37096</v>
      </c>
      <c r="U61" s="64">
        <v>0</v>
      </c>
      <c r="V61" s="65">
        <f t="shared" si="17"/>
        <v>483458.1</v>
      </c>
      <c r="W61" s="144">
        <f t="shared" si="18"/>
        <v>7251870.8384136</v>
      </c>
      <c r="X61" s="145">
        <v>0</v>
      </c>
    </row>
    <row r="62" spans="1:24" s="36" customFormat="1" ht="14.25" customHeight="1">
      <c r="A62" s="15">
        <v>49</v>
      </c>
      <c r="B62" s="37" t="s">
        <v>56</v>
      </c>
      <c r="C62" s="63">
        <v>6</v>
      </c>
      <c r="D62" s="64">
        <v>11634.5</v>
      </c>
      <c r="E62" s="64">
        <f t="shared" si="2"/>
        <v>12262.763</v>
      </c>
      <c r="F62" s="64">
        <v>1.1</v>
      </c>
      <c r="G62" s="64">
        <f t="shared" si="3"/>
        <v>12797.95</v>
      </c>
      <c r="H62" s="64">
        <f t="shared" si="4"/>
        <v>13489.039300000002</v>
      </c>
      <c r="I62" s="63">
        <v>2141</v>
      </c>
      <c r="J62" s="64">
        <v>2908.62</v>
      </c>
      <c r="K62" s="64">
        <f t="shared" si="5"/>
        <v>3065.68548</v>
      </c>
      <c r="L62" s="64">
        <v>1.1</v>
      </c>
      <c r="M62" s="64">
        <f t="shared" si="6"/>
        <v>3199.482</v>
      </c>
      <c r="N62" s="64">
        <f t="shared" si="7"/>
        <v>3372.2540280000003</v>
      </c>
      <c r="O62" s="63">
        <v>4572</v>
      </c>
      <c r="P62" s="64">
        <v>5817.24</v>
      </c>
      <c r="Q62" s="64">
        <f t="shared" si="8"/>
        <v>6131.37096</v>
      </c>
      <c r="R62" s="64">
        <v>1.1</v>
      </c>
      <c r="S62" s="64">
        <f t="shared" si="9"/>
        <v>6398.964</v>
      </c>
      <c r="T62" s="64">
        <f t="shared" si="10"/>
        <v>6744.508056000001</v>
      </c>
      <c r="U62" s="64">
        <v>188700</v>
      </c>
      <c r="V62" s="65">
        <f t="shared" si="17"/>
        <v>455876.7</v>
      </c>
      <c r="W62" s="144">
        <f t="shared" si="18"/>
        <v>6835319.586443701</v>
      </c>
      <c r="X62" s="145">
        <v>318000</v>
      </c>
    </row>
    <row r="63" spans="1:24" s="36" customFormat="1" ht="14.25" customHeight="1">
      <c r="A63" s="15">
        <v>50</v>
      </c>
      <c r="B63" s="37" t="s">
        <v>57</v>
      </c>
      <c r="C63" s="63">
        <v>40</v>
      </c>
      <c r="D63" s="64">
        <v>11634.5</v>
      </c>
      <c r="E63" s="64">
        <f t="shared" si="2"/>
        <v>12262.763</v>
      </c>
      <c r="F63" s="64">
        <v>1</v>
      </c>
      <c r="G63" s="64">
        <f t="shared" si="3"/>
        <v>11634.5</v>
      </c>
      <c r="H63" s="64">
        <f t="shared" si="4"/>
        <v>12262.763</v>
      </c>
      <c r="I63" s="63">
        <v>3991</v>
      </c>
      <c r="J63" s="64">
        <v>2908.62</v>
      </c>
      <c r="K63" s="64">
        <f t="shared" si="5"/>
        <v>3065.68548</v>
      </c>
      <c r="L63" s="64">
        <v>1</v>
      </c>
      <c r="M63" s="64">
        <f t="shared" si="6"/>
        <v>2908.62</v>
      </c>
      <c r="N63" s="64">
        <f t="shared" si="7"/>
        <v>3065.68548</v>
      </c>
      <c r="O63" s="63">
        <v>8522</v>
      </c>
      <c r="P63" s="64">
        <v>5817.24</v>
      </c>
      <c r="Q63" s="64">
        <f t="shared" si="8"/>
        <v>6131.37096</v>
      </c>
      <c r="R63" s="64">
        <v>1</v>
      </c>
      <c r="S63" s="64">
        <f t="shared" si="9"/>
        <v>5817.24</v>
      </c>
      <c r="T63" s="64">
        <f t="shared" si="10"/>
        <v>6131.37096</v>
      </c>
      <c r="U63" s="64">
        <v>12514.4</v>
      </c>
      <c r="V63" s="65">
        <f t="shared" si="17"/>
        <v>776410</v>
      </c>
      <c r="W63" s="144">
        <f t="shared" si="18"/>
        <v>11645961.783147002</v>
      </c>
      <c r="X63" s="145">
        <v>12514.4</v>
      </c>
    </row>
    <row r="64" spans="1:24" s="36" customFormat="1" ht="14.25" customHeight="1">
      <c r="A64" s="15">
        <v>51</v>
      </c>
      <c r="B64" s="37" t="s">
        <v>58</v>
      </c>
      <c r="C64" s="63">
        <v>5</v>
      </c>
      <c r="D64" s="64">
        <v>11634.5</v>
      </c>
      <c r="E64" s="64">
        <f t="shared" si="2"/>
        <v>12262.763</v>
      </c>
      <c r="F64" s="64">
        <v>1.15</v>
      </c>
      <c r="G64" s="64">
        <f t="shared" si="3"/>
        <v>13379.675</v>
      </c>
      <c r="H64" s="64">
        <f t="shared" si="4"/>
        <v>14102.17745</v>
      </c>
      <c r="I64" s="63">
        <v>5102</v>
      </c>
      <c r="J64" s="64">
        <v>2908.62</v>
      </c>
      <c r="K64" s="64">
        <f t="shared" si="5"/>
        <v>3065.68548</v>
      </c>
      <c r="L64" s="64">
        <v>1.15</v>
      </c>
      <c r="M64" s="64">
        <f t="shared" si="6"/>
        <v>3344.9129999999996</v>
      </c>
      <c r="N64" s="64">
        <f t="shared" si="7"/>
        <v>3525.538302</v>
      </c>
      <c r="O64" s="63">
        <v>11747</v>
      </c>
      <c r="P64" s="64">
        <v>5817.24</v>
      </c>
      <c r="Q64" s="64">
        <f t="shared" si="8"/>
        <v>6131.37096</v>
      </c>
      <c r="R64" s="64">
        <v>1.15</v>
      </c>
      <c r="S64" s="64">
        <f t="shared" si="9"/>
        <v>6689.825999999999</v>
      </c>
      <c r="T64" s="64">
        <f t="shared" si="10"/>
        <v>7051.076604</v>
      </c>
      <c r="U64" s="64">
        <v>72755.85</v>
      </c>
      <c r="V64" s="65">
        <f t="shared" si="17"/>
        <v>1205545.6</v>
      </c>
      <c r="W64" s="144">
        <f t="shared" si="18"/>
        <v>18082093.14609993</v>
      </c>
      <c r="X64" s="145">
        <v>72755.85</v>
      </c>
    </row>
    <row r="65" spans="1:24" s="36" customFormat="1" ht="14.25" customHeight="1">
      <c r="A65" s="15">
        <v>52</v>
      </c>
      <c r="B65" s="37" t="s">
        <v>59</v>
      </c>
      <c r="C65" s="63">
        <v>35</v>
      </c>
      <c r="D65" s="64">
        <v>11634.5</v>
      </c>
      <c r="E65" s="64">
        <f t="shared" si="2"/>
        <v>12262.763</v>
      </c>
      <c r="F65" s="64">
        <v>1</v>
      </c>
      <c r="G65" s="64">
        <f t="shared" si="3"/>
        <v>11634.5</v>
      </c>
      <c r="H65" s="64">
        <f t="shared" si="4"/>
        <v>12262.763</v>
      </c>
      <c r="I65" s="63">
        <v>2740</v>
      </c>
      <c r="J65" s="64">
        <v>2908.62</v>
      </c>
      <c r="K65" s="64">
        <f t="shared" si="5"/>
        <v>3065.68548</v>
      </c>
      <c r="L65" s="64">
        <v>1</v>
      </c>
      <c r="M65" s="64">
        <f t="shared" si="6"/>
        <v>2908.62</v>
      </c>
      <c r="N65" s="64">
        <f t="shared" si="7"/>
        <v>3065.68548</v>
      </c>
      <c r="O65" s="63">
        <v>4970</v>
      </c>
      <c r="P65" s="64">
        <v>5817.24</v>
      </c>
      <c r="Q65" s="64">
        <f t="shared" si="8"/>
        <v>6131.37096</v>
      </c>
      <c r="R65" s="64">
        <v>1</v>
      </c>
      <c r="S65" s="64">
        <f t="shared" si="9"/>
        <v>5817.24</v>
      </c>
      <c r="T65" s="64">
        <f t="shared" si="10"/>
        <v>6131.37096</v>
      </c>
      <c r="U65" s="64">
        <v>0</v>
      </c>
      <c r="V65" s="65">
        <f t="shared" si="17"/>
        <v>469611.5</v>
      </c>
      <c r="W65" s="144">
        <f t="shared" si="18"/>
        <v>7044172.254080999</v>
      </c>
      <c r="X65" s="145">
        <v>0</v>
      </c>
    </row>
    <row r="66" spans="1:24" s="36" customFormat="1" ht="14.25" customHeight="1">
      <c r="A66" s="15">
        <v>53</v>
      </c>
      <c r="B66" s="37" t="s">
        <v>60</v>
      </c>
      <c r="C66" s="63">
        <v>35</v>
      </c>
      <c r="D66" s="64">
        <v>11634.5</v>
      </c>
      <c r="E66" s="64">
        <f t="shared" si="2"/>
        <v>12262.763</v>
      </c>
      <c r="F66" s="64">
        <v>1.15</v>
      </c>
      <c r="G66" s="64">
        <f t="shared" si="3"/>
        <v>13379.675</v>
      </c>
      <c r="H66" s="64">
        <f t="shared" si="4"/>
        <v>14102.17745</v>
      </c>
      <c r="I66" s="63">
        <v>5785</v>
      </c>
      <c r="J66" s="64">
        <v>2908.62</v>
      </c>
      <c r="K66" s="64">
        <f t="shared" si="5"/>
        <v>3065.68548</v>
      </c>
      <c r="L66" s="64">
        <v>1.15</v>
      </c>
      <c r="M66" s="64">
        <f t="shared" si="6"/>
        <v>3344.9129999999996</v>
      </c>
      <c r="N66" s="64">
        <f t="shared" si="7"/>
        <v>3525.538302</v>
      </c>
      <c r="O66" s="63">
        <v>12202</v>
      </c>
      <c r="P66" s="64">
        <v>5817.24</v>
      </c>
      <c r="Q66" s="64">
        <f t="shared" si="8"/>
        <v>6131.37096</v>
      </c>
      <c r="R66" s="64">
        <v>1.15</v>
      </c>
      <c r="S66" s="64">
        <f t="shared" si="9"/>
        <v>6689.825999999999</v>
      </c>
      <c r="T66" s="64">
        <f t="shared" si="10"/>
        <v>7051.076604</v>
      </c>
      <c r="U66" s="64">
        <v>0</v>
      </c>
      <c r="V66" s="65">
        <f t="shared" si="17"/>
        <v>1277634.4</v>
      </c>
      <c r="W66" s="144">
        <f t="shared" si="18"/>
        <v>19164516.58935162</v>
      </c>
      <c r="X66" s="145">
        <v>0</v>
      </c>
    </row>
    <row r="67" spans="1:24" s="36" customFormat="1" ht="14.25" customHeight="1">
      <c r="A67" s="15">
        <v>54</v>
      </c>
      <c r="B67" s="37" t="s">
        <v>61</v>
      </c>
      <c r="C67" s="66">
        <v>34</v>
      </c>
      <c r="D67" s="64">
        <v>11634.5</v>
      </c>
      <c r="E67" s="64">
        <f t="shared" si="2"/>
        <v>12262.763</v>
      </c>
      <c r="F67" s="67">
        <v>1</v>
      </c>
      <c r="G67" s="64">
        <f t="shared" si="3"/>
        <v>11634.5</v>
      </c>
      <c r="H67" s="64">
        <f t="shared" si="4"/>
        <v>12262.763</v>
      </c>
      <c r="I67" s="66">
        <v>5681</v>
      </c>
      <c r="J67" s="64">
        <v>2908.62</v>
      </c>
      <c r="K67" s="64">
        <f t="shared" si="5"/>
        <v>3065.68548</v>
      </c>
      <c r="L67" s="67">
        <v>1</v>
      </c>
      <c r="M67" s="64">
        <f t="shared" si="6"/>
        <v>2908.62</v>
      </c>
      <c r="N67" s="64">
        <f t="shared" si="7"/>
        <v>3065.68548</v>
      </c>
      <c r="O67" s="63">
        <v>11336</v>
      </c>
      <c r="P67" s="64">
        <v>5817.24</v>
      </c>
      <c r="Q67" s="64">
        <f t="shared" si="8"/>
        <v>6131.37096</v>
      </c>
      <c r="R67" s="67">
        <v>1</v>
      </c>
      <c r="S67" s="64">
        <f t="shared" si="9"/>
        <v>5817.24</v>
      </c>
      <c r="T67" s="64">
        <f t="shared" si="10"/>
        <v>6131.37096</v>
      </c>
      <c r="U67" s="67">
        <v>253275</v>
      </c>
      <c r="V67" s="65">
        <f t="shared" si="17"/>
        <v>1043838.4</v>
      </c>
      <c r="W67" s="144">
        <f t="shared" si="18"/>
        <v>15653777.0067126</v>
      </c>
      <c r="X67" s="145">
        <v>321766.66</v>
      </c>
    </row>
    <row r="68" spans="1:24" s="36" customFormat="1" ht="14.25" customHeight="1">
      <c r="A68" s="15">
        <v>55</v>
      </c>
      <c r="B68" s="37" t="s">
        <v>62</v>
      </c>
      <c r="C68" s="63">
        <v>30</v>
      </c>
      <c r="D68" s="64">
        <v>11634.5</v>
      </c>
      <c r="E68" s="64">
        <f t="shared" si="2"/>
        <v>12262.763</v>
      </c>
      <c r="F68" s="71">
        <v>1.002</v>
      </c>
      <c r="G68" s="64">
        <f t="shared" si="3"/>
        <v>11657.769</v>
      </c>
      <c r="H68" s="64">
        <f t="shared" si="4"/>
        <v>12287.288526</v>
      </c>
      <c r="I68" s="63">
        <v>5176</v>
      </c>
      <c r="J68" s="64">
        <v>2908.62</v>
      </c>
      <c r="K68" s="64">
        <f t="shared" si="5"/>
        <v>3065.68548</v>
      </c>
      <c r="L68" s="71">
        <v>1.002</v>
      </c>
      <c r="M68" s="64">
        <f t="shared" si="6"/>
        <v>2914.4372399999997</v>
      </c>
      <c r="N68" s="64">
        <f t="shared" si="7"/>
        <v>3071.81685096</v>
      </c>
      <c r="O68" s="63">
        <v>10590</v>
      </c>
      <c r="P68" s="64">
        <v>5817.24</v>
      </c>
      <c r="Q68" s="64">
        <f t="shared" si="8"/>
        <v>6131.37096</v>
      </c>
      <c r="R68" s="71">
        <v>1.002</v>
      </c>
      <c r="S68" s="64">
        <f t="shared" si="9"/>
        <v>5828.8744799999995</v>
      </c>
      <c r="T68" s="64">
        <f t="shared" si="10"/>
        <v>6143.63370192</v>
      </c>
      <c r="U68" s="64">
        <v>98942.4</v>
      </c>
      <c r="V68" s="65">
        <f t="shared" si="17"/>
        <v>971885.2</v>
      </c>
      <c r="W68" s="144">
        <f t="shared" si="18"/>
        <v>14576794.50515909</v>
      </c>
      <c r="X68" s="145">
        <v>177098.15</v>
      </c>
    </row>
    <row r="69" spans="1:24" s="36" customFormat="1" ht="14.25" customHeight="1">
      <c r="A69" s="15">
        <v>56</v>
      </c>
      <c r="B69" s="37" t="s">
        <v>63</v>
      </c>
      <c r="C69" s="63">
        <v>10</v>
      </c>
      <c r="D69" s="64">
        <v>11634.5</v>
      </c>
      <c r="E69" s="64">
        <f t="shared" si="2"/>
        <v>12262.763</v>
      </c>
      <c r="F69" s="64">
        <v>1</v>
      </c>
      <c r="G69" s="64">
        <f t="shared" si="3"/>
        <v>11634.5</v>
      </c>
      <c r="H69" s="64">
        <f t="shared" si="4"/>
        <v>12262.763</v>
      </c>
      <c r="I69" s="63">
        <v>2201</v>
      </c>
      <c r="J69" s="64">
        <v>2908.62</v>
      </c>
      <c r="K69" s="64">
        <f t="shared" si="5"/>
        <v>3065.68548</v>
      </c>
      <c r="L69" s="64">
        <v>1</v>
      </c>
      <c r="M69" s="64">
        <f t="shared" si="6"/>
        <v>2908.62</v>
      </c>
      <c r="N69" s="64">
        <f t="shared" si="7"/>
        <v>3065.68548</v>
      </c>
      <c r="O69" s="63">
        <v>4924</v>
      </c>
      <c r="P69" s="64">
        <v>5817.24</v>
      </c>
      <c r="Q69" s="64">
        <f t="shared" si="8"/>
        <v>6131.37096</v>
      </c>
      <c r="R69" s="64">
        <v>1</v>
      </c>
      <c r="S69" s="64">
        <f t="shared" si="9"/>
        <v>5817.24</v>
      </c>
      <c r="T69" s="64">
        <f t="shared" si="10"/>
        <v>6131.37096</v>
      </c>
      <c r="U69" s="64">
        <v>1050000</v>
      </c>
      <c r="V69" s="65">
        <f t="shared" si="17"/>
        <v>443884.1</v>
      </c>
      <c r="W69" s="144">
        <f t="shared" si="18"/>
        <v>6642511.4871558</v>
      </c>
      <c r="X69" s="145">
        <v>1250000</v>
      </c>
    </row>
    <row r="70" spans="1:24" s="36" customFormat="1" ht="14.25" customHeight="1">
      <c r="A70" s="15"/>
      <c r="B70" s="68" t="s">
        <v>64</v>
      </c>
      <c r="C70" s="56">
        <f>SUM(C71:C76)</f>
        <v>197</v>
      </c>
      <c r="D70" s="64"/>
      <c r="E70" s="64"/>
      <c r="F70" s="56"/>
      <c r="G70" s="64"/>
      <c r="H70" s="64"/>
      <c r="I70" s="56">
        <f>SUM(I71:I76)</f>
        <v>26209</v>
      </c>
      <c r="J70" s="64"/>
      <c r="K70" s="64"/>
      <c r="L70" s="69"/>
      <c r="M70" s="64"/>
      <c r="N70" s="64"/>
      <c r="O70" s="56">
        <f>SUM(O71:O76)</f>
        <v>54685</v>
      </c>
      <c r="P70" s="64"/>
      <c r="Q70" s="64"/>
      <c r="R70" s="69"/>
      <c r="S70" s="64"/>
      <c r="T70" s="64"/>
      <c r="U70" s="69">
        <f>SUM(U71:U76)</f>
        <v>9905934.62</v>
      </c>
      <c r="V70" s="69">
        <f>SUM(V71:V76)</f>
        <v>6079349.1</v>
      </c>
      <c r="W70" s="144"/>
      <c r="X70" s="145">
        <v>12092031.45</v>
      </c>
    </row>
    <row r="71" spans="1:24" s="36" customFormat="1" ht="14.25" customHeight="1">
      <c r="A71" s="15">
        <v>57</v>
      </c>
      <c r="B71" s="37" t="s">
        <v>65</v>
      </c>
      <c r="C71" s="63">
        <v>10</v>
      </c>
      <c r="D71" s="64">
        <v>11634.5</v>
      </c>
      <c r="E71" s="64">
        <f t="shared" si="2"/>
        <v>12262.763</v>
      </c>
      <c r="F71" s="64">
        <v>1.15</v>
      </c>
      <c r="G71" s="64">
        <f t="shared" si="3"/>
        <v>13379.675</v>
      </c>
      <c r="H71" s="64">
        <f t="shared" si="4"/>
        <v>14102.17745</v>
      </c>
      <c r="I71" s="63">
        <v>2023</v>
      </c>
      <c r="J71" s="64">
        <v>2908.62</v>
      </c>
      <c r="K71" s="64">
        <f t="shared" si="5"/>
        <v>3065.68548</v>
      </c>
      <c r="L71" s="64">
        <v>1.15</v>
      </c>
      <c r="M71" s="64">
        <f t="shared" si="6"/>
        <v>3344.9129999999996</v>
      </c>
      <c r="N71" s="64">
        <f t="shared" si="7"/>
        <v>3525.538302</v>
      </c>
      <c r="O71" s="63">
        <v>4270</v>
      </c>
      <c r="P71" s="64">
        <v>5817.24</v>
      </c>
      <c r="Q71" s="64">
        <f t="shared" si="8"/>
        <v>6131.37096</v>
      </c>
      <c r="R71" s="64">
        <v>1.15</v>
      </c>
      <c r="S71" s="64">
        <f t="shared" si="9"/>
        <v>6689.825999999999</v>
      </c>
      <c r="T71" s="64">
        <f t="shared" si="10"/>
        <v>7051.076604</v>
      </c>
      <c r="U71" s="64">
        <v>5111240.38</v>
      </c>
      <c r="V71" s="65">
        <f aca="true" t="shared" si="19" ref="V71:V76">ROUND((((C71*G71+I71*M71+O71*S71)+(C71*H71+I71*N71+O71*T71)*11+U71)/1000),1)</f>
        <v>451771.5</v>
      </c>
      <c r="W71" s="144">
        <f aca="true" t="shared" si="20" ref="W71:W76">((C71*G71+I71*M71+O71*S71)+(C71*H71+I71*N71+O71*T71)*11)*1.5/100</f>
        <v>6699903.363191789</v>
      </c>
      <c r="X71" s="145">
        <v>6610825.51</v>
      </c>
    </row>
    <row r="72" spans="1:24" s="36" customFormat="1" ht="14.25" customHeight="1">
      <c r="A72" s="15">
        <v>58</v>
      </c>
      <c r="B72" s="37" t="s">
        <v>66</v>
      </c>
      <c r="C72" s="63">
        <v>20</v>
      </c>
      <c r="D72" s="64">
        <v>11634.5</v>
      </c>
      <c r="E72" s="64">
        <f t="shared" si="2"/>
        <v>12262.763</v>
      </c>
      <c r="F72" s="64">
        <v>1.152</v>
      </c>
      <c r="G72" s="64">
        <f t="shared" si="3"/>
        <v>13402.944</v>
      </c>
      <c r="H72" s="64">
        <f t="shared" si="4"/>
        <v>14126.702976</v>
      </c>
      <c r="I72" s="63">
        <v>8190</v>
      </c>
      <c r="J72" s="64">
        <v>2908.62</v>
      </c>
      <c r="K72" s="64">
        <f t="shared" si="5"/>
        <v>3065.68548</v>
      </c>
      <c r="L72" s="64">
        <v>1.152</v>
      </c>
      <c r="M72" s="64">
        <f t="shared" si="6"/>
        <v>3350.7302399999994</v>
      </c>
      <c r="N72" s="64">
        <f t="shared" si="7"/>
        <v>3531.66967296</v>
      </c>
      <c r="O72" s="63">
        <v>16960</v>
      </c>
      <c r="P72" s="64">
        <v>5817.24</v>
      </c>
      <c r="Q72" s="64">
        <f t="shared" si="8"/>
        <v>6131.37096</v>
      </c>
      <c r="R72" s="64">
        <v>1.152</v>
      </c>
      <c r="S72" s="64">
        <f t="shared" si="9"/>
        <v>6701.460479999999</v>
      </c>
      <c r="T72" s="64">
        <f t="shared" si="10"/>
        <v>7063.33934592</v>
      </c>
      <c r="U72" s="64">
        <v>245400</v>
      </c>
      <c r="V72" s="65">
        <f t="shared" si="19"/>
        <v>1780625.3</v>
      </c>
      <c r="W72" s="144">
        <f t="shared" si="20"/>
        <v>26705698.397293825</v>
      </c>
      <c r="X72" s="145">
        <v>350000</v>
      </c>
    </row>
    <row r="73" spans="1:24" s="36" customFormat="1" ht="14.25" customHeight="1">
      <c r="A73" s="15">
        <v>59</v>
      </c>
      <c r="B73" s="37" t="s">
        <v>67</v>
      </c>
      <c r="C73" s="63">
        <v>74</v>
      </c>
      <c r="D73" s="64">
        <v>11634.5</v>
      </c>
      <c r="E73" s="64">
        <f t="shared" si="2"/>
        <v>12262.763</v>
      </c>
      <c r="F73" s="64">
        <v>1.16</v>
      </c>
      <c r="G73" s="64">
        <f t="shared" si="3"/>
        <v>13496.019999999999</v>
      </c>
      <c r="H73" s="64">
        <f t="shared" si="4"/>
        <v>14224.80508</v>
      </c>
      <c r="I73" s="63">
        <v>3600</v>
      </c>
      <c r="J73" s="64">
        <v>2908.62</v>
      </c>
      <c r="K73" s="64">
        <f t="shared" si="5"/>
        <v>3065.68548</v>
      </c>
      <c r="L73" s="64">
        <v>1.16</v>
      </c>
      <c r="M73" s="64">
        <f t="shared" si="6"/>
        <v>3373.9991999999997</v>
      </c>
      <c r="N73" s="64">
        <f t="shared" si="7"/>
        <v>3556.1951568</v>
      </c>
      <c r="O73" s="63">
        <v>8411</v>
      </c>
      <c r="P73" s="64">
        <v>5817.24</v>
      </c>
      <c r="Q73" s="64">
        <f t="shared" si="8"/>
        <v>6131.37096</v>
      </c>
      <c r="R73" s="64">
        <v>1.16</v>
      </c>
      <c r="S73" s="64">
        <f t="shared" si="9"/>
        <v>6747.9983999999995</v>
      </c>
      <c r="T73" s="64">
        <f t="shared" si="10"/>
        <v>7112.3903136</v>
      </c>
      <c r="U73" s="64">
        <v>2718900</v>
      </c>
      <c r="V73" s="65">
        <f t="shared" si="19"/>
        <v>883071.2</v>
      </c>
      <c r="W73" s="144">
        <f t="shared" si="20"/>
        <v>13205284.513370786</v>
      </c>
      <c r="X73" s="145">
        <v>3100000</v>
      </c>
    </row>
    <row r="74" spans="1:24" s="36" customFormat="1" ht="14.25" customHeight="1">
      <c r="A74" s="15">
        <v>60</v>
      </c>
      <c r="B74" s="37" t="s">
        <v>68</v>
      </c>
      <c r="C74" s="63">
        <v>70</v>
      </c>
      <c r="D74" s="64">
        <v>11634.5</v>
      </c>
      <c r="E74" s="64">
        <f t="shared" si="2"/>
        <v>12262.763</v>
      </c>
      <c r="F74" s="64">
        <v>1.5</v>
      </c>
      <c r="G74" s="64">
        <f t="shared" si="3"/>
        <v>17451.75</v>
      </c>
      <c r="H74" s="64">
        <f t="shared" si="4"/>
        <v>18394.144500000002</v>
      </c>
      <c r="I74" s="63">
        <v>3859</v>
      </c>
      <c r="J74" s="64">
        <v>2908.62</v>
      </c>
      <c r="K74" s="64">
        <f t="shared" si="5"/>
        <v>3065.68548</v>
      </c>
      <c r="L74" s="64">
        <v>1.5</v>
      </c>
      <c r="M74" s="64">
        <f t="shared" si="6"/>
        <v>4362.93</v>
      </c>
      <c r="N74" s="64">
        <f t="shared" si="7"/>
        <v>4598.52822</v>
      </c>
      <c r="O74" s="63">
        <v>7010</v>
      </c>
      <c r="P74" s="64">
        <v>5817.24</v>
      </c>
      <c r="Q74" s="64">
        <f t="shared" si="8"/>
        <v>6131.37096</v>
      </c>
      <c r="R74" s="64">
        <v>1.5</v>
      </c>
      <c r="S74" s="64">
        <f t="shared" si="9"/>
        <v>8725.86</v>
      </c>
      <c r="T74" s="64">
        <f t="shared" si="10"/>
        <v>9197.05644</v>
      </c>
      <c r="U74" s="64">
        <v>1072000</v>
      </c>
      <c r="V74" s="65">
        <f t="shared" si="19"/>
        <v>998849.9</v>
      </c>
      <c r="W74" s="144">
        <f t="shared" si="20"/>
        <v>14966668.286012702</v>
      </c>
      <c r="X74" s="145">
        <v>1272811.7</v>
      </c>
    </row>
    <row r="75" spans="1:24" s="36" customFormat="1" ht="14.25" customHeight="1">
      <c r="A75" s="15">
        <v>61</v>
      </c>
      <c r="B75" s="37" t="s">
        <v>69</v>
      </c>
      <c r="C75" s="63">
        <v>3</v>
      </c>
      <c r="D75" s="64">
        <v>11634.5</v>
      </c>
      <c r="E75" s="64">
        <f aca="true" t="shared" si="21" ref="E75:E104">D75*1.054</f>
        <v>12262.763</v>
      </c>
      <c r="F75" s="64">
        <v>1.5</v>
      </c>
      <c r="G75" s="64">
        <f aca="true" t="shared" si="22" ref="G75:G104">D75*F75</f>
        <v>17451.75</v>
      </c>
      <c r="H75" s="64">
        <f aca="true" t="shared" si="23" ref="H75:H104">E75*F75</f>
        <v>18394.144500000002</v>
      </c>
      <c r="I75" s="63">
        <v>1327</v>
      </c>
      <c r="J75" s="64">
        <v>2908.62</v>
      </c>
      <c r="K75" s="64">
        <f aca="true" t="shared" si="24" ref="K75:K104">J75*1.054</f>
        <v>3065.68548</v>
      </c>
      <c r="L75" s="64">
        <v>1.5</v>
      </c>
      <c r="M75" s="64">
        <f aca="true" t="shared" si="25" ref="M75:M104">J75*L75</f>
        <v>4362.93</v>
      </c>
      <c r="N75" s="64">
        <f aca="true" t="shared" si="26" ref="N75:N104">K75*L75</f>
        <v>4598.52822</v>
      </c>
      <c r="O75" s="63">
        <v>2504</v>
      </c>
      <c r="P75" s="64">
        <v>5817.24</v>
      </c>
      <c r="Q75" s="64">
        <f aca="true" t="shared" si="27" ref="Q75:Q104">P75*1.054</f>
        <v>6131.37096</v>
      </c>
      <c r="R75" s="64">
        <v>1.5</v>
      </c>
      <c r="S75" s="64">
        <f aca="true" t="shared" si="28" ref="S75:S104">P75*R75</f>
        <v>8725.86</v>
      </c>
      <c r="T75" s="64">
        <f aca="true" t="shared" si="29" ref="T75:T104">Q75*R75</f>
        <v>9197.05644</v>
      </c>
      <c r="U75" s="64">
        <v>58394.24</v>
      </c>
      <c r="V75" s="65">
        <f t="shared" si="19"/>
        <v>348805.4</v>
      </c>
      <c r="W75" s="144">
        <f t="shared" si="20"/>
        <v>5231204.438687999</v>
      </c>
      <c r="X75" s="145">
        <v>58394.24</v>
      </c>
    </row>
    <row r="76" spans="1:24" s="36" customFormat="1" ht="14.25" customHeight="1">
      <c r="A76" s="15">
        <v>62</v>
      </c>
      <c r="B76" s="37" t="s">
        <v>70</v>
      </c>
      <c r="C76" s="63">
        <v>20</v>
      </c>
      <c r="D76" s="64">
        <v>11634.5</v>
      </c>
      <c r="E76" s="64">
        <f t="shared" si="21"/>
        <v>12262.763</v>
      </c>
      <c r="F76" s="64">
        <v>1.15</v>
      </c>
      <c r="G76" s="64">
        <f t="shared" si="22"/>
        <v>13379.675</v>
      </c>
      <c r="H76" s="64">
        <f t="shared" si="23"/>
        <v>14102.17745</v>
      </c>
      <c r="I76" s="63">
        <v>7210</v>
      </c>
      <c r="J76" s="64">
        <v>2908.62</v>
      </c>
      <c r="K76" s="64">
        <f t="shared" si="24"/>
        <v>3065.68548</v>
      </c>
      <c r="L76" s="64">
        <v>1.15</v>
      </c>
      <c r="M76" s="64">
        <f t="shared" si="25"/>
        <v>3344.9129999999996</v>
      </c>
      <c r="N76" s="64">
        <f t="shared" si="26"/>
        <v>3525.538302</v>
      </c>
      <c r="O76" s="63">
        <v>15530</v>
      </c>
      <c r="P76" s="64">
        <v>5817.24</v>
      </c>
      <c r="Q76" s="64">
        <f t="shared" si="27"/>
        <v>6131.37096</v>
      </c>
      <c r="R76" s="64">
        <v>1.15</v>
      </c>
      <c r="S76" s="64">
        <f t="shared" si="28"/>
        <v>6689.825999999999</v>
      </c>
      <c r="T76" s="64">
        <f t="shared" si="29"/>
        <v>7051.076604</v>
      </c>
      <c r="U76" s="64">
        <v>700000</v>
      </c>
      <c r="V76" s="65">
        <f t="shared" si="19"/>
        <v>1616225.8</v>
      </c>
      <c r="W76" s="144">
        <f t="shared" si="20"/>
        <v>24232886.280629095</v>
      </c>
      <c r="X76" s="145">
        <v>700000</v>
      </c>
    </row>
    <row r="77" spans="1:24" s="36" customFormat="1" ht="14.25" customHeight="1">
      <c r="A77" s="15"/>
      <c r="B77" s="68" t="s">
        <v>71</v>
      </c>
      <c r="C77" s="56">
        <f>SUM(C78:C89)</f>
        <v>143</v>
      </c>
      <c r="D77" s="64"/>
      <c r="E77" s="64"/>
      <c r="F77" s="56"/>
      <c r="G77" s="64"/>
      <c r="H77" s="64"/>
      <c r="I77" s="56">
        <f>SUM(I78:I89)</f>
        <v>49231</v>
      </c>
      <c r="J77" s="64"/>
      <c r="K77" s="64"/>
      <c r="L77" s="69"/>
      <c r="M77" s="64"/>
      <c r="N77" s="64"/>
      <c r="O77" s="56">
        <f>SUM(O78:O89)</f>
        <v>105050</v>
      </c>
      <c r="P77" s="64"/>
      <c r="Q77" s="64"/>
      <c r="R77" s="69"/>
      <c r="S77" s="64"/>
      <c r="T77" s="64"/>
      <c r="U77" s="69">
        <f>SUM(U78:U89)</f>
        <v>17651742.54</v>
      </c>
      <c r="V77" s="69">
        <f>SUM(V78:V89)</f>
        <v>11846152.2</v>
      </c>
      <c r="W77" s="144"/>
      <c r="X77" s="145">
        <v>23531603.540000003</v>
      </c>
    </row>
    <row r="78" spans="1:24" s="36" customFormat="1" ht="14.25" customHeight="1">
      <c r="A78" s="15">
        <v>63</v>
      </c>
      <c r="B78" s="37" t="s">
        <v>72</v>
      </c>
      <c r="C78" s="63">
        <v>4</v>
      </c>
      <c r="D78" s="64">
        <v>11634.5</v>
      </c>
      <c r="E78" s="64">
        <f t="shared" si="21"/>
        <v>12262.763</v>
      </c>
      <c r="F78" s="64">
        <v>1.4</v>
      </c>
      <c r="G78" s="64">
        <f t="shared" si="22"/>
        <v>16288.3</v>
      </c>
      <c r="H78" s="64">
        <f t="shared" si="23"/>
        <v>17167.8682</v>
      </c>
      <c r="I78" s="63">
        <v>965</v>
      </c>
      <c r="J78" s="64">
        <v>2908.62</v>
      </c>
      <c r="K78" s="64">
        <f t="shared" si="24"/>
        <v>3065.68548</v>
      </c>
      <c r="L78" s="64">
        <v>1.4</v>
      </c>
      <c r="M78" s="64">
        <f t="shared" si="25"/>
        <v>4072.0679999999998</v>
      </c>
      <c r="N78" s="64">
        <f t="shared" si="26"/>
        <v>4291.959672</v>
      </c>
      <c r="O78" s="63">
        <v>2056</v>
      </c>
      <c r="P78" s="64">
        <v>5817.24</v>
      </c>
      <c r="Q78" s="64">
        <f t="shared" si="27"/>
        <v>6131.37096</v>
      </c>
      <c r="R78" s="64">
        <v>1.4</v>
      </c>
      <c r="S78" s="64">
        <f t="shared" si="28"/>
        <v>8144.1359999999995</v>
      </c>
      <c r="T78" s="64">
        <f t="shared" si="29"/>
        <v>8583.919344</v>
      </c>
      <c r="U78" s="64">
        <v>100000</v>
      </c>
      <c r="V78" s="65">
        <f aca="true" t="shared" si="30" ref="V78:V89">ROUND((((C78*G78+I78*M78+O78*S78)+(C78*H78+I78*N78+O78*T78)*11+U78)/1000),1)</f>
        <v>261287.5</v>
      </c>
      <c r="W78" s="144">
        <f aca="true" t="shared" si="31" ref="W78:W89">((C78*G78+I78*M78+O78*S78)+(C78*H78+I78*N78+O78*T78)*11)*1.5/100</f>
        <v>3917812.50658476</v>
      </c>
      <c r="X78" s="145">
        <v>178781.28</v>
      </c>
    </row>
    <row r="79" spans="1:24" s="36" customFormat="1" ht="14.25" customHeight="1">
      <c r="A79" s="15">
        <v>64</v>
      </c>
      <c r="B79" s="37" t="s">
        <v>73</v>
      </c>
      <c r="C79" s="66">
        <v>0</v>
      </c>
      <c r="D79" s="64">
        <v>11634.5</v>
      </c>
      <c r="E79" s="64">
        <f t="shared" si="21"/>
        <v>12262.763</v>
      </c>
      <c r="F79" s="67">
        <v>1.21</v>
      </c>
      <c r="G79" s="64">
        <f t="shared" si="22"/>
        <v>14077.744999999999</v>
      </c>
      <c r="H79" s="64">
        <f t="shared" si="23"/>
        <v>14837.94323</v>
      </c>
      <c r="I79" s="66">
        <v>3345</v>
      </c>
      <c r="J79" s="64">
        <v>2908.62</v>
      </c>
      <c r="K79" s="64">
        <f t="shared" si="24"/>
        <v>3065.68548</v>
      </c>
      <c r="L79" s="67">
        <v>1.21</v>
      </c>
      <c r="M79" s="64">
        <f t="shared" si="25"/>
        <v>3519.4302</v>
      </c>
      <c r="N79" s="64">
        <f t="shared" si="26"/>
        <v>3709.4794308</v>
      </c>
      <c r="O79" s="66">
        <v>7336</v>
      </c>
      <c r="P79" s="64">
        <v>5817.24</v>
      </c>
      <c r="Q79" s="64">
        <f t="shared" si="27"/>
        <v>6131.37096</v>
      </c>
      <c r="R79" s="67">
        <v>1.21</v>
      </c>
      <c r="S79" s="64">
        <f t="shared" si="28"/>
        <v>7038.8604</v>
      </c>
      <c r="T79" s="64">
        <f t="shared" si="29"/>
        <v>7418.9588616</v>
      </c>
      <c r="U79" s="67">
        <v>515800</v>
      </c>
      <c r="V79" s="65">
        <f t="shared" si="30"/>
        <v>799096</v>
      </c>
      <c r="W79" s="144">
        <f t="shared" si="31"/>
        <v>11978702.607980395</v>
      </c>
      <c r="X79" s="145">
        <v>660000</v>
      </c>
    </row>
    <row r="80" spans="1:24" s="36" customFormat="1" ht="14.25" customHeight="1">
      <c r="A80" s="15">
        <v>65</v>
      </c>
      <c r="B80" s="37" t="s">
        <v>74</v>
      </c>
      <c r="C80" s="63">
        <v>0</v>
      </c>
      <c r="D80" s="64">
        <v>11634.5</v>
      </c>
      <c r="E80" s="64">
        <f t="shared" si="21"/>
        <v>12262.763</v>
      </c>
      <c r="F80" s="64">
        <v>1.4</v>
      </c>
      <c r="G80" s="64">
        <f t="shared" si="22"/>
        <v>16288.3</v>
      </c>
      <c r="H80" s="64">
        <f t="shared" si="23"/>
        <v>17167.8682</v>
      </c>
      <c r="I80" s="63">
        <v>2384</v>
      </c>
      <c r="J80" s="64">
        <v>2908.62</v>
      </c>
      <c r="K80" s="64">
        <f t="shared" si="24"/>
        <v>3065.68548</v>
      </c>
      <c r="L80" s="64">
        <v>1.4</v>
      </c>
      <c r="M80" s="64">
        <f t="shared" si="25"/>
        <v>4072.0679999999998</v>
      </c>
      <c r="N80" s="64">
        <f t="shared" si="26"/>
        <v>4291.959672</v>
      </c>
      <c r="O80" s="63">
        <v>4700</v>
      </c>
      <c r="P80" s="64">
        <v>5817.24</v>
      </c>
      <c r="Q80" s="64">
        <f t="shared" si="27"/>
        <v>6131.37096</v>
      </c>
      <c r="R80" s="64">
        <v>1.4</v>
      </c>
      <c r="S80" s="64">
        <f t="shared" si="28"/>
        <v>8144.1359999999995</v>
      </c>
      <c r="T80" s="64">
        <f t="shared" si="29"/>
        <v>8583.919344</v>
      </c>
      <c r="U80" s="64">
        <v>265000</v>
      </c>
      <c r="V80" s="65">
        <f t="shared" si="30"/>
        <v>604591.2</v>
      </c>
      <c r="W80" s="144">
        <f t="shared" si="31"/>
        <v>9064893.44752992</v>
      </c>
      <c r="X80" s="145">
        <v>265000</v>
      </c>
    </row>
    <row r="81" spans="1:24" s="36" customFormat="1" ht="14.25" customHeight="1">
      <c r="A81" s="15">
        <v>66</v>
      </c>
      <c r="B81" s="37" t="s">
        <v>75</v>
      </c>
      <c r="C81" s="63">
        <v>5</v>
      </c>
      <c r="D81" s="64">
        <v>11634.5</v>
      </c>
      <c r="E81" s="64">
        <f t="shared" si="21"/>
        <v>12262.763</v>
      </c>
      <c r="F81" s="64">
        <v>1.3</v>
      </c>
      <c r="G81" s="64">
        <f t="shared" si="22"/>
        <v>15124.85</v>
      </c>
      <c r="H81" s="64">
        <f t="shared" si="23"/>
        <v>15941.591900000001</v>
      </c>
      <c r="I81" s="63">
        <v>1432</v>
      </c>
      <c r="J81" s="64">
        <v>2908.62</v>
      </c>
      <c r="K81" s="64">
        <f t="shared" si="24"/>
        <v>3065.68548</v>
      </c>
      <c r="L81" s="64">
        <v>1.3</v>
      </c>
      <c r="M81" s="64">
        <f t="shared" si="25"/>
        <v>3781.206</v>
      </c>
      <c r="N81" s="64">
        <f t="shared" si="26"/>
        <v>3985.391124</v>
      </c>
      <c r="O81" s="63">
        <v>3170</v>
      </c>
      <c r="P81" s="64">
        <v>5817.24</v>
      </c>
      <c r="Q81" s="64">
        <f t="shared" si="27"/>
        <v>6131.37096</v>
      </c>
      <c r="R81" s="64">
        <v>1.3</v>
      </c>
      <c r="S81" s="64">
        <f t="shared" si="28"/>
        <v>7562.412</v>
      </c>
      <c r="T81" s="64">
        <f t="shared" si="29"/>
        <v>7970.782248</v>
      </c>
      <c r="U81" s="64">
        <v>140000</v>
      </c>
      <c r="V81" s="65">
        <f t="shared" si="30"/>
        <v>371199</v>
      </c>
      <c r="W81" s="144">
        <f t="shared" si="31"/>
        <v>5565885.04214262</v>
      </c>
      <c r="X81" s="145">
        <v>140000</v>
      </c>
    </row>
    <row r="82" spans="1:24" s="36" customFormat="1" ht="14.25" customHeight="1">
      <c r="A82" s="15">
        <v>67</v>
      </c>
      <c r="B82" s="37" t="s">
        <v>76</v>
      </c>
      <c r="C82" s="63">
        <v>10</v>
      </c>
      <c r="D82" s="64">
        <v>11634.5</v>
      </c>
      <c r="E82" s="64">
        <f t="shared" si="21"/>
        <v>12262.763</v>
      </c>
      <c r="F82" s="64">
        <v>1.175</v>
      </c>
      <c r="G82" s="64">
        <f t="shared" si="22"/>
        <v>13670.5375</v>
      </c>
      <c r="H82" s="64">
        <f t="shared" si="23"/>
        <v>14408.746525000002</v>
      </c>
      <c r="I82" s="63">
        <v>5901</v>
      </c>
      <c r="J82" s="64">
        <v>2908.62</v>
      </c>
      <c r="K82" s="64">
        <f t="shared" si="24"/>
        <v>3065.68548</v>
      </c>
      <c r="L82" s="64">
        <v>1.175</v>
      </c>
      <c r="M82" s="64">
        <f t="shared" si="25"/>
        <v>3417.6285</v>
      </c>
      <c r="N82" s="64">
        <f t="shared" si="26"/>
        <v>3602.180439</v>
      </c>
      <c r="O82" s="63">
        <v>12332</v>
      </c>
      <c r="P82" s="64">
        <v>5817.24</v>
      </c>
      <c r="Q82" s="64">
        <f t="shared" si="27"/>
        <v>6131.37096</v>
      </c>
      <c r="R82" s="64">
        <v>1.175</v>
      </c>
      <c r="S82" s="64">
        <f t="shared" si="28"/>
        <v>6835.257</v>
      </c>
      <c r="T82" s="64">
        <f t="shared" si="29"/>
        <v>7204.360878</v>
      </c>
      <c r="U82" s="64">
        <v>3084000</v>
      </c>
      <c r="V82" s="65">
        <f t="shared" si="30"/>
        <v>1320372.6</v>
      </c>
      <c r="W82" s="144">
        <f t="shared" si="31"/>
        <v>19759328.683404528</v>
      </c>
      <c r="X82" s="145">
        <v>3984230.26</v>
      </c>
    </row>
    <row r="83" spans="1:24" s="36" customFormat="1" ht="14.25" customHeight="1">
      <c r="A83" s="15">
        <v>68</v>
      </c>
      <c r="B83" s="37" t="s">
        <v>77</v>
      </c>
      <c r="C83" s="63">
        <v>30</v>
      </c>
      <c r="D83" s="64">
        <v>11634.5</v>
      </c>
      <c r="E83" s="64">
        <f t="shared" si="21"/>
        <v>12262.763</v>
      </c>
      <c r="F83" s="64">
        <v>1.25</v>
      </c>
      <c r="G83" s="64">
        <f t="shared" si="22"/>
        <v>14543.125</v>
      </c>
      <c r="H83" s="64">
        <f t="shared" si="23"/>
        <v>15328.45375</v>
      </c>
      <c r="I83" s="63">
        <v>6863</v>
      </c>
      <c r="J83" s="64">
        <v>2908.62</v>
      </c>
      <c r="K83" s="64">
        <f t="shared" si="24"/>
        <v>3065.68548</v>
      </c>
      <c r="L83" s="64">
        <v>1.25</v>
      </c>
      <c r="M83" s="64">
        <f t="shared" si="25"/>
        <v>3635.7749999999996</v>
      </c>
      <c r="N83" s="64">
        <f t="shared" si="26"/>
        <v>3832.10685</v>
      </c>
      <c r="O83" s="63">
        <v>13685</v>
      </c>
      <c r="P83" s="64">
        <v>5817.24</v>
      </c>
      <c r="Q83" s="64">
        <f t="shared" si="27"/>
        <v>6131.37096</v>
      </c>
      <c r="R83" s="64">
        <v>1.25</v>
      </c>
      <c r="S83" s="64">
        <f t="shared" si="28"/>
        <v>7271.549999999999</v>
      </c>
      <c r="T83" s="64">
        <f t="shared" si="29"/>
        <v>7664.2137</v>
      </c>
      <c r="U83" s="64">
        <v>3005700</v>
      </c>
      <c r="V83" s="65">
        <f t="shared" si="30"/>
        <v>1575993.5</v>
      </c>
      <c r="W83" s="144">
        <f t="shared" si="31"/>
        <v>23594817.31228575</v>
      </c>
      <c r="X83" s="145">
        <v>3677440</v>
      </c>
    </row>
    <row r="84" spans="1:24" s="36" customFormat="1" ht="14.25" customHeight="1">
      <c r="A84" s="15">
        <v>69</v>
      </c>
      <c r="B84" s="37" t="s">
        <v>78</v>
      </c>
      <c r="C84" s="63">
        <v>30</v>
      </c>
      <c r="D84" s="64">
        <v>11634.5</v>
      </c>
      <c r="E84" s="64">
        <f t="shared" si="21"/>
        <v>12262.763</v>
      </c>
      <c r="F84" s="64">
        <v>1.23</v>
      </c>
      <c r="G84" s="64">
        <f t="shared" si="22"/>
        <v>14310.435</v>
      </c>
      <c r="H84" s="64">
        <f t="shared" si="23"/>
        <v>15083.19849</v>
      </c>
      <c r="I84" s="63">
        <v>6771</v>
      </c>
      <c r="J84" s="64">
        <v>2908.62</v>
      </c>
      <c r="K84" s="64">
        <f t="shared" si="24"/>
        <v>3065.68548</v>
      </c>
      <c r="L84" s="64">
        <v>1.23</v>
      </c>
      <c r="M84" s="64">
        <f t="shared" si="25"/>
        <v>3577.6025999999997</v>
      </c>
      <c r="N84" s="64">
        <f t="shared" si="26"/>
        <v>3770.7931404</v>
      </c>
      <c r="O84" s="63">
        <v>14607</v>
      </c>
      <c r="P84" s="64">
        <v>5817.24</v>
      </c>
      <c r="Q84" s="64">
        <f t="shared" si="27"/>
        <v>6131.37096</v>
      </c>
      <c r="R84" s="64">
        <v>1.23</v>
      </c>
      <c r="S84" s="64">
        <f t="shared" si="28"/>
        <v>7155.205199999999</v>
      </c>
      <c r="T84" s="64">
        <f t="shared" si="29"/>
        <v>7541.5862808</v>
      </c>
      <c r="U84" s="64">
        <v>1700000</v>
      </c>
      <c r="V84" s="65">
        <f t="shared" si="30"/>
        <v>1628458.7</v>
      </c>
      <c r="W84" s="144">
        <f t="shared" si="31"/>
        <v>24401380.512644015</v>
      </c>
      <c r="X84" s="145">
        <v>2058466.5</v>
      </c>
    </row>
    <row r="85" spans="1:24" s="36" customFormat="1" ht="14.25" customHeight="1">
      <c r="A85" s="15">
        <v>70</v>
      </c>
      <c r="B85" s="37" t="s">
        <v>79</v>
      </c>
      <c r="C85" s="63">
        <v>30</v>
      </c>
      <c r="D85" s="64">
        <v>11634.5</v>
      </c>
      <c r="E85" s="64">
        <f t="shared" si="21"/>
        <v>12262.763</v>
      </c>
      <c r="F85" s="64">
        <v>1.3</v>
      </c>
      <c r="G85" s="64">
        <f t="shared" si="22"/>
        <v>15124.85</v>
      </c>
      <c r="H85" s="64">
        <f t="shared" si="23"/>
        <v>15941.591900000001</v>
      </c>
      <c r="I85" s="63">
        <v>5621</v>
      </c>
      <c r="J85" s="64">
        <v>2908.62</v>
      </c>
      <c r="K85" s="64">
        <f t="shared" si="24"/>
        <v>3065.68548</v>
      </c>
      <c r="L85" s="64">
        <v>1.3</v>
      </c>
      <c r="M85" s="64">
        <f t="shared" si="25"/>
        <v>3781.206</v>
      </c>
      <c r="N85" s="64">
        <f t="shared" si="26"/>
        <v>3985.391124</v>
      </c>
      <c r="O85" s="63">
        <v>12813</v>
      </c>
      <c r="P85" s="64">
        <v>5817.24</v>
      </c>
      <c r="Q85" s="64">
        <f t="shared" si="27"/>
        <v>6131.37096</v>
      </c>
      <c r="R85" s="64">
        <v>1.3</v>
      </c>
      <c r="S85" s="64">
        <f t="shared" si="28"/>
        <v>7562.412</v>
      </c>
      <c r="T85" s="64">
        <f t="shared" si="29"/>
        <v>7970.782248</v>
      </c>
      <c r="U85" s="64">
        <v>789271.88</v>
      </c>
      <c r="V85" s="65">
        <f t="shared" si="30"/>
        <v>1494501.8</v>
      </c>
      <c r="W85" s="144">
        <f t="shared" si="31"/>
        <v>22405687.43515362</v>
      </c>
      <c r="X85" s="145">
        <v>806104.3</v>
      </c>
    </row>
    <row r="86" spans="1:24" s="36" customFormat="1" ht="14.25" customHeight="1">
      <c r="A86" s="15">
        <v>71</v>
      </c>
      <c r="B86" s="37" t="s">
        <v>80</v>
      </c>
      <c r="C86" s="63">
        <v>7</v>
      </c>
      <c r="D86" s="64">
        <v>11634.5</v>
      </c>
      <c r="E86" s="64">
        <f t="shared" si="21"/>
        <v>12262.763</v>
      </c>
      <c r="F86" s="64">
        <v>1.2</v>
      </c>
      <c r="G86" s="64">
        <f t="shared" si="22"/>
        <v>13961.4</v>
      </c>
      <c r="H86" s="64">
        <f t="shared" si="23"/>
        <v>14715.3156</v>
      </c>
      <c r="I86" s="63">
        <v>5748</v>
      </c>
      <c r="J86" s="64">
        <v>2908.62</v>
      </c>
      <c r="K86" s="64">
        <f t="shared" si="24"/>
        <v>3065.68548</v>
      </c>
      <c r="L86" s="64">
        <v>1.2</v>
      </c>
      <c r="M86" s="64">
        <f t="shared" si="25"/>
        <v>3490.3439999999996</v>
      </c>
      <c r="N86" s="64">
        <f t="shared" si="26"/>
        <v>3678.822576</v>
      </c>
      <c r="O86" s="63">
        <v>12534</v>
      </c>
      <c r="P86" s="64">
        <v>5817.24</v>
      </c>
      <c r="Q86" s="64">
        <f t="shared" si="27"/>
        <v>6131.37096</v>
      </c>
      <c r="R86" s="64">
        <v>1.2</v>
      </c>
      <c r="S86" s="64">
        <f t="shared" si="28"/>
        <v>6980.687999999999</v>
      </c>
      <c r="T86" s="64">
        <f t="shared" si="29"/>
        <v>7357.645152</v>
      </c>
      <c r="U86" s="64">
        <v>0</v>
      </c>
      <c r="V86" s="65">
        <f t="shared" si="30"/>
        <v>1355821.8</v>
      </c>
      <c r="W86" s="144">
        <f t="shared" si="31"/>
        <v>20337327.16991064</v>
      </c>
      <c r="X86" s="145">
        <v>0</v>
      </c>
    </row>
    <row r="87" spans="1:24" s="36" customFormat="1" ht="14.25" customHeight="1">
      <c r="A87" s="15">
        <v>72</v>
      </c>
      <c r="B87" s="37" t="s">
        <v>81</v>
      </c>
      <c r="C87" s="63">
        <v>8</v>
      </c>
      <c r="D87" s="64">
        <v>11634.5</v>
      </c>
      <c r="E87" s="64">
        <f t="shared" si="21"/>
        <v>12262.763</v>
      </c>
      <c r="F87" s="64">
        <v>1.15</v>
      </c>
      <c r="G87" s="64">
        <f t="shared" si="22"/>
        <v>13379.675</v>
      </c>
      <c r="H87" s="64">
        <f t="shared" si="23"/>
        <v>14102.17745</v>
      </c>
      <c r="I87" s="63">
        <v>4919</v>
      </c>
      <c r="J87" s="64">
        <v>2908.62</v>
      </c>
      <c r="K87" s="64">
        <f t="shared" si="24"/>
        <v>3065.68548</v>
      </c>
      <c r="L87" s="64">
        <v>1.15</v>
      </c>
      <c r="M87" s="64">
        <f t="shared" si="25"/>
        <v>3344.9129999999996</v>
      </c>
      <c r="N87" s="64">
        <f t="shared" si="26"/>
        <v>3525.538302</v>
      </c>
      <c r="O87" s="63">
        <v>10848</v>
      </c>
      <c r="P87" s="64">
        <v>5817.24</v>
      </c>
      <c r="Q87" s="64">
        <f t="shared" si="27"/>
        <v>6131.37096</v>
      </c>
      <c r="R87" s="64">
        <v>1.15</v>
      </c>
      <c r="S87" s="64">
        <f t="shared" si="28"/>
        <v>6689.825999999999</v>
      </c>
      <c r="T87" s="64">
        <f t="shared" si="29"/>
        <v>7051.076604</v>
      </c>
      <c r="U87" s="64">
        <v>10000</v>
      </c>
      <c r="V87" s="65">
        <f t="shared" si="30"/>
        <v>1122537.1</v>
      </c>
      <c r="W87" s="144">
        <f t="shared" si="31"/>
        <v>16837906.642434448</v>
      </c>
      <c r="X87" s="145">
        <v>10000</v>
      </c>
    </row>
    <row r="88" spans="1:24" s="36" customFormat="1" ht="14.25" customHeight="1">
      <c r="A88" s="15">
        <v>73</v>
      </c>
      <c r="B88" s="37" t="s">
        <v>82</v>
      </c>
      <c r="C88" s="66">
        <v>10</v>
      </c>
      <c r="D88" s="64">
        <v>11634.5</v>
      </c>
      <c r="E88" s="64">
        <f t="shared" si="21"/>
        <v>12262.763</v>
      </c>
      <c r="F88" s="67">
        <v>1.4</v>
      </c>
      <c r="G88" s="64">
        <f t="shared" si="22"/>
        <v>16288.3</v>
      </c>
      <c r="H88" s="64">
        <f t="shared" si="23"/>
        <v>17167.8682</v>
      </c>
      <c r="I88" s="66">
        <v>2055</v>
      </c>
      <c r="J88" s="64">
        <v>2908.62</v>
      </c>
      <c r="K88" s="64">
        <f t="shared" si="24"/>
        <v>3065.68548</v>
      </c>
      <c r="L88" s="67">
        <v>1.4</v>
      </c>
      <c r="M88" s="64">
        <f t="shared" si="25"/>
        <v>4072.0679999999998</v>
      </c>
      <c r="N88" s="64">
        <f t="shared" si="26"/>
        <v>4291.959672</v>
      </c>
      <c r="O88" s="66">
        <v>4446</v>
      </c>
      <c r="P88" s="64">
        <v>5817.24</v>
      </c>
      <c r="Q88" s="64">
        <f t="shared" si="27"/>
        <v>6131.37096</v>
      </c>
      <c r="R88" s="67">
        <v>1.4</v>
      </c>
      <c r="S88" s="64">
        <f t="shared" si="28"/>
        <v>8144.1359999999995</v>
      </c>
      <c r="T88" s="64">
        <f t="shared" si="29"/>
        <v>8583.919344</v>
      </c>
      <c r="U88" s="64">
        <v>7003970.66</v>
      </c>
      <c r="V88" s="65">
        <f t="shared" si="30"/>
        <v>570457.2</v>
      </c>
      <c r="W88" s="144">
        <f t="shared" si="31"/>
        <v>8451797.77081836</v>
      </c>
      <c r="X88" s="145">
        <v>10613141.76</v>
      </c>
    </row>
    <row r="89" spans="1:24" s="36" customFormat="1" ht="14.25" customHeight="1">
      <c r="A89" s="15">
        <v>74</v>
      </c>
      <c r="B89" s="37" t="s">
        <v>83</v>
      </c>
      <c r="C89" s="63">
        <v>9</v>
      </c>
      <c r="D89" s="64">
        <v>11634.5</v>
      </c>
      <c r="E89" s="64">
        <f t="shared" si="21"/>
        <v>12262.763</v>
      </c>
      <c r="F89" s="64">
        <v>1.24</v>
      </c>
      <c r="G89" s="64">
        <f t="shared" si="22"/>
        <v>14426.78</v>
      </c>
      <c r="H89" s="64">
        <f t="shared" si="23"/>
        <v>15205.826120000002</v>
      </c>
      <c r="I89" s="63">
        <v>3227</v>
      </c>
      <c r="J89" s="64">
        <v>2908.62</v>
      </c>
      <c r="K89" s="64">
        <f t="shared" si="24"/>
        <v>3065.68548</v>
      </c>
      <c r="L89" s="64">
        <v>1.24</v>
      </c>
      <c r="M89" s="64">
        <f t="shared" si="25"/>
        <v>3606.6888</v>
      </c>
      <c r="N89" s="64">
        <f t="shared" si="26"/>
        <v>3801.4499952</v>
      </c>
      <c r="O89" s="63">
        <v>6523</v>
      </c>
      <c r="P89" s="64">
        <v>5817.24</v>
      </c>
      <c r="Q89" s="64">
        <f t="shared" si="27"/>
        <v>6131.37096</v>
      </c>
      <c r="R89" s="64">
        <v>1.24</v>
      </c>
      <c r="S89" s="64">
        <f t="shared" si="28"/>
        <v>7213.3776</v>
      </c>
      <c r="T89" s="64">
        <f t="shared" si="29"/>
        <v>7602.8999904</v>
      </c>
      <c r="U89" s="64">
        <v>1038000</v>
      </c>
      <c r="V89" s="65">
        <f t="shared" si="30"/>
        <v>741835.8</v>
      </c>
      <c r="W89" s="144">
        <f t="shared" si="31"/>
        <v>11111967.272085981</v>
      </c>
      <c r="X89" s="145">
        <v>1138439.44</v>
      </c>
    </row>
    <row r="90" spans="1:24" s="36" customFormat="1" ht="14.25" customHeight="1">
      <c r="A90" s="15"/>
      <c r="B90" s="68" t="s">
        <v>84</v>
      </c>
      <c r="C90" s="56">
        <f>SUM(C91:C99)</f>
        <v>69</v>
      </c>
      <c r="D90" s="64"/>
      <c r="E90" s="64"/>
      <c r="F90" s="56"/>
      <c r="G90" s="64"/>
      <c r="H90" s="64"/>
      <c r="I90" s="56">
        <f>SUM(I91:I99)</f>
        <v>14012</v>
      </c>
      <c r="J90" s="64"/>
      <c r="K90" s="64"/>
      <c r="L90" s="69"/>
      <c r="M90" s="64"/>
      <c r="N90" s="64"/>
      <c r="O90" s="56">
        <f>SUM(O91:O99)</f>
        <v>29212</v>
      </c>
      <c r="P90" s="64"/>
      <c r="Q90" s="64"/>
      <c r="R90" s="69"/>
      <c r="S90" s="64"/>
      <c r="T90" s="64"/>
      <c r="U90" s="69">
        <f>SUM(U91:U99)</f>
        <v>7035959.620000001</v>
      </c>
      <c r="V90" s="69">
        <f>SUM(V91:V99)</f>
        <v>3584729</v>
      </c>
      <c r="W90" s="144"/>
      <c r="X90" s="145">
        <v>7987839.640000001</v>
      </c>
    </row>
    <row r="91" spans="1:24" s="36" customFormat="1" ht="14.25" customHeight="1">
      <c r="A91" s="15">
        <v>75</v>
      </c>
      <c r="B91" s="37" t="s">
        <v>85</v>
      </c>
      <c r="C91" s="63">
        <v>1</v>
      </c>
      <c r="D91" s="64">
        <v>11634.5</v>
      </c>
      <c r="E91" s="64">
        <f t="shared" si="21"/>
        <v>12262.763</v>
      </c>
      <c r="F91" s="64">
        <v>1.53</v>
      </c>
      <c r="G91" s="64">
        <f t="shared" si="22"/>
        <v>17800.785</v>
      </c>
      <c r="H91" s="64">
        <f t="shared" si="23"/>
        <v>18762.027390000003</v>
      </c>
      <c r="I91" s="63">
        <v>2690</v>
      </c>
      <c r="J91" s="64">
        <v>2908.62</v>
      </c>
      <c r="K91" s="64">
        <f t="shared" si="24"/>
        <v>3065.68548</v>
      </c>
      <c r="L91" s="64">
        <v>1.53</v>
      </c>
      <c r="M91" s="64">
        <f t="shared" si="25"/>
        <v>4450.1885999999995</v>
      </c>
      <c r="N91" s="64">
        <f t="shared" si="26"/>
        <v>4690.498784400001</v>
      </c>
      <c r="O91" s="63">
        <v>5688</v>
      </c>
      <c r="P91" s="64">
        <v>5817.24</v>
      </c>
      <c r="Q91" s="64">
        <f t="shared" si="27"/>
        <v>6131.37096</v>
      </c>
      <c r="R91" s="64">
        <v>1.53</v>
      </c>
      <c r="S91" s="64">
        <f t="shared" si="28"/>
        <v>8900.377199999999</v>
      </c>
      <c r="T91" s="64">
        <f t="shared" si="29"/>
        <v>9380.997568800001</v>
      </c>
      <c r="U91" s="64">
        <v>1080620.8900000001</v>
      </c>
      <c r="V91" s="65">
        <f aca="true" t="shared" si="32" ref="V91:V99">ROUND((((C91*G91+I91*M91+O91*S91)+(C91*H91+I91*N91+O91*T91)*11+U91)/1000),1)</f>
        <v>789643.3</v>
      </c>
      <c r="W91" s="144">
        <f aca="true" t="shared" si="33" ref="W91:W99">((C91*G91+I91*M91+O91*S91)+(C91*H91+I91*N91+O91*T91)*11)*1.5/100</f>
        <v>11828439.762734465</v>
      </c>
      <c r="X91" s="145">
        <v>1151055.66</v>
      </c>
    </row>
    <row r="92" spans="1:24" s="36" customFormat="1" ht="14.25" customHeight="1">
      <c r="A92" s="15">
        <v>76</v>
      </c>
      <c r="B92" s="37" t="s">
        <v>86</v>
      </c>
      <c r="C92" s="63">
        <v>20</v>
      </c>
      <c r="D92" s="64">
        <v>11634.5</v>
      </c>
      <c r="E92" s="64">
        <f t="shared" si="21"/>
        <v>12262.763</v>
      </c>
      <c r="F92" s="64">
        <v>1.2</v>
      </c>
      <c r="G92" s="64">
        <f t="shared" si="22"/>
        <v>13961.4</v>
      </c>
      <c r="H92" s="64">
        <f t="shared" si="23"/>
        <v>14715.3156</v>
      </c>
      <c r="I92" s="63">
        <v>4281</v>
      </c>
      <c r="J92" s="64">
        <v>2908.62</v>
      </c>
      <c r="K92" s="64">
        <f t="shared" si="24"/>
        <v>3065.68548</v>
      </c>
      <c r="L92" s="64">
        <v>1.21</v>
      </c>
      <c r="M92" s="64">
        <f t="shared" si="25"/>
        <v>3519.4302</v>
      </c>
      <c r="N92" s="64">
        <f t="shared" si="26"/>
        <v>3709.4794308</v>
      </c>
      <c r="O92" s="63">
        <v>8703</v>
      </c>
      <c r="P92" s="64">
        <v>5817.24</v>
      </c>
      <c r="Q92" s="64">
        <f t="shared" si="27"/>
        <v>6131.37096</v>
      </c>
      <c r="R92" s="64">
        <v>1.21</v>
      </c>
      <c r="S92" s="64">
        <f t="shared" si="28"/>
        <v>7038.8604</v>
      </c>
      <c r="T92" s="64">
        <f t="shared" si="29"/>
        <v>7418.9588616</v>
      </c>
      <c r="U92" s="64">
        <v>1200000</v>
      </c>
      <c r="V92" s="65">
        <f t="shared" si="32"/>
        <v>965964.8</v>
      </c>
      <c r="W92" s="144">
        <f t="shared" si="33"/>
        <v>14471471.471291335</v>
      </c>
      <c r="X92" s="145">
        <v>1292826</v>
      </c>
    </row>
    <row r="93" spans="1:24" s="36" customFormat="1" ht="14.25" customHeight="1">
      <c r="A93" s="15">
        <v>77</v>
      </c>
      <c r="B93" s="37" t="s">
        <v>87</v>
      </c>
      <c r="C93" s="63">
        <v>20</v>
      </c>
      <c r="D93" s="64">
        <v>11634.5</v>
      </c>
      <c r="E93" s="64">
        <f t="shared" si="21"/>
        <v>12262.763</v>
      </c>
      <c r="F93" s="64">
        <v>1.27</v>
      </c>
      <c r="G93" s="64">
        <f t="shared" si="22"/>
        <v>14775.815</v>
      </c>
      <c r="H93" s="64">
        <f t="shared" si="23"/>
        <v>15573.70901</v>
      </c>
      <c r="I93" s="63">
        <v>2511</v>
      </c>
      <c r="J93" s="64">
        <v>2908.62</v>
      </c>
      <c r="K93" s="64">
        <f t="shared" si="24"/>
        <v>3065.68548</v>
      </c>
      <c r="L93" s="64">
        <v>1.27</v>
      </c>
      <c r="M93" s="64">
        <f t="shared" si="25"/>
        <v>3693.9474</v>
      </c>
      <c r="N93" s="64">
        <f t="shared" si="26"/>
        <v>3893.4205596</v>
      </c>
      <c r="O93" s="63">
        <v>5650</v>
      </c>
      <c r="P93" s="64">
        <v>5817.24</v>
      </c>
      <c r="Q93" s="64">
        <f t="shared" si="27"/>
        <v>6131.37096</v>
      </c>
      <c r="R93" s="64">
        <v>1.27</v>
      </c>
      <c r="S93" s="64">
        <f t="shared" si="28"/>
        <v>7387.8948</v>
      </c>
      <c r="T93" s="64">
        <f t="shared" si="29"/>
        <v>7786.8411192</v>
      </c>
      <c r="U93" s="64">
        <v>1200000</v>
      </c>
      <c r="V93" s="65">
        <f t="shared" si="32"/>
        <v>647431.2</v>
      </c>
      <c r="W93" s="144">
        <f t="shared" si="33"/>
        <v>9693467.769878874</v>
      </c>
      <c r="X93" s="145">
        <v>1365100</v>
      </c>
    </row>
    <row r="94" spans="1:24" s="36" customFormat="1" ht="14.25" customHeight="1">
      <c r="A94" s="15">
        <v>78</v>
      </c>
      <c r="B94" s="37" t="s">
        <v>88</v>
      </c>
      <c r="C94" s="63">
        <v>10</v>
      </c>
      <c r="D94" s="64">
        <v>11634.5</v>
      </c>
      <c r="E94" s="64">
        <f t="shared" si="21"/>
        <v>12262.763</v>
      </c>
      <c r="F94" s="64">
        <v>1</v>
      </c>
      <c r="G94" s="64">
        <f t="shared" si="22"/>
        <v>11634.5</v>
      </c>
      <c r="H94" s="64">
        <f t="shared" si="23"/>
        <v>12262.763</v>
      </c>
      <c r="I94" s="63">
        <v>2020</v>
      </c>
      <c r="J94" s="64">
        <v>2908.62</v>
      </c>
      <c r="K94" s="64">
        <f t="shared" si="24"/>
        <v>3065.68548</v>
      </c>
      <c r="L94" s="64">
        <v>1.3</v>
      </c>
      <c r="M94" s="64">
        <f t="shared" si="25"/>
        <v>3781.206</v>
      </c>
      <c r="N94" s="64">
        <f t="shared" si="26"/>
        <v>3985.391124</v>
      </c>
      <c r="O94" s="63">
        <v>4173</v>
      </c>
      <c r="P94" s="64">
        <v>5817.24</v>
      </c>
      <c r="Q94" s="64">
        <f t="shared" si="27"/>
        <v>6131.37096</v>
      </c>
      <c r="R94" s="64">
        <v>1.3</v>
      </c>
      <c r="S94" s="64">
        <f t="shared" si="28"/>
        <v>7562.412</v>
      </c>
      <c r="T94" s="64">
        <f t="shared" si="29"/>
        <v>7970.782248</v>
      </c>
      <c r="U94" s="64">
        <v>1300000</v>
      </c>
      <c r="V94" s="65">
        <f t="shared" si="32"/>
        <v>496399.4</v>
      </c>
      <c r="W94" s="144">
        <f t="shared" si="33"/>
        <v>7426491.57946836</v>
      </c>
      <c r="X94" s="145">
        <v>1399229</v>
      </c>
    </row>
    <row r="95" spans="1:24" s="36" customFormat="1" ht="14.25" customHeight="1">
      <c r="A95" s="15">
        <v>79</v>
      </c>
      <c r="B95" s="37" t="s">
        <v>89</v>
      </c>
      <c r="C95" s="66">
        <v>14</v>
      </c>
      <c r="D95" s="64">
        <v>11634.5</v>
      </c>
      <c r="E95" s="64">
        <f t="shared" si="21"/>
        <v>12262.763</v>
      </c>
      <c r="F95" s="67">
        <v>1.6</v>
      </c>
      <c r="G95" s="64">
        <f t="shared" si="22"/>
        <v>18615.2</v>
      </c>
      <c r="H95" s="64">
        <f t="shared" si="23"/>
        <v>19620.420800000004</v>
      </c>
      <c r="I95" s="66">
        <v>552</v>
      </c>
      <c r="J95" s="64">
        <v>2908.62</v>
      </c>
      <c r="K95" s="64">
        <f t="shared" si="24"/>
        <v>3065.68548</v>
      </c>
      <c r="L95" s="67">
        <v>1.6</v>
      </c>
      <c r="M95" s="64">
        <f t="shared" si="25"/>
        <v>4653.792</v>
      </c>
      <c r="N95" s="64">
        <f t="shared" si="26"/>
        <v>4905.096768</v>
      </c>
      <c r="O95" s="66">
        <v>1120</v>
      </c>
      <c r="P95" s="64">
        <v>5817.24</v>
      </c>
      <c r="Q95" s="64">
        <f t="shared" si="27"/>
        <v>6131.37096</v>
      </c>
      <c r="R95" s="67">
        <v>1.6</v>
      </c>
      <c r="S95" s="64">
        <f t="shared" si="28"/>
        <v>9307.584</v>
      </c>
      <c r="T95" s="64">
        <f t="shared" si="29"/>
        <v>9810.193536</v>
      </c>
      <c r="U95" s="67">
        <v>861320</v>
      </c>
      <c r="V95" s="65">
        <f t="shared" si="32"/>
        <v>167782.2</v>
      </c>
      <c r="W95" s="144">
        <f t="shared" si="33"/>
        <v>2503813.1520902403</v>
      </c>
      <c r="X95" s="145">
        <v>661320</v>
      </c>
    </row>
    <row r="96" spans="1:24" s="36" customFormat="1" ht="14.25" customHeight="1">
      <c r="A96" s="15">
        <v>80</v>
      </c>
      <c r="B96" s="37" t="s">
        <v>90</v>
      </c>
      <c r="C96" s="63">
        <v>0</v>
      </c>
      <c r="D96" s="64">
        <v>11634.5</v>
      </c>
      <c r="E96" s="64">
        <f t="shared" si="21"/>
        <v>12262.763</v>
      </c>
      <c r="F96" s="64">
        <v>1.7</v>
      </c>
      <c r="G96" s="64">
        <f t="shared" si="22"/>
        <v>19778.649999999998</v>
      </c>
      <c r="H96" s="64">
        <f t="shared" si="23"/>
        <v>20846.6971</v>
      </c>
      <c r="I96" s="63">
        <v>249</v>
      </c>
      <c r="J96" s="64">
        <v>2908.62</v>
      </c>
      <c r="K96" s="64">
        <f t="shared" si="24"/>
        <v>3065.68548</v>
      </c>
      <c r="L96" s="64">
        <v>1.7</v>
      </c>
      <c r="M96" s="64">
        <f t="shared" si="25"/>
        <v>4944.6539999999995</v>
      </c>
      <c r="N96" s="64">
        <f t="shared" si="26"/>
        <v>5211.665316</v>
      </c>
      <c r="O96" s="63">
        <v>385</v>
      </c>
      <c r="P96" s="64">
        <v>5817.24</v>
      </c>
      <c r="Q96" s="64">
        <f t="shared" si="27"/>
        <v>6131.37096</v>
      </c>
      <c r="R96" s="64">
        <v>1.7</v>
      </c>
      <c r="S96" s="64">
        <f t="shared" si="28"/>
        <v>9889.307999999999</v>
      </c>
      <c r="T96" s="64">
        <f t="shared" si="29"/>
        <v>10423.330632</v>
      </c>
      <c r="U96" s="64">
        <v>134000</v>
      </c>
      <c r="V96" s="65">
        <f t="shared" si="32"/>
        <v>63590.2</v>
      </c>
      <c r="W96" s="144">
        <f t="shared" si="33"/>
        <v>951842.38429566</v>
      </c>
      <c r="X96" s="145">
        <v>134754.69</v>
      </c>
    </row>
    <row r="97" spans="1:24" s="36" customFormat="1" ht="14.25" customHeight="1">
      <c r="A97" s="15">
        <v>81</v>
      </c>
      <c r="B97" s="37" t="s">
        <v>91</v>
      </c>
      <c r="C97" s="63">
        <v>4</v>
      </c>
      <c r="D97" s="64">
        <v>11634.5</v>
      </c>
      <c r="E97" s="64">
        <f t="shared" si="21"/>
        <v>12262.763</v>
      </c>
      <c r="F97" s="64">
        <v>1.43</v>
      </c>
      <c r="G97" s="64">
        <f t="shared" si="22"/>
        <v>16637.335</v>
      </c>
      <c r="H97" s="64">
        <f t="shared" si="23"/>
        <v>17535.75109</v>
      </c>
      <c r="I97" s="63">
        <v>1202</v>
      </c>
      <c r="J97" s="64">
        <v>2908.62</v>
      </c>
      <c r="K97" s="64">
        <f t="shared" si="24"/>
        <v>3065.68548</v>
      </c>
      <c r="L97" s="64">
        <v>1.43</v>
      </c>
      <c r="M97" s="64">
        <f t="shared" si="25"/>
        <v>4159.326599999999</v>
      </c>
      <c r="N97" s="64">
        <f t="shared" si="26"/>
        <v>4383.9302364</v>
      </c>
      <c r="O97" s="63">
        <v>2348</v>
      </c>
      <c r="P97" s="64">
        <v>5817.24</v>
      </c>
      <c r="Q97" s="64">
        <f t="shared" si="27"/>
        <v>6131.37096</v>
      </c>
      <c r="R97" s="64">
        <v>1.42</v>
      </c>
      <c r="S97" s="64">
        <f t="shared" si="28"/>
        <v>8260.4808</v>
      </c>
      <c r="T97" s="64">
        <f t="shared" si="29"/>
        <v>8706.5467632</v>
      </c>
      <c r="U97" s="64">
        <v>0</v>
      </c>
      <c r="V97" s="65">
        <f t="shared" si="32"/>
        <v>308070.3</v>
      </c>
      <c r="W97" s="144">
        <f t="shared" si="33"/>
        <v>4621053.858977556</v>
      </c>
      <c r="X97" s="145">
        <v>0</v>
      </c>
    </row>
    <row r="98" spans="1:24" s="36" customFormat="1" ht="14.25" customHeight="1">
      <c r="A98" s="15">
        <v>82</v>
      </c>
      <c r="B98" s="37" t="s">
        <v>92</v>
      </c>
      <c r="C98" s="63">
        <v>0</v>
      </c>
      <c r="D98" s="64">
        <v>11634.5</v>
      </c>
      <c r="E98" s="64">
        <f t="shared" si="21"/>
        <v>12262.763</v>
      </c>
      <c r="F98" s="64">
        <v>1.27</v>
      </c>
      <c r="G98" s="64">
        <f t="shared" si="22"/>
        <v>14775.815</v>
      </c>
      <c r="H98" s="64">
        <f t="shared" si="23"/>
        <v>15573.70901</v>
      </c>
      <c r="I98" s="63">
        <v>400</v>
      </c>
      <c r="J98" s="64">
        <v>2908.62</v>
      </c>
      <c r="K98" s="64">
        <f t="shared" si="24"/>
        <v>3065.68548</v>
      </c>
      <c r="L98" s="64">
        <v>1.27</v>
      </c>
      <c r="M98" s="64">
        <f t="shared" si="25"/>
        <v>3693.9474</v>
      </c>
      <c r="N98" s="64">
        <f t="shared" si="26"/>
        <v>3893.4205596</v>
      </c>
      <c r="O98" s="63">
        <v>928</v>
      </c>
      <c r="P98" s="64">
        <v>5817.24</v>
      </c>
      <c r="Q98" s="64">
        <f t="shared" si="27"/>
        <v>6131.37096</v>
      </c>
      <c r="R98" s="64">
        <v>1.27</v>
      </c>
      <c r="S98" s="64">
        <f t="shared" si="28"/>
        <v>7387.8948</v>
      </c>
      <c r="T98" s="64">
        <f t="shared" si="29"/>
        <v>7786.8411192</v>
      </c>
      <c r="U98" s="64">
        <v>1150000</v>
      </c>
      <c r="V98" s="65">
        <f t="shared" si="32"/>
        <v>106102.7</v>
      </c>
      <c r="W98" s="144">
        <f t="shared" si="33"/>
        <v>1574290.0491215042</v>
      </c>
      <c r="X98" s="145">
        <v>1762012.41</v>
      </c>
    </row>
    <row r="99" spans="1:24" s="36" customFormat="1" ht="14.25" customHeight="1">
      <c r="A99" s="15">
        <v>83</v>
      </c>
      <c r="B99" s="37" t="s">
        <v>93</v>
      </c>
      <c r="C99" s="63">
        <v>0</v>
      </c>
      <c r="D99" s="64">
        <v>11634.5</v>
      </c>
      <c r="E99" s="64">
        <f t="shared" si="21"/>
        <v>12262.763</v>
      </c>
      <c r="F99" s="64">
        <v>2</v>
      </c>
      <c r="G99" s="64">
        <f t="shared" si="22"/>
        <v>23269</v>
      </c>
      <c r="H99" s="64">
        <f t="shared" si="23"/>
        <v>24525.526</v>
      </c>
      <c r="I99" s="63">
        <v>107</v>
      </c>
      <c r="J99" s="64">
        <v>2908.62</v>
      </c>
      <c r="K99" s="64">
        <f t="shared" si="24"/>
        <v>3065.68548</v>
      </c>
      <c r="L99" s="64">
        <v>2</v>
      </c>
      <c r="M99" s="64">
        <f t="shared" si="25"/>
        <v>5817.24</v>
      </c>
      <c r="N99" s="64">
        <f t="shared" si="26"/>
        <v>6131.37096</v>
      </c>
      <c r="O99" s="63">
        <v>217</v>
      </c>
      <c r="P99" s="64">
        <v>5817.24</v>
      </c>
      <c r="Q99" s="64">
        <f t="shared" si="27"/>
        <v>6131.37096</v>
      </c>
      <c r="R99" s="64">
        <v>2</v>
      </c>
      <c r="S99" s="64">
        <f t="shared" si="28"/>
        <v>11634.48</v>
      </c>
      <c r="T99" s="64">
        <f t="shared" si="29"/>
        <v>12262.74192</v>
      </c>
      <c r="U99" s="64">
        <v>110018.73</v>
      </c>
      <c r="V99" s="65">
        <f t="shared" si="32"/>
        <v>39744.9</v>
      </c>
      <c r="W99" s="144">
        <f t="shared" si="33"/>
        <v>594523.7313444</v>
      </c>
      <c r="X99" s="145">
        <v>221541.88</v>
      </c>
    </row>
    <row r="100" spans="1:24" s="36" customFormat="1" ht="14.25" customHeight="1">
      <c r="A100" s="15"/>
      <c r="B100" s="68" t="s">
        <v>104</v>
      </c>
      <c r="C100" s="72">
        <f>SUM(C101:C102)</f>
        <v>30</v>
      </c>
      <c r="D100" s="64"/>
      <c r="E100" s="64"/>
      <c r="F100" s="73"/>
      <c r="G100" s="64"/>
      <c r="H100" s="64"/>
      <c r="I100" s="72">
        <f>SUM(I101:I102)</f>
        <v>7341</v>
      </c>
      <c r="J100" s="64"/>
      <c r="K100" s="64"/>
      <c r="L100" s="73"/>
      <c r="M100" s="64"/>
      <c r="N100" s="64"/>
      <c r="O100" s="72">
        <f>SUM(O101:O102)</f>
        <v>13370</v>
      </c>
      <c r="P100" s="64"/>
      <c r="Q100" s="64"/>
      <c r="R100" s="73"/>
      <c r="S100" s="64"/>
      <c r="T100" s="64"/>
      <c r="U100" s="73">
        <f>SUM(U101:U102)</f>
        <v>5235539.58</v>
      </c>
      <c r="V100" s="73">
        <f>SUM(V101:V102)</f>
        <v>1258057.9000000001</v>
      </c>
      <c r="W100" s="144"/>
      <c r="X100" s="145">
        <v>9335539.58</v>
      </c>
    </row>
    <row r="101" spans="1:24" s="36" customFormat="1" ht="14.25" customHeight="1">
      <c r="A101" s="15">
        <v>84</v>
      </c>
      <c r="B101" s="37" t="s">
        <v>105</v>
      </c>
      <c r="C101" s="63">
        <v>20</v>
      </c>
      <c r="D101" s="64">
        <v>11634.5</v>
      </c>
      <c r="E101" s="64">
        <f t="shared" si="21"/>
        <v>12262.763</v>
      </c>
      <c r="F101" s="64">
        <v>1</v>
      </c>
      <c r="G101" s="64">
        <f t="shared" si="22"/>
        <v>11634.5</v>
      </c>
      <c r="H101" s="64">
        <f t="shared" si="23"/>
        <v>12262.763</v>
      </c>
      <c r="I101" s="63">
        <v>6135</v>
      </c>
      <c r="J101" s="64">
        <v>2908.62</v>
      </c>
      <c r="K101" s="64">
        <f t="shared" si="24"/>
        <v>3065.68548</v>
      </c>
      <c r="L101" s="64">
        <v>1</v>
      </c>
      <c r="M101" s="64">
        <f t="shared" si="25"/>
        <v>2908.62</v>
      </c>
      <c r="N101" s="64">
        <f t="shared" si="26"/>
        <v>3065.68548</v>
      </c>
      <c r="O101" s="63">
        <v>11304</v>
      </c>
      <c r="P101" s="64">
        <v>5817.24</v>
      </c>
      <c r="Q101" s="64">
        <f t="shared" si="27"/>
        <v>6131.37096</v>
      </c>
      <c r="R101" s="64">
        <v>1</v>
      </c>
      <c r="S101" s="64">
        <f t="shared" si="28"/>
        <v>5817.24</v>
      </c>
      <c r="T101" s="64">
        <f t="shared" si="29"/>
        <v>6131.37096</v>
      </c>
      <c r="U101" s="64">
        <v>4963158.36</v>
      </c>
      <c r="V101" s="65">
        <f>ROUND((((C101*G101+I101*M101+O101*S101)+(C101*H101+I101*N101+O101*T101)*11+U101)/1000),1)</f>
        <v>1060783.1</v>
      </c>
      <c r="W101" s="144">
        <f>((C101*G101+I101*M101+O101*S101)+(C101*H101+I101*N101+O101*T101)*11)*1.5/100</f>
        <v>15837299.0668206</v>
      </c>
      <c r="X101" s="145">
        <v>8963158.36</v>
      </c>
    </row>
    <row r="102" spans="1:24" s="36" customFormat="1" ht="14.25" customHeight="1">
      <c r="A102" s="15">
        <v>85</v>
      </c>
      <c r="B102" s="37" t="s">
        <v>106</v>
      </c>
      <c r="C102" s="63">
        <v>10</v>
      </c>
      <c r="D102" s="64">
        <v>11634.5</v>
      </c>
      <c r="E102" s="64">
        <f t="shared" si="21"/>
        <v>12262.763</v>
      </c>
      <c r="F102" s="64">
        <v>1</v>
      </c>
      <c r="G102" s="64">
        <f t="shared" si="22"/>
        <v>11634.5</v>
      </c>
      <c r="H102" s="64">
        <f t="shared" si="23"/>
        <v>12262.763</v>
      </c>
      <c r="I102" s="63">
        <v>1206</v>
      </c>
      <c r="J102" s="64">
        <v>2908.62</v>
      </c>
      <c r="K102" s="64">
        <f t="shared" si="24"/>
        <v>3065.68548</v>
      </c>
      <c r="L102" s="64">
        <v>1</v>
      </c>
      <c r="M102" s="64">
        <f t="shared" si="25"/>
        <v>2908.62</v>
      </c>
      <c r="N102" s="64">
        <f t="shared" si="26"/>
        <v>3065.68548</v>
      </c>
      <c r="O102" s="63">
        <v>2066</v>
      </c>
      <c r="P102" s="64">
        <v>5817.24</v>
      </c>
      <c r="Q102" s="64">
        <f t="shared" si="27"/>
        <v>6131.37096</v>
      </c>
      <c r="R102" s="64">
        <v>1</v>
      </c>
      <c r="S102" s="64">
        <f t="shared" si="28"/>
        <v>5817.24</v>
      </c>
      <c r="T102" s="64">
        <f t="shared" si="29"/>
        <v>6131.37096</v>
      </c>
      <c r="U102" s="64">
        <v>272381.22</v>
      </c>
      <c r="V102" s="65">
        <f>ROUND((((C102*G102+I102*M102+O102*S102)+(C102*H102+I102*N102+O102*T102)*11+U102)/1000),1)</f>
        <v>197274.8</v>
      </c>
      <c r="W102" s="144">
        <f>((C102*G102+I102*M102+O102*S102)+(C102*H102+I102*N102+O102*T102)*11)*1.5/100</f>
        <v>2955035.7375696003</v>
      </c>
      <c r="X102" s="145">
        <v>372381.22</v>
      </c>
    </row>
    <row r="103" spans="1:24" s="36" customFormat="1" ht="14.25" customHeight="1">
      <c r="A103" s="15"/>
      <c r="B103" s="68" t="s">
        <v>94</v>
      </c>
      <c r="C103" s="56">
        <f>C104</f>
        <v>0</v>
      </c>
      <c r="D103" s="64"/>
      <c r="E103" s="64"/>
      <c r="F103" s="69"/>
      <c r="G103" s="64"/>
      <c r="H103" s="64"/>
      <c r="I103" s="56">
        <f>I104</f>
        <v>37</v>
      </c>
      <c r="J103" s="64"/>
      <c r="K103" s="64"/>
      <c r="L103" s="69"/>
      <c r="M103" s="64"/>
      <c r="N103" s="64"/>
      <c r="O103" s="56">
        <f>O104</f>
        <v>51</v>
      </c>
      <c r="P103" s="64"/>
      <c r="Q103" s="64"/>
      <c r="R103" s="69"/>
      <c r="S103" s="64"/>
      <c r="T103" s="64"/>
      <c r="U103" s="69">
        <f>U104</f>
        <v>0</v>
      </c>
      <c r="V103" s="69">
        <f>V104</f>
        <v>7128.4</v>
      </c>
      <c r="W103" s="144"/>
      <c r="X103" s="145">
        <v>0</v>
      </c>
    </row>
    <row r="104" spans="1:24" s="36" customFormat="1" ht="14.25" customHeight="1">
      <c r="A104" s="39">
        <v>86</v>
      </c>
      <c r="B104" s="37" t="s">
        <v>94</v>
      </c>
      <c r="C104" s="63">
        <v>0</v>
      </c>
      <c r="D104" s="64">
        <v>11634.5</v>
      </c>
      <c r="E104" s="64">
        <f t="shared" si="21"/>
        <v>12262.763</v>
      </c>
      <c r="F104" s="64">
        <v>1.4</v>
      </c>
      <c r="G104" s="64">
        <f t="shared" si="22"/>
        <v>16288.3</v>
      </c>
      <c r="H104" s="64">
        <f t="shared" si="23"/>
        <v>17167.8682</v>
      </c>
      <c r="I104" s="63">
        <v>37</v>
      </c>
      <c r="J104" s="64">
        <v>2908.62</v>
      </c>
      <c r="K104" s="64">
        <f t="shared" si="24"/>
        <v>3065.68548</v>
      </c>
      <c r="L104" s="64">
        <v>1.4</v>
      </c>
      <c r="M104" s="64">
        <f t="shared" si="25"/>
        <v>4072.0679999999998</v>
      </c>
      <c r="N104" s="64">
        <f t="shared" si="26"/>
        <v>4291.959672</v>
      </c>
      <c r="O104" s="63">
        <v>51</v>
      </c>
      <c r="P104" s="64">
        <v>5817.24</v>
      </c>
      <c r="Q104" s="64">
        <f t="shared" si="27"/>
        <v>6131.37096</v>
      </c>
      <c r="R104" s="64">
        <v>1.4</v>
      </c>
      <c r="S104" s="64">
        <f t="shared" si="28"/>
        <v>8144.1359999999995</v>
      </c>
      <c r="T104" s="64">
        <f t="shared" si="29"/>
        <v>8583.919344</v>
      </c>
      <c r="U104" s="64">
        <v>0</v>
      </c>
      <c r="V104" s="65">
        <f>ROUND((((C104*G104+I104*M104+O104*S104)+(C104*H104+I104*N104+O104*T104)*11+U104)/1000),1)</f>
        <v>7128.4</v>
      </c>
      <c r="W104" s="144">
        <f>((C104*G104+I104*M104+O104*S104)+(C104*H104+I104*N104+O104*T104)*11)*1.5/100</f>
        <v>106926.35685732</v>
      </c>
      <c r="X104" s="145">
        <v>0</v>
      </c>
    </row>
    <row r="105" spans="3:15" s="36" customFormat="1" ht="12.75">
      <c r="C105" s="38"/>
      <c r="I105" s="38"/>
      <c r="J105" s="38"/>
      <c r="O105" s="38"/>
    </row>
    <row r="106" spans="3:15" s="36" customFormat="1" ht="12.75">
      <c r="C106" s="38"/>
      <c r="I106" s="38"/>
      <c r="J106" s="38"/>
      <c r="O106" s="38"/>
    </row>
    <row r="107" spans="3:15" s="36" customFormat="1" ht="12.75">
      <c r="C107" s="38"/>
      <c r="I107" s="38"/>
      <c r="J107" s="38"/>
      <c r="O107" s="38"/>
    </row>
    <row r="108" spans="3:15" s="36" customFormat="1" ht="12.75">
      <c r="C108" s="38"/>
      <c r="I108" s="38"/>
      <c r="J108" s="38"/>
      <c r="O108" s="38"/>
    </row>
    <row r="109" spans="3:15" s="36" customFormat="1" ht="12.75">
      <c r="C109" s="38"/>
      <c r="I109" s="38"/>
      <c r="J109" s="38"/>
      <c r="O109" s="38"/>
    </row>
    <row r="110" spans="3:15" s="36" customFormat="1" ht="12.75">
      <c r="C110" s="38"/>
      <c r="I110" s="38"/>
      <c r="J110" s="38"/>
      <c r="O110" s="38"/>
    </row>
    <row r="111" spans="3:15" s="36" customFormat="1" ht="12.75">
      <c r="C111" s="38"/>
      <c r="I111" s="38"/>
      <c r="J111" s="38"/>
      <c r="O111" s="38"/>
    </row>
    <row r="112" spans="3:15" s="36" customFormat="1" ht="12.75">
      <c r="C112" s="38"/>
      <c r="I112" s="38"/>
      <c r="J112" s="38"/>
      <c r="O112" s="38"/>
    </row>
    <row r="113" spans="3:15" s="36" customFormat="1" ht="12.75">
      <c r="C113" s="38"/>
      <c r="I113" s="38"/>
      <c r="J113" s="38"/>
      <c r="O113" s="38"/>
    </row>
    <row r="114" spans="3:15" s="36" customFormat="1" ht="12.75">
      <c r="C114" s="38"/>
      <c r="I114" s="38"/>
      <c r="J114" s="38"/>
      <c r="O114" s="38"/>
    </row>
    <row r="115" spans="3:15" s="36" customFormat="1" ht="12.75">
      <c r="C115" s="38"/>
      <c r="I115" s="38"/>
      <c r="J115" s="38"/>
      <c r="O115" s="38"/>
    </row>
    <row r="116" spans="3:15" s="36" customFormat="1" ht="12.75">
      <c r="C116" s="38"/>
      <c r="I116" s="38"/>
      <c r="J116" s="38"/>
      <c r="O116" s="38"/>
    </row>
    <row r="117" spans="3:15" s="36" customFormat="1" ht="12.75">
      <c r="C117" s="38"/>
      <c r="I117" s="38"/>
      <c r="J117" s="38"/>
      <c r="O117" s="38"/>
    </row>
    <row r="118" spans="3:15" s="36" customFormat="1" ht="12.75">
      <c r="C118" s="38"/>
      <c r="I118" s="38"/>
      <c r="J118" s="38"/>
      <c r="O118" s="38"/>
    </row>
    <row r="119" spans="3:15" s="36" customFormat="1" ht="12.75">
      <c r="C119" s="38"/>
      <c r="I119" s="38"/>
      <c r="J119" s="38"/>
      <c r="O119" s="38"/>
    </row>
    <row r="120" spans="3:15" s="36" customFormat="1" ht="12.75">
      <c r="C120" s="38"/>
      <c r="I120" s="38"/>
      <c r="J120" s="38"/>
      <c r="O120" s="38"/>
    </row>
    <row r="121" spans="3:15" s="36" customFormat="1" ht="12.75">
      <c r="C121" s="38"/>
      <c r="I121" s="38"/>
      <c r="J121" s="38"/>
      <c r="O121" s="38"/>
    </row>
    <row r="122" spans="3:15" s="36" customFormat="1" ht="12.75">
      <c r="C122" s="38"/>
      <c r="I122" s="38"/>
      <c r="J122" s="38"/>
      <c r="O122" s="38"/>
    </row>
    <row r="123" spans="3:15" s="36" customFormat="1" ht="12.75">
      <c r="C123" s="38"/>
      <c r="I123" s="38"/>
      <c r="J123" s="38"/>
      <c r="O123" s="38"/>
    </row>
    <row r="124" spans="3:15" s="36" customFormat="1" ht="12.75">
      <c r="C124" s="38"/>
      <c r="I124" s="38"/>
      <c r="J124" s="38"/>
      <c r="O124" s="38"/>
    </row>
    <row r="125" spans="3:15" s="36" customFormat="1" ht="12.75">
      <c r="C125" s="38"/>
      <c r="I125" s="38"/>
      <c r="J125" s="38"/>
      <c r="O125" s="38"/>
    </row>
    <row r="126" spans="3:15" s="36" customFormat="1" ht="12.75">
      <c r="C126" s="38"/>
      <c r="I126" s="38"/>
      <c r="J126" s="38"/>
      <c r="O126" s="38"/>
    </row>
    <row r="127" spans="3:15" s="36" customFormat="1" ht="12.75">
      <c r="C127" s="38"/>
      <c r="I127" s="38"/>
      <c r="J127" s="38"/>
      <c r="O127" s="38"/>
    </row>
    <row r="128" spans="3:15" s="36" customFormat="1" ht="12.75">
      <c r="C128" s="38"/>
      <c r="I128" s="38"/>
      <c r="J128" s="38"/>
      <c r="O128" s="38"/>
    </row>
    <row r="129" spans="3:15" s="36" customFormat="1" ht="12.75">
      <c r="C129" s="38"/>
      <c r="I129" s="38"/>
      <c r="J129" s="38"/>
      <c r="O129" s="38"/>
    </row>
    <row r="130" spans="3:15" s="36" customFormat="1" ht="12.75">
      <c r="C130" s="38"/>
      <c r="I130" s="38"/>
      <c r="J130" s="38"/>
      <c r="O130" s="38"/>
    </row>
    <row r="131" spans="3:15" s="36" customFormat="1" ht="12.75">
      <c r="C131" s="38"/>
      <c r="I131" s="38"/>
      <c r="J131" s="38"/>
      <c r="O131" s="38"/>
    </row>
    <row r="132" spans="3:15" s="36" customFormat="1" ht="12.75">
      <c r="C132" s="38"/>
      <c r="I132" s="38"/>
      <c r="J132" s="38"/>
      <c r="O132" s="38"/>
    </row>
    <row r="133" spans="3:15" s="36" customFormat="1" ht="12.75">
      <c r="C133" s="38"/>
      <c r="I133" s="38"/>
      <c r="J133" s="38"/>
      <c r="O133" s="38"/>
    </row>
    <row r="134" spans="3:15" s="36" customFormat="1" ht="12.75">
      <c r="C134" s="38"/>
      <c r="I134" s="38"/>
      <c r="J134" s="38"/>
      <c r="O134" s="38"/>
    </row>
    <row r="135" spans="3:15" s="36" customFormat="1" ht="12.75">
      <c r="C135" s="38"/>
      <c r="I135" s="38"/>
      <c r="J135" s="38"/>
      <c r="O135" s="38"/>
    </row>
    <row r="136" spans="3:15" s="36" customFormat="1" ht="12.75">
      <c r="C136" s="38"/>
      <c r="I136" s="38"/>
      <c r="J136" s="38"/>
      <c r="O136" s="38"/>
    </row>
    <row r="137" spans="3:15" s="36" customFormat="1" ht="12.75">
      <c r="C137" s="38"/>
      <c r="I137" s="38"/>
      <c r="J137" s="38"/>
      <c r="O137" s="38"/>
    </row>
    <row r="138" spans="3:15" s="36" customFormat="1" ht="12.75">
      <c r="C138" s="38"/>
      <c r="I138" s="38"/>
      <c r="J138" s="38"/>
      <c r="O138" s="38"/>
    </row>
    <row r="139" spans="3:15" s="36" customFormat="1" ht="12.75">
      <c r="C139" s="38"/>
      <c r="I139" s="38"/>
      <c r="J139" s="38"/>
      <c r="O139" s="38"/>
    </row>
    <row r="140" spans="3:15" s="36" customFormat="1" ht="12.75">
      <c r="C140" s="38"/>
      <c r="I140" s="38"/>
      <c r="J140" s="38"/>
      <c r="O140" s="38"/>
    </row>
    <row r="141" spans="3:15" s="36" customFormat="1" ht="12.75">
      <c r="C141" s="38"/>
      <c r="I141" s="38"/>
      <c r="J141" s="38"/>
      <c r="O141" s="38"/>
    </row>
    <row r="142" spans="3:15" s="36" customFormat="1" ht="12.75">
      <c r="C142" s="38"/>
      <c r="I142" s="38"/>
      <c r="J142" s="38"/>
      <c r="O142" s="38"/>
    </row>
    <row r="143" spans="3:15" s="36" customFormat="1" ht="12.75">
      <c r="C143" s="38"/>
      <c r="I143" s="38"/>
      <c r="J143" s="38"/>
      <c r="O143" s="38"/>
    </row>
    <row r="144" spans="3:15" s="36" customFormat="1" ht="12.75">
      <c r="C144" s="38"/>
      <c r="I144" s="38"/>
      <c r="J144" s="38"/>
      <c r="O144" s="38"/>
    </row>
    <row r="145" spans="3:15" s="36" customFormat="1" ht="12.75">
      <c r="C145" s="38"/>
      <c r="I145" s="38"/>
      <c r="J145" s="38"/>
      <c r="O145" s="38"/>
    </row>
    <row r="146" spans="3:15" s="36" customFormat="1" ht="12.75">
      <c r="C146" s="38"/>
      <c r="I146" s="38"/>
      <c r="J146" s="38"/>
      <c r="O146" s="38"/>
    </row>
    <row r="147" spans="3:15" s="36" customFormat="1" ht="12.75">
      <c r="C147" s="38"/>
      <c r="I147" s="38"/>
      <c r="J147" s="38"/>
      <c r="O147" s="38"/>
    </row>
    <row r="148" spans="3:15" s="36" customFormat="1" ht="12.75">
      <c r="C148" s="38"/>
      <c r="I148" s="38"/>
      <c r="J148" s="38"/>
      <c r="O148" s="38"/>
    </row>
    <row r="149" spans="3:15" s="36" customFormat="1" ht="12.75">
      <c r="C149" s="38"/>
      <c r="I149" s="38"/>
      <c r="J149" s="38"/>
      <c r="O149" s="38"/>
    </row>
    <row r="150" spans="3:15" s="36" customFormat="1" ht="12.75">
      <c r="C150" s="38"/>
      <c r="I150" s="38"/>
      <c r="J150" s="38"/>
      <c r="O150" s="38"/>
    </row>
    <row r="151" spans="3:15" s="36" customFormat="1" ht="12.75">
      <c r="C151" s="38"/>
      <c r="I151" s="38"/>
      <c r="J151" s="38"/>
      <c r="O151" s="38"/>
    </row>
    <row r="152" spans="3:15" s="36" customFormat="1" ht="12.75">
      <c r="C152" s="38"/>
      <c r="I152" s="38"/>
      <c r="J152" s="38"/>
      <c r="O152" s="38"/>
    </row>
    <row r="153" spans="3:15" s="36" customFormat="1" ht="12.75">
      <c r="C153" s="38"/>
      <c r="I153" s="38"/>
      <c r="J153" s="38"/>
      <c r="O153" s="38"/>
    </row>
    <row r="154" spans="3:15" s="36" customFormat="1" ht="12.75">
      <c r="C154" s="38"/>
      <c r="I154" s="38"/>
      <c r="J154" s="38"/>
      <c r="O154" s="38"/>
    </row>
    <row r="155" spans="3:15" s="36" customFormat="1" ht="12.75">
      <c r="C155" s="38"/>
      <c r="I155" s="38"/>
      <c r="J155" s="38"/>
      <c r="O155" s="38"/>
    </row>
    <row r="156" spans="3:15" s="36" customFormat="1" ht="12.75">
      <c r="C156" s="38"/>
      <c r="I156" s="38"/>
      <c r="J156" s="38"/>
      <c r="O156" s="38"/>
    </row>
    <row r="157" spans="3:15" s="36" customFormat="1" ht="12.75">
      <c r="C157" s="38"/>
      <c r="I157" s="38"/>
      <c r="J157" s="38"/>
      <c r="O157" s="38"/>
    </row>
    <row r="158" spans="3:15" s="36" customFormat="1" ht="12.75">
      <c r="C158" s="38"/>
      <c r="I158" s="38"/>
      <c r="J158" s="38"/>
      <c r="O158" s="38"/>
    </row>
    <row r="159" spans="3:15" s="36" customFormat="1" ht="12.75">
      <c r="C159" s="38"/>
      <c r="I159" s="38"/>
      <c r="J159" s="38"/>
      <c r="O159" s="38"/>
    </row>
    <row r="160" spans="3:15" s="36" customFormat="1" ht="12.75">
      <c r="C160" s="38"/>
      <c r="I160" s="38"/>
      <c r="J160" s="38"/>
      <c r="O160" s="38"/>
    </row>
    <row r="161" spans="3:15" s="36" customFormat="1" ht="12.75">
      <c r="C161" s="38"/>
      <c r="I161" s="38"/>
      <c r="J161" s="38"/>
      <c r="O161" s="38"/>
    </row>
    <row r="162" spans="3:15" s="36" customFormat="1" ht="12.75">
      <c r="C162" s="38"/>
      <c r="I162" s="38"/>
      <c r="J162" s="38"/>
      <c r="O162" s="38"/>
    </row>
    <row r="163" spans="3:15" s="36" customFormat="1" ht="12.75">
      <c r="C163" s="38"/>
      <c r="I163" s="38"/>
      <c r="J163" s="38"/>
      <c r="O163" s="38"/>
    </row>
    <row r="164" spans="3:15" s="36" customFormat="1" ht="12.75">
      <c r="C164" s="38"/>
      <c r="I164" s="38"/>
      <c r="J164" s="38"/>
      <c r="O164" s="38"/>
    </row>
    <row r="165" spans="3:15" s="36" customFormat="1" ht="12.75">
      <c r="C165" s="38"/>
      <c r="I165" s="38"/>
      <c r="J165" s="38"/>
      <c r="O165" s="38"/>
    </row>
    <row r="166" spans="3:15" s="36" customFormat="1" ht="12.75">
      <c r="C166" s="38"/>
      <c r="I166" s="38"/>
      <c r="J166" s="38"/>
      <c r="O166" s="38"/>
    </row>
    <row r="167" spans="3:15" s="36" customFormat="1" ht="12.75">
      <c r="C167" s="38"/>
      <c r="I167" s="38"/>
      <c r="J167" s="38"/>
      <c r="O167" s="38"/>
    </row>
    <row r="168" spans="3:15" s="36" customFormat="1" ht="12.75">
      <c r="C168" s="38"/>
      <c r="I168" s="38"/>
      <c r="J168" s="38"/>
      <c r="O168" s="38"/>
    </row>
    <row r="169" spans="3:15" s="36" customFormat="1" ht="12.75">
      <c r="C169" s="38"/>
      <c r="I169" s="38"/>
      <c r="J169" s="38"/>
      <c r="O169" s="38"/>
    </row>
    <row r="170" spans="3:15" s="36" customFormat="1" ht="12.75">
      <c r="C170" s="38"/>
      <c r="I170" s="38"/>
      <c r="J170" s="38"/>
      <c r="O170" s="38"/>
    </row>
    <row r="171" spans="3:15" s="36" customFormat="1" ht="12.75">
      <c r="C171" s="38"/>
      <c r="I171" s="38"/>
      <c r="J171" s="38"/>
      <c r="O171" s="38"/>
    </row>
    <row r="172" spans="3:15" s="36" customFormat="1" ht="12.75">
      <c r="C172" s="38"/>
      <c r="I172" s="38"/>
      <c r="J172" s="38"/>
      <c r="O172" s="38"/>
    </row>
    <row r="173" spans="3:15" s="36" customFormat="1" ht="12.75">
      <c r="C173" s="38"/>
      <c r="I173" s="38"/>
      <c r="J173" s="38"/>
      <c r="O173" s="38"/>
    </row>
    <row r="174" spans="3:15" s="36" customFormat="1" ht="12.75">
      <c r="C174" s="38"/>
      <c r="I174" s="38"/>
      <c r="J174" s="38"/>
      <c r="O174" s="38"/>
    </row>
    <row r="175" spans="3:15" s="36" customFormat="1" ht="12.75">
      <c r="C175" s="38"/>
      <c r="I175" s="38"/>
      <c r="J175" s="38"/>
      <c r="O175" s="38"/>
    </row>
    <row r="176" spans="3:15" s="36" customFormat="1" ht="12.75">
      <c r="C176" s="38"/>
      <c r="I176" s="38"/>
      <c r="J176" s="38"/>
      <c r="O176" s="38"/>
    </row>
    <row r="177" spans="3:15" s="36" customFormat="1" ht="12.75">
      <c r="C177" s="38"/>
      <c r="I177" s="38"/>
      <c r="J177" s="38"/>
      <c r="O177" s="38"/>
    </row>
    <row r="178" spans="3:15" s="36" customFormat="1" ht="12.75">
      <c r="C178" s="38"/>
      <c r="I178" s="38"/>
      <c r="J178" s="38"/>
      <c r="O178" s="38"/>
    </row>
    <row r="179" spans="3:15" s="36" customFormat="1" ht="12.75">
      <c r="C179" s="38"/>
      <c r="I179" s="38"/>
      <c r="J179" s="38"/>
      <c r="O179" s="38"/>
    </row>
    <row r="180" spans="3:15" s="36" customFormat="1" ht="12.75">
      <c r="C180" s="38"/>
      <c r="I180" s="38"/>
      <c r="J180" s="38"/>
      <c r="O180" s="38"/>
    </row>
    <row r="181" spans="3:15" s="36" customFormat="1" ht="12.75">
      <c r="C181" s="38"/>
      <c r="I181" s="38"/>
      <c r="J181" s="38"/>
      <c r="O181" s="38"/>
    </row>
    <row r="182" spans="3:15" s="36" customFormat="1" ht="12.75">
      <c r="C182" s="38"/>
      <c r="I182" s="38"/>
      <c r="J182" s="38"/>
      <c r="O182" s="38"/>
    </row>
    <row r="183" spans="3:15" s="36" customFormat="1" ht="12.75">
      <c r="C183" s="38"/>
      <c r="I183" s="38"/>
      <c r="J183" s="38"/>
      <c r="O183" s="38"/>
    </row>
    <row r="184" spans="3:15" s="36" customFormat="1" ht="12.75">
      <c r="C184" s="38"/>
      <c r="I184" s="38"/>
      <c r="J184" s="38"/>
      <c r="O184" s="38"/>
    </row>
    <row r="185" spans="3:15" s="36" customFormat="1" ht="12.75">
      <c r="C185" s="38"/>
      <c r="I185" s="38"/>
      <c r="J185" s="38"/>
      <c r="O185" s="38"/>
    </row>
    <row r="186" spans="3:15" s="36" customFormat="1" ht="12.75">
      <c r="C186" s="38"/>
      <c r="I186" s="38"/>
      <c r="J186" s="38"/>
      <c r="O186" s="38"/>
    </row>
    <row r="187" spans="3:15" s="36" customFormat="1" ht="12.75">
      <c r="C187" s="38"/>
      <c r="I187" s="38"/>
      <c r="J187" s="38"/>
      <c r="O187" s="38"/>
    </row>
    <row r="188" spans="3:15" s="36" customFormat="1" ht="12.75">
      <c r="C188" s="38"/>
      <c r="I188" s="38"/>
      <c r="J188" s="38"/>
      <c r="O188" s="38"/>
    </row>
    <row r="189" spans="3:15" s="36" customFormat="1" ht="12.75">
      <c r="C189" s="38"/>
      <c r="I189" s="38"/>
      <c r="J189" s="38"/>
      <c r="O189" s="38"/>
    </row>
    <row r="190" spans="3:15" s="36" customFormat="1" ht="12.75">
      <c r="C190" s="38"/>
      <c r="I190" s="38"/>
      <c r="J190" s="38"/>
      <c r="O190" s="38"/>
    </row>
    <row r="191" spans="3:15" s="36" customFormat="1" ht="12.75">
      <c r="C191" s="38"/>
      <c r="I191" s="38"/>
      <c r="J191" s="38"/>
      <c r="O191" s="38"/>
    </row>
    <row r="192" spans="3:15" s="36" customFormat="1" ht="12.75">
      <c r="C192" s="38"/>
      <c r="I192" s="38"/>
      <c r="J192" s="38"/>
      <c r="O192" s="38"/>
    </row>
    <row r="193" spans="3:15" s="36" customFormat="1" ht="12.75">
      <c r="C193" s="38"/>
      <c r="I193" s="38"/>
      <c r="J193" s="38"/>
      <c r="O193" s="38"/>
    </row>
    <row r="194" spans="3:15" s="36" customFormat="1" ht="12.75">
      <c r="C194" s="38"/>
      <c r="I194" s="38"/>
      <c r="J194" s="38"/>
      <c r="O194" s="38"/>
    </row>
    <row r="195" spans="3:15" s="36" customFormat="1" ht="12.75">
      <c r="C195" s="38"/>
      <c r="I195" s="38"/>
      <c r="J195" s="38"/>
      <c r="O195" s="38"/>
    </row>
    <row r="196" spans="3:15" s="36" customFormat="1" ht="12.75">
      <c r="C196" s="38"/>
      <c r="I196" s="38"/>
      <c r="J196" s="38"/>
      <c r="O196" s="38"/>
    </row>
    <row r="197" spans="3:15" s="36" customFormat="1" ht="12.75">
      <c r="C197" s="38"/>
      <c r="I197" s="38"/>
      <c r="J197" s="38"/>
      <c r="O197" s="38"/>
    </row>
    <row r="198" spans="3:15" s="36" customFormat="1" ht="12.75">
      <c r="C198" s="38"/>
      <c r="I198" s="38"/>
      <c r="J198" s="38"/>
      <c r="O198" s="38"/>
    </row>
    <row r="199" spans="3:15" s="36" customFormat="1" ht="12.75">
      <c r="C199" s="38"/>
      <c r="I199" s="38"/>
      <c r="J199" s="38"/>
      <c r="O199" s="38"/>
    </row>
    <row r="200" spans="3:15" s="36" customFormat="1" ht="12.75">
      <c r="C200" s="38"/>
      <c r="I200" s="38"/>
      <c r="J200" s="38"/>
      <c r="O200" s="38"/>
    </row>
    <row r="201" spans="3:15" s="36" customFormat="1" ht="12.75">
      <c r="C201" s="38"/>
      <c r="I201" s="38"/>
      <c r="J201" s="38"/>
      <c r="O201" s="38"/>
    </row>
    <row r="202" spans="3:15" s="36" customFormat="1" ht="12.75">
      <c r="C202" s="38"/>
      <c r="I202" s="38"/>
      <c r="J202" s="38"/>
      <c r="O202" s="38"/>
    </row>
    <row r="203" spans="3:15" s="36" customFormat="1" ht="12.75">
      <c r="C203" s="38"/>
      <c r="I203" s="38"/>
      <c r="J203" s="38"/>
      <c r="O203" s="38"/>
    </row>
    <row r="204" spans="3:15" s="36" customFormat="1" ht="12.75">
      <c r="C204" s="38"/>
      <c r="I204" s="38"/>
      <c r="J204" s="38"/>
      <c r="O204" s="38"/>
    </row>
    <row r="205" spans="3:15" s="36" customFormat="1" ht="12.75">
      <c r="C205" s="38"/>
      <c r="I205" s="38"/>
      <c r="J205" s="38"/>
      <c r="O205" s="38"/>
    </row>
    <row r="206" spans="3:15" s="36" customFormat="1" ht="12.75">
      <c r="C206" s="38"/>
      <c r="I206" s="38"/>
      <c r="J206" s="38"/>
      <c r="O206" s="38"/>
    </row>
    <row r="207" spans="3:15" s="36" customFormat="1" ht="12.75">
      <c r="C207" s="38"/>
      <c r="I207" s="38"/>
      <c r="J207" s="38"/>
      <c r="O207" s="38"/>
    </row>
    <row r="208" spans="3:15" s="36" customFormat="1" ht="12.75">
      <c r="C208" s="38"/>
      <c r="I208" s="38"/>
      <c r="J208" s="38"/>
      <c r="O208" s="38"/>
    </row>
    <row r="209" spans="3:15" s="36" customFormat="1" ht="12.75">
      <c r="C209" s="38"/>
      <c r="I209" s="38"/>
      <c r="J209" s="38"/>
      <c r="O209" s="38"/>
    </row>
    <row r="210" spans="3:15" s="36" customFormat="1" ht="12.75">
      <c r="C210" s="38"/>
      <c r="I210" s="38"/>
      <c r="J210" s="38"/>
      <c r="O210" s="38"/>
    </row>
    <row r="211" spans="3:15" s="36" customFormat="1" ht="12.75">
      <c r="C211" s="38"/>
      <c r="I211" s="38"/>
      <c r="J211" s="38"/>
      <c r="O211" s="38"/>
    </row>
    <row r="212" spans="3:15" s="36" customFormat="1" ht="12.75">
      <c r="C212" s="38"/>
      <c r="I212" s="38"/>
      <c r="J212" s="38"/>
      <c r="O212" s="38"/>
    </row>
    <row r="213" spans="3:15" s="36" customFormat="1" ht="12.75">
      <c r="C213" s="38"/>
      <c r="I213" s="38"/>
      <c r="J213" s="38"/>
      <c r="O213" s="38"/>
    </row>
    <row r="214" spans="3:15" s="36" customFormat="1" ht="12.75">
      <c r="C214" s="38"/>
      <c r="I214" s="38"/>
      <c r="J214" s="38"/>
      <c r="O214" s="38"/>
    </row>
    <row r="215" spans="3:15" s="36" customFormat="1" ht="12.75">
      <c r="C215" s="38"/>
      <c r="I215" s="38"/>
      <c r="J215" s="38"/>
      <c r="O215" s="38"/>
    </row>
    <row r="216" spans="3:15" s="36" customFormat="1" ht="12.75">
      <c r="C216" s="38"/>
      <c r="I216" s="38"/>
      <c r="J216" s="38"/>
      <c r="O216" s="38"/>
    </row>
    <row r="217" spans="3:15" s="36" customFormat="1" ht="12.75">
      <c r="C217" s="38"/>
      <c r="I217" s="38"/>
      <c r="J217" s="38"/>
      <c r="O217" s="38"/>
    </row>
    <row r="218" spans="3:15" s="36" customFormat="1" ht="12.75">
      <c r="C218" s="38"/>
      <c r="I218" s="38"/>
      <c r="J218" s="38"/>
      <c r="O218" s="38"/>
    </row>
    <row r="219" spans="3:15" s="36" customFormat="1" ht="12.75">
      <c r="C219" s="38"/>
      <c r="I219" s="38"/>
      <c r="J219" s="38"/>
      <c r="O219" s="38"/>
    </row>
    <row r="220" spans="3:15" s="36" customFormat="1" ht="12.75">
      <c r="C220" s="38"/>
      <c r="I220" s="38"/>
      <c r="J220" s="38"/>
      <c r="O220" s="38"/>
    </row>
    <row r="221" spans="3:15" s="36" customFormat="1" ht="12.75">
      <c r="C221" s="38"/>
      <c r="I221" s="38"/>
      <c r="J221" s="38"/>
      <c r="O221" s="38"/>
    </row>
    <row r="222" spans="3:15" s="36" customFormat="1" ht="12.75">
      <c r="C222" s="38"/>
      <c r="I222" s="38"/>
      <c r="J222" s="38"/>
      <c r="O222" s="38"/>
    </row>
    <row r="223" spans="3:15" s="36" customFormat="1" ht="12.75">
      <c r="C223" s="38"/>
      <c r="I223" s="38"/>
      <c r="J223" s="38"/>
      <c r="O223" s="38"/>
    </row>
    <row r="224" spans="3:15" s="36" customFormat="1" ht="12.75">
      <c r="C224" s="38"/>
      <c r="I224" s="38"/>
      <c r="J224" s="38"/>
      <c r="O224" s="38"/>
    </row>
    <row r="225" spans="3:15" s="36" customFormat="1" ht="12.75">
      <c r="C225" s="38"/>
      <c r="I225" s="38"/>
      <c r="J225" s="38"/>
      <c r="O225" s="38"/>
    </row>
    <row r="226" spans="3:15" s="36" customFormat="1" ht="12.75">
      <c r="C226" s="38"/>
      <c r="I226" s="38"/>
      <c r="J226" s="38"/>
      <c r="O226" s="38"/>
    </row>
    <row r="227" spans="3:15" s="36" customFormat="1" ht="12.75">
      <c r="C227" s="38"/>
      <c r="I227" s="38"/>
      <c r="J227" s="38"/>
      <c r="O227" s="38"/>
    </row>
    <row r="228" spans="3:15" s="36" customFormat="1" ht="12.75">
      <c r="C228" s="38"/>
      <c r="I228" s="38"/>
      <c r="J228" s="38"/>
      <c r="O228" s="38"/>
    </row>
    <row r="229" spans="3:15" s="36" customFormat="1" ht="12.75">
      <c r="C229" s="38"/>
      <c r="I229" s="38"/>
      <c r="J229" s="38"/>
      <c r="O229" s="38"/>
    </row>
    <row r="230" spans="3:15" s="36" customFormat="1" ht="12.75">
      <c r="C230" s="38"/>
      <c r="I230" s="38"/>
      <c r="J230" s="38"/>
      <c r="O230" s="38"/>
    </row>
    <row r="231" spans="3:15" s="36" customFormat="1" ht="12.75">
      <c r="C231" s="38"/>
      <c r="I231" s="38"/>
      <c r="J231" s="38"/>
      <c r="O231" s="38"/>
    </row>
    <row r="232" spans="3:15" s="36" customFormat="1" ht="12.75">
      <c r="C232" s="38"/>
      <c r="I232" s="38"/>
      <c r="J232" s="38"/>
      <c r="O232" s="38"/>
    </row>
    <row r="233" spans="3:15" s="36" customFormat="1" ht="12.75">
      <c r="C233" s="38"/>
      <c r="I233" s="38"/>
      <c r="J233" s="38"/>
      <c r="O233" s="38"/>
    </row>
    <row r="234" spans="3:15" s="36" customFormat="1" ht="12.75">
      <c r="C234" s="38"/>
      <c r="I234" s="38"/>
      <c r="J234" s="38"/>
      <c r="O234" s="38"/>
    </row>
    <row r="235" spans="3:15" s="36" customFormat="1" ht="12.75">
      <c r="C235" s="38"/>
      <c r="I235" s="38"/>
      <c r="J235" s="38"/>
      <c r="O235" s="38"/>
    </row>
    <row r="236" spans="3:15" s="36" customFormat="1" ht="12.75">
      <c r="C236" s="38"/>
      <c r="I236" s="38"/>
      <c r="J236" s="38"/>
      <c r="O236" s="38"/>
    </row>
    <row r="237" spans="3:15" s="36" customFormat="1" ht="12.75">
      <c r="C237" s="38"/>
      <c r="I237" s="38"/>
      <c r="J237" s="38"/>
      <c r="O237" s="38"/>
    </row>
    <row r="238" spans="3:15" s="36" customFormat="1" ht="12.75">
      <c r="C238" s="38"/>
      <c r="I238" s="38"/>
      <c r="J238" s="38"/>
      <c r="O238" s="38"/>
    </row>
    <row r="239" spans="3:15" s="36" customFormat="1" ht="12.75">
      <c r="C239" s="38"/>
      <c r="I239" s="38"/>
      <c r="J239" s="38"/>
      <c r="O239" s="38"/>
    </row>
    <row r="240" spans="3:15" s="36" customFormat="1" ht="12.75">
      <c r="C240" s="38"/>
      <c r="I240" s="38"/>
      <c r="J240" s="38"/>
      <c r="O240" s="38"/>
    </row>
    <row r="241" spans="3:15" s="36" customFormat="1" ht="12.75">
      <c r="C241" s="38"/>
      <c r="I241" s="38"/>
      <c r="J241" s="38"/>
      <c r="O241" s="38"/>
    </row>
    <row r="242" spans="3:15" s="36" customFormat="1" ht="12.75">
      <c r="C242" s="38"/>
      <c r="I242" s="38"/>
      <c r="J242" s="38"/>
      <c r="O242" s="38"/>
    </row>
    <row r="243" spans="3:15" s="36" customFormat="1" ht="12.75">
      <c r="C243" s="38"/>
      <c r="I243" s="38"/>
      <c r="J243" s="38"/>
      <c r="O243" s="38"/>
    </row>
    <row r="244" spans="3:15" s="36" customFormat="1" ht="12.75">
      <c r="C244" s="38"/>
      <c r="I244" s="38"/>
      <c r="J244" s="38"/>
      <c r="O244" s="38"/>
    </row>
    <row r="245" spans="3:15" s="36" customFormat="1" ht="12.75">
      <c r="C245" s="38"/>
      <c r="I245" s="38"/>
      <c r="J245" s="38"/>
      <c r="O245" s="38"/>
    </row>
    <row r="246" spans="3:15" s="36" customFormat="1" ht="12.75">
      <c r="C246" s="38"/>
      <c r="I246" s="38"/>
      <c r="J246" s="38"/>
      <c r="O246" s="38"/>
    </row>
    <row r="247" spans="3:15" s="36" customFormat="1" ht="12.75">
      <c r="C247" s="38"/>
      <c r="I247" s="38"/>
      <c r="J247" s="38"/>
      <c r="O247" s="38"/>
    </row>
  </sheetData>
  <sheetProtection/>
  <mergeCells count="11">
    <mergeCell ref="U4:U5"/>
    <mergeCell ref="J4:N4"/>
    <mergeCell ref="V4:V5"/>
    <mergeCell ref="A3:V3"/>
    <mergeCell ref="A4:A5"/>
    <mergeCell ref="B4:B5"/>
    <mergeCell ref="C4:C5"/>
    <mergeCell ref="D4:H4"/>
    <mergeCell ref="I4:I5"/>
    <mergeCell ref="O4:O5"/>
    <mergeCell ref="P4:T4"/>
  </mergeCells>
  <printOptions/>
  <pageMargins left="0.2" right="0.2" top="0.75" bottom="0.75" header="0.31" footer="0.31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PageLayoutView="0" workbookViewId="0" topLeftCell="A1">
      <pane ySplit="4" topLeftCell="A81" activePane="bottomLeft" state="frozen"/>
      <selection pane="topLeft" activeCell="G105" sqref="G105:G106"/>
      <selection pane="bottomLeft" activeCell="L1" sqref="L1:L16384"/>
    </sheetView>
  </sheetViews>
  <sheetFormatPr defaultColWidth="9.00390625" defaultRowHeight="12.75"/>
  <cols>
    <col min="1" max="1" width="3.875" style="0" customWidth="1"/>
    <col min="2" max="2" width="31.625" style="0" customWidth="1"/>
    <col min="3" max="4" width="10.875" style="29" customWidth="1"/>
    <col min="5" max="5" width="10.875" style="0" customWidth="1"/>
    <col min="6" max="6" width="10.625" style="0" customWidth="1"/>
    <col min="7" max="7" width="12.00390625" style="0" customWidth="1"/>
    <col min="8" max="8" width="13.375" style="0" customWidth="1"/>
    <col min="9" max="9" width="14.625" style="0" customWidth="1"/>
    <col min="10" max="10" width="12.125" style="0" customWidth="1"/>
    <col min="11" max="11" width="23.75390625" style="0" customWidth="1"/>
    <col min="12" max="12" width="10.875" style="0" hidden="1" customWidth="1"/>
  </cols>
  <sheetData>
    <row r="1" spans="1:11" ht="18" customHeight="1">
      <c r="A1" s="1"/>
      <c r="B1" s="1"/>
      <c r="C1" s="27"/>
      <c r="D1" s="27"/>
      <c r="E1" s="1"/>
      <c r="F1" s="1"/>
      <c r="G1" s="1"/>
      <c r="H1" s="1"/>
      <c r="I1" s="1"/>
      <c r="J1" s="1"/>
      <c r="K1" s="2" t="s">
        <v>101</v>
      </c>
    </row>
    <row r="2" spans="1:11" ht="80.25" customHeight="1">
      <c r="A2" s="207" t="s">
        <v>222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6.25" customHeight="1">
      <c r="A3" s="208" t="s">
        <v>96</v>
      </c>
      <c r="B3" s="208" t="s">
        <v>2</v>
      </c>
      <c r="C3" s="216" t="s">
        <v>164</v>
      </c>
      <c r="D3" s="216" t="s">
        <v>163</v>
      </c>
      <c r="E3" s="211" t="s">
        <v>102</v>
      </c>
      <c r="F3" s="212"/>
      <c r="G3" s="212"/>
      <c r="H3" s="212"/>
      <c r="I3" s="213"/>
      <c r="J3" s="208" t="s">
        <v>161</v>
      </c>
      <c r="K3" s="208" t="s">
        <v>160</v>
      </c>
    </row>
    <row r="4" spans="1:12" ht="134.25" customHeight="1">
      <c r="A4" s="210"/>
      <c r="B4" s="210"/>
      <c r="C4" s="217"/>
      <c r="D4" s="217"/>
      <c r="E4" s="3" t="s">
        <v>231</v>
      </c>
      <c r="F4" s="3" t="s">
        <v>253</v>
      </c>
      <c r="G4" s="3" t="s">
        <v>162</v>
      </c>
      <c r="H4" s="3" t="s">
        <v>232</v>
      </c>
      <c r="I4" s="3" t="s">
        <v>254</v>
      </c>
      <c r="J4" s="210"/>
      <c r="K4" s="218"/>
      <c r="L4" s="140">
        <v>0.015</v>
      </c>
    </row>
    <row r="5" spans="1:12" ht="12.75">
      <c r="A5" s="4">
        <v>1</v>
      </c>
      <c r="B5" s="5">
        <v>2</v>
      </c>
      <c r="C5" s="28">
        <v>3</v>
      </c>
      <c r="D5" s="28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142"/>
    </row>
    <row r="6" spans="1:12" ht="12.75">
      <c r="A6" s="15"/>
      <c r="B6" s="16" t="s">
        <v>3</v>
      </c>
      <c r="C6" s="14">
        <f>C8+C27+C39+C47+C54+C69+C76+C89+C99+C102</f>
        <v>57</v>
      </c>
      <c r="D6" s="14"/>
      <c r="E6" s="30"/>
      <c r="F6" s="30"/>
      <c r="G6" s="30"/>
      <c r="H6" s="30"/>
      <c r="I6" s="30"/>
      <c r="J6" s="30">
        <f>J8+J27+J39+J47+J54+J69+J76+J89+J99+J102</f>
        <v>6689.708682</v>
      </c>
      <c r="K6" s="32">
        <f>K8+K27+K39+K47+K54+K69+K76+K89+K99+K102</f>
        <v>183.4</v>
      </c>
      <c r="L6" s="147"/>
    </row>
    <row r="7" spans="1:12" ht="11.25" customHeight="1">
      <c r="A7" s="15"/>
      <c r="B7" s="6"/>
      <c r="C7" s="11"/>
      <c r="D7" s="11"/>
      <c r="E7" s="10"/>
      <c r="F7" s="10"/>
      <c r="G7" s="10"/>
      <c r="H7" s="10"/>
      <c r="I7" s="10"/>
      <c r="J7" s="10"/>
      <c r="K7" s="23"/>
      <c r="L7" s="142"/>
    </row>
    <row r="8" spans="1:12" ht="14.25" customHeight="1">
      <c r="A8" s="15"/>
      <c r="B8" s="16" t="s">
        <v>4</v>
      </c>
      <c r="C8" s="9">
        <f>SUM(C9:C26)</f>
        <v>18</v>
      </c>
      <c r="D8" s="22">
        <f>SUM(D9:D26)</f>
        <v>1.5000000000000002</v>
      </c>
      <c r="E8" s="8"/>
      <c r="F8" s="8"/>
      <c r="G8" s="8"/>
      <c r="H8" s="8"/>
      <c r="I8" s="10"/>
      <c r="J8" s="8">
        <f>SUM(J9:J26)</f>
        <v>278.39000000000004</v>
      </c>
      <c r="K8" s="8">
        <f>SUM(K9:K26)</f>
        <v>51.3</v>
      </c>
      <c r="L8" s="142"/>
    </row>
    <row r="9" spans="1:12" ht="14.25" customHeight="1">
      <c r="A9" s="15">
        <v>1</v>
      </c>
      <c r="B9" s="17" t="s">
        <v>5</v>
      </c>
      <c r="C9" s="34">
        <v>0</v>
      </c>
      <c r="D9" s="26">
        <f>C9/12</f>
        <v>0</v>
      </c>
      <c r="E9" s="13">
        <v>2714.73</v>
      </c>
      <c r="F9" s="13">
        <f>E9*1.054</f>
        <v>2861.32542</v>
      </c>
      <c r="G9" s="13">
        <v>1</v>
      </c>
      <c r="H9" s="13">
        <f>E9*G9</f>
        <v>2714.73</v>
      </c>
      <c r="I9" s="10">
        <f>F9*G9</f>
        <v>2861.32542</v>
      </c>
      <c r="J9" s="13">
        <v>39.77</v>
      </c>
      <c r="K9" s="26">
        <f>ROUND(((D9*H9+D9*I9*11+J9)/1000),1)</f>
        <v>0</v>
      </c>
      <c r="L9" s="148">
        <f>((D9*E9)+(D9*F9*11))*1.5/100</f>
        <v>0</v>
      </c>
    </row>
    <row r="10" spans="1:12" ht="14.25" customHeight="1">
      <c r="A10" s="15">
        <v>2</v>
      </c>
      <c r="B10" s="17" t="s">
        <v>6</v>
      </c>
      <c r="C10" s="34">
        <v>1</v>
      </c>
      <c r="D10" s="26">
        <f aca="true" t="shared" si="0" ref="D10:D73">C10/12</f>
        <v>0.08333333333333333</v>
      </c>
      <c r="E10" s="13">
        <v>2714.73</v>
      </c>
      <c r="F10" s="13">
        <f aca="true" t="shared" si="1" ref="F10:F73">E10*1.054</f>
        <v>2861.32542</v>
      </c>
      <c r="G10" s="13">
        <v>1</v>
      </c>
      <c r="H10" s="13">
        <f aca="true" t="shared" si="2" ref="H10:H73">E10*G10</f>
        <v>2714.73</v>
      </c>
      <c r="I10" s="10">
        <f aca="true" t="shared" si="3" ref="I10:I73">F10*G10</f>
        <v>2861.32542</v>
      </c>
      <c r="J10" s="13">
        <v>0</v>
      </c>
      <c r="K10" s="26">
        <f aca="true" t="shared" si="4" ref="K10:K73">ROUND(((D10*H10+D10*I10*11+J10)/1000),1)</f>
        <v>2.8</v>
      </c>
      <c r="L10" s="148">
        <f>((D10*E10)+(D10*F10*11))*1.5/100</f>
        <v>42.736637025</v>
      </c>
    </row>
    <row r="11" spans="1:12" ht="14.25" customHeight="1">
      <c r="A11" s="15">
        <v>3</v>
      </c>
      <c r="B11" s="17" t="s">
        <v>7</v>
      </c>
      <c r="C11" s="34">
        <v>0</v>
      </c>
      <c r="D11" s="26">
        <f t="shared" si="0"/>
        <v>0</v>
      </c>
      <c r="E11" s="13">
        <v>2714.73</v>
      </c>
      <c r="F11" s="13">
        <f t="shared" si="1"/>
        <v>2861.32542</v>
      </c>
      <c r="G11" s="13">
        <v>1</v>
      </c>
      <c r="H11" s="13">
        <f t="shared" si="2"/>
        <v>2714.73</v>
      </c>
      <c r="I11" s="10">
        <f t="shared" si="3"/>
        <v>2861.32542</v>
      </c>
      <c r="J11" s="13">
        <v>0</v>
      </c>
      <c r="K11" s="26">
        <f t="shared" si="4"/>
        <v>0</v>
      </c>
      <c r="L11" s="148">
        <f>((D11*E11)+(D11*F11*11))*1.5/100</f>
        <v>0</v>
      </c>
    </row>
    <row r="12" spans="1:12" ht="14.25" customHeight="1">
      <c r="A12" s="15">
        <v>4</v>
      </c>
      <c r="B12" s="17" t="s">
        <v>8</v>
      </c>
      <c r="C12" s="34">
        <v>1</v>
      </c>
      <c r="D12" s="26">
        <f t="shared" si="0"/>
        <v>0.08333333333333333</v>
      </c>
      <c r="E12" s="13">
        <v>2714.73</v>
      </c>
      <c r="F12" s="13">
        <f t="shared" si="1"/>
        <v>2861.32542</v>
      </c>
      <c r="G12" s="13">
        <v>1</v>
      </c>
      <c r="H12" s="13">
        <f t="shared" si="2"/>
        <v>2714.73</v>
      </c>
      <c r="I12" s="10">
        <f t="shared" si="3"/>
        <v>2861.32542</v>
      </c>
      <c r="J12" s="13">
        <v>0</v>
      </c>
      <c r="K12" s="26">
        <f t="shared" si="4"/>
        <v>2.8</v>
      </c>
      <c r="L12" s="148">
        <f>((D12*E12)+(D12*F12*11))*1.5/100</f>
        <v>42.736637025</v>
      </c>
    </row>
    <row r="13" spans="1:12" ht="14.25" customHeight="1">
      <c r="A13" s="15">
        <v>5</v>
      </c>
      <c r="B13" s="17" t="s">
        <v>9</v>
      </c>
      <c r="C13" s="34">
        <v>1</v>
      </c>
      <c r="D13" s="26">
        <f t="shared" si="0"/>
        <v>0.08333333333333333</v>
      </c>
      <c r="E13" s="13">
        <v>2714.73</v>
      </c>
      <c r="F13" s="13">
        <f t="shared" si="1"/>
        <v>2861.32542</v>
      </c>
      <c r="G13" s="13">
        <v>1</v>
      </c>
      <c r="H13" s="13">
        <f t="shared" si="2"/>
        <v>2714.73</v>
      </c>
      <c r="I13" s="10">
        <f t="shared" si="3"/>
        <v>2861.32542</v>
      </c>
      <c r="J13" s="13">
        <v>159.08</v>
      </c>
      <c r="K13" s="26">
        <f t="shared" si="4"/>
        <v>3</v>
      </c>
      <c r="L13" s="148">
        <f>((D13*E13)+(D13*F13*11))*1.5/100</f>
        <v>42.736637025</v>
      </c>
    </row>
    <row r="14" spans="1:12" ht="14.25" customHeight="1">
      <c r="A14" s="15">
        <v>6</v>
      </c>
      <c r="B14" s="17" t="s">
        <v>10</v>
      </c>
      <c r="C14" s="34">
        <v>0</v>
      </c>
      <c r="D14" s="26">
        <f t="shared" si="0"/>
        <v>0</v>
      </c>
      <c r="E14" s="13">
        <v>2714.73</v>
      </c>
      <c r="F14" s="13">
        <f t="shared" si="1"/>
        <v>2861.32542</v>
      </c>
      <c r="G14" s="13">
        <v>1</v>
      </c>
      <c r="H14" s="13">
        <f t="shared" si="2"/>
        <v>2714.73</v>
      </c>
      <c r="I14" s="10">
        <f t="shared" si="3"/>
        <v>2861.32542</v>
      </c>
      <c r="J14" s="13">
        <v>0</v>
      </c>
      <c r="K14" s="26">
        <f t="shared" si="4"/>
        <v>0</v>
      </c>
      <c r="L14" s="148">
        <f aca="true" t="shared" si="5" ref="L14:L73">((D14*E14)+D14*F14*11)*1.5/100</f>
        <v>0</v>
      </c>
    </row>
    <row r="15" spans="1:12" ht="14.25" customHeight="1">
      <c r="A15" s="15">
        <v>7</v>
      </c>
      <c r="B15" s="17" t="s">
        <v>11</v>
      </c>
      <c r="C15" s="34">
        <v>0</v>
      </c>
      <c r="D15" s="26">
        <f t="shared" si="0"/>
        <v>0</v>
      </c>
      <c r="E15" s="13">
        <v>2714.73</v>
      </c>
      <c r="F15" s="13">
        <f t="shared" si="1"/>
        <v>2861.32542</v>
      </c>
      <c r="G15" s="13">
        <v>1</v>
      </c>
      <c r="H15" s="13">
        <f t="shared" si="2"/>
        <v>2714.73</v>
      </c>
      <c r="I15" s="10">
        <f t="shared" si="3"/>
        <v>2861.32542</v>
      </c>
      <c r="J15" s="13">
        <v>0</v>
      </c>
      <c r="K15" s="26">
        <f t="shared" si="4"/>
        <v>0</v>
      </c>
      <c r="L15" s="148">
        <f t="shared" si="5"/>
        <v>0</v>
      </c>
    </row>
    <row r="16" spans="1:12" ht="14.25" customHeight="1">
      <c r="A16" s="15">
        <v>8</v>
      </c>
      <c r="B16" s="17" t="s">
        <v>12</v>
      </c>
      <c r="C16" s="34">
        <v>0</v>
      </c>
      <c r="D16" s="26">
        <f t="shared" si="0"/>
        <v>0</v>
      </c>
      <c r="E16" s="13">
        <v>2714.73</v>
      </c>
      <c r="F16" s="13">
        <f t="shared" si="1"/>
        <v>2861.32542</v>
      </c>
      <c r="G16" s="13">
        <v>1</v>
      </c>
      <c r="H16" s="13">
        <f t="shared" si="2"/>
        <v>2714.73</v>
      </c>
      <c r="I16" s="10">
        <f t="shared" si="3"/>
        <v>2861.32542</v>
      </c>
      <c r="J16" s="13">
        <v>0</v>
      </c>
      <c r="K16" s="26">
        <f t="shared" si="4"/>
        <v>0</v>
      </c>
      <c r="L16" s="148">
        <f t="shared" si="5"/>
        <v>0</v>
      </c>
    </row>
    <row r="17" spans="1:12" ht="14.25" customHeight="1">
      <c r="A17" s="15">
        <v>9</v>
      </c>
      <c r="B17" s="17" t="s">
        <v>13</v>
      </c>
      <c r="C17" s="34">
        <v>0</v>
      </c>
      <c r="D17" s="26">
        <f t="shared" si="0"/>
        <v>0</v>
      </c>
      <c r="E17" s="13">
        <v>2714.73</v>
      </c>
      <c r="F17" s="13">
        <f t="shared" si="1"/>
        <v>2861.32542</v>
      </c>
      <c r="G17" s="13">
        <v>1</v>
      </c>
      <c r="H17" s="13">
        <f t="shared" si="2"/>
        <v>2714.73</v>
      </c>
      <c r="I17" s="10">
        <f t="shared" si="3"/>
        <v>2861.32542</v>
      </c>
      <c r="J17" s="13">
        <v>0</v>
      </c>
      <c r="K17" s="26">
        <f t="shared" si="4"/>
        <v>0</v>
      </c>
      <c r="L17" s="148">
        <f t="shared" si="5"/>
        <v>0</v>
      </c>
    </row>
    <row r="18" spans="1:12" ht="14.25" customHeight="1">
      <c r="A18" s="15">
        <v>10</v>
      </c>
      <c r="B18" s="17" t="s">
        <v>14</v>
      </c>
      <c r="C18" s="34">
        <v>5</v>
      </c>
      <c r="D18" s="26">
        <f t="shared" si="0"/>
        <v>0.4166666666666667</v>
      </c>
      <c r="E18" s="13">
        <v>2714.73</v>
      </c>
      <c r="F18" s="13">
        <f t="shared" si="1"/>
        <v>2861.32542</v>
      </c>
      <c r="G18" s="13">
        <v>1</v>
      </c>
      <c r="H18" s="13">
        <f t="shared" si="2"/>
        <v>2714.73</v>
      </c>
      <c r="I18" s="10">
        <f t="shared" si="3"/>
        <v>2861.32542</v>
      </c>
      <c r="J18" s="13">
        <v>0</v>
      </c>
      <c r="K18" s="26">
        <f t="shared" si="4"/>
        <v>14.2</v>
      </c>
      <c r="L18" s="148">
        <f t="shared" si="5"/>
        <v>213.68318512500002</v>
      </c>
    </row>
    <row r="19" spans="1:12" ht="14.25" customHeight="1">
      <c r="A19" s="15">
        <v>11</v>
      </c>
      <c r="B19" s="17" t="s">
        <v>15</v>
      </c>
      <c r="C19" s="34">
        <v>1</v>
      </c>
      <c r="D19" s="26">
        <f t="shared" si="0"/>
        <v>0.08333333333333333</v>
      </c>
      <c r="E19" s="13">
        <v>2714.73</v>
      </c>
      <c r="F19" s="13">
        <f t="shared" si="1"/>
        <v>2861.32542</v>
      </c>
      <c r="G19" s="13">
        <v>1</v>
      </c>
      <c r="H19" s="13">
        <f t="shared" si="2"/>
        <v>2714.73</v>
      </c>
      <c r="I19" s="10">
        <f t="shared" si="3"/>
        <v>2861.32542</v>
      </c>
      <c r="J19" s="13">
        <v>0</v>
      </c>
      <c r="K19" s="26">
        <f t="shared" si="4"/>
        <v>2.8</v>
      </c>
      <c r="L19" s="148">
        <f t="shared" si="5"/>
        <v>42.736637025</v>
      </c>
    </row>
    <row r="20" spans="1:12" ht="14.25" customHeight="1">
      <c r="A20" s="15">
        <v>12</v>
      </c>
      <c r="B20" s="17" t="s">
        <v>16</v>
      </c>
      <c r="C20" s="34">
        <v>0</v>
      </c>
      <c r="D20" s="26">
        <f t="shared" si="0"/>
        <v>0</v>
      </c>
      <c r="E20" s="13">
        <v>2714.73</v>
      </c>
      <c r="F20" s="13">
        <f t="shared" si="1"/>
        <v>2861.32542</v>
      </c>
      <c r="G20" s="13">
        <v>1</v>
      </c>
      <c r="H20" s="13">
        <f t="shared" si="2"/>
        <v>2714.73</v>
      </c>
      <c r="I20" s="10">
        <f t="shared" si="3"/>
        <v>2861.32542</v>
      </c>
      <c r="J20" s="13">
        <v>0</v>
      </c>
      <c r="K20" s="26">
        <f t="shared" si="4"/>
        <v>0</v>
      </c>
      <c r="L20" s="148">
        <f t="shared" si="5"/>
        <v>0</v>
      </c>
    </row>
    <row r="21" spans="1:12" ht="14.25" customHeight="1">
      <c r="A21" s="15">
        <v>13</v>
      </c>
      <c r="B21" s="17" t="s">
        <v>17</v>
      </c>
      <c r="C21" s="34">
        <v>1</v>
      </c>
      <c r="D21" s="26">
        <f t="shared" si="0"/>
        <v>0.08333333333333333</v>
      </c>
      <c r="E21" s="13">
        <v>2714.73</v>
      </c>
      <c r="F21" s="13">
        <f t="shared" si="1"/>
        <v>2861.32542</v>
      </c>
      <c r="G21" s="13">
        <v>1</v>
      </c>
      <c r="H21" s="13">
        <f t="shared" si="2"/>
        <v>2714.73</v>
      </c>
      <c r="I21" s="10">
        <f t="shared" si="3"/>
        <v>2861.32542</v>
      </c>
      <c r="J21" s="13">
        <v>0</v>
      </c>
      <c r="K21" s="26">
        <f t="shared" si="4"/>
        <v>2.8</v>
      </c>
      <c r="L21" s="148">
        <f t="shared" si="5"/>
        <v>42.736637025</v>
      </c>
    </row>
    <row r="22" spans="1:12" ht="14.25" customHeight="1">
      <c r="A22" s="15">
        <v>14</v>
      </c>
      <c r="B22" s="17" t="s">
        <v>18</v>
      </c>
      <c r="C22" s="34">
        <v>2</v>
      </c>
      <c r="D22" s="26">
        <f t="shared" si="0"/>
        <v>0.16666666666666666</v>
      </c>
      <c r="E22" s="13">
        <v>2714.73</v>
      </c>
      <c r="F22" s="13">
        <f t="shared" si="1"/>
        <v>2861.32542</v>
      </c>
      <c r="G22" s="13">
        <v>1</v>
      </c>
      <c r="H22" s="13">
        <f t="shared" si="2"/>
        <v>2714.73</v>
      </c>
      <c r="I22" s="10">
        <f t="shared" si="3"/>
        <v>2861.32542</v>
      </c>
      <c r="J22" s="13">
        <v>79.54</v>
      </c>
      <c r="K22" s="26">
        <f t="shared" si="4"/>
        <v>5.8</v>
      </c>
      <c r="L22" s="148">
        <f t="shared" si="5"/>
        <v>85.47327405</v>
      </c>
    </row>
    <row r="23" spans="1:12" ht="14.25" customHeight="1">
      <c r="A23" s="15">
        <v>15</v>
      </c>
      <c r="B23" s="17" t="s">
        <v>19</v>
      </c>
      <c r="C23" s="34">
        <v>0</v>
      </c>
      <c r="D23" s="26">
        <f t="shared" si="0"/>
        <v>0</v>
      </c>
      <c r="E23" s="13">
        <v>2714.73</v>
      </c>
      <c r="F23" s="13">
        <f t="shared" si="1"/>
        <v>2861.32542</v>
      </c>
      <c r="G23" s="13">
        <v>1</v>
      </c>
      <c r="H23" s="13">
        <f t="shared" si="2"/>
        <v>2714.73</v>
      </c>
      <c r="I23" s="10">
        <f t="shared" si="3"/>
        <v>2861.32542</v>
      </c>
      <c r="J23" s="13">
        <v>0</v>
      </c>
      <c r="K23" s="26">
        <f t="shared" si="4"/>
        <v>0</v>
      </c>
      <c r="L23" s="148">
        <f t="shared" si="5"/>
        <v>0</v>
      </c>
    </row>
    <row r="24" spans="1:12" ht="14.25" customHeight="1">
      <c r="A24" s="15">
        <v>16</v>
      </c>
      <c r="B24" s="17" t="s">
        <v>20</v>
      </c>
      <c r="C24" s="34">
        <v>0</v>
      </c>
      <c r="D24" s="26">
        <f t="shared" si="0"/>
        <v>0</v>
      </c>
      <c r="E24" s="13">
        <v>2714.73</v>
      </c>
      <c r="F24" s="13">
        <f t="shared" si="1"/>
        <v>2861.32542</v>
      </c>
      <c r="G24" s="13">
        <v>1</v>
      </c>
      <c r="H24" s="13">
        <f t="shared" si="2"/>
        <v>2714.73</v>
      </c>
      <c r="I24" s="10">
        <f t="shared" si="3"/>
        <v>2861.32542</v>
      </c>
      <c r="J24" s="13">
        <v>0</v>
      </c>
      <c r="K24" s="26">
        <f t="shared" si="4"/>
        <v>0</v>
      </c>
      <c r="L24" s="148">
        <f t="shared" si="5"/>
        <v>0</v>
      </c>
    </row>
    <row r="25" spans="1:12" ht="14.25" customHeight="1">
      <c r="A25" s="15">
        <v>17</v>
      </c>
      <c r="B25" s="17" t="s">
        <v>21</v>
      </c>
      <c r="C25" s="34">
        <v>0</v>
      </c>
      <c r="D25" s="26">
        <f t="shared" si="0"/>
        <v>0</v>
      </c>
      <c r="E25" s="13">
        <v>2714.73</v>
      </c>
      <c r="F25" s="13">
        <f t="shared" si="1"/>
        <v>2861.32542</v>
      </c>
      <c r="G25" s="13">
        <v>1</v>
      </c>
      <c r="H25" s="13">
        <f t="shared" si="2"/>
        <v>2714.73</v>
      </c>
      <c r="I25" s="10">
        <f t="shared" si="3"/>
        <v>2861.32542</v>
      </c>
      <c r="J25" s="13">
        <v>0</v>
      </c>
      <c r="K25" s="26">
        <f t="shared" si="4"/>
        <v>0</v>
      </c>
      <c r="L25" s="148">
        <f t="shared" si="5"/>
        <v>0</v>
      </c>
    </row>
    <row r="26" spans="1:12" ht="14.25" customHeight="1">
      <c r="A26" s="15">
        <v>18</v>
      </c>
      <c r="B26" s="17" t="s">
        <v>22</v>
      </c>
      <c r="C26" s="34">
        <v>6</v>
      </c>
      <c r="D26" s="26">
        <f t="shared" si="0"/>
        <v>0.5</v>
      </c>
      <c r="E26" s="13">
        <v>2714.73</v>
      </c>
      <c r="F26" s="13">
        <f t="shared" si="1"/>
        <v>2861.32542</v>
      </c>
      <c r="G26" s="13">
        <v>1</v>
      </c>
      <c r="H26" s="13">
        <f t="shared" si="2"/>
        <v>2714.73</v>
      </c>
      <c r="I26" s="10">
        <f t="shared" si="3"/>
        <v>2861.32542</v>
      </c>
      <c r="J26" s="13">
        <v>0</v>
      </c>
      <c r="K26" s="26">
        <f t="shared" si="4"/>
        <v>17.1</v>
      </c>
      <c r="L26" s="148">
        <f t="shared" si="5"/>
        <v>256.41982215</v>
      </c>
    </row>
    <row r="27" spans="1:12" ht="14.25" customHeight="1">
      <c r="A27" s="15"/>
      <c r="B27" s="16" t="s">
        <v>23</v>
      </c>
      <c r="C27" s="9">
        <f>SUM(C28:C38)</f>
        <v>6</v>
      </c>
      <c r="D27" s="22">
        <f>SUM(D28:D38)</f>
        <v>0.49999999999999994</v>
      </c>
      <c r="E27" s="13"/>
      <c r="F27" s="13">
        <f t="shared" si="1"/>
        <v>0</v>
      </c>
      <c r="G27" s="8"/>
      <c r="H27" s="13"/>
      <c r="I27" s="10"/>
      <c r="J27" s="8">
        <f>SUM(J28:J38)</f>
        <v>0</v>
      </c>
      <c r="K27" s="8">
        <f>SUM(K28:K38)</f>
        <v>20.8</v>
      </c>
      <c r="L27" s="148">
        <f t="shared" si="5"/>
        <v>0</v>
      </c>
    </row>
    <row r="28" spans="1:12" ht="14.25" customHeight="1">
      <c r="A28" s="15">
        <v>19</v>
      </c>
      <c r="B28" s="17" t="s">
        <v>24</v>
      </c>
      <c r="C28" s="34">
        <v>2</v>
      </c>
      <c r="D28" s="26">
        <f t="shared" si="0"/>
        <v>0.16666666666666666</v>
      </c>
      <c r="E28" s="13">
        <v>2714.73</v>
      </c>
      <c r="F28" s="13">
        <f t="shared" si="1"/>
        <v>2861.32542</v>
      </c>
      <c r="G28" s="13">
        <v>1.208</v>
      </c>
      <c r="H28" s="13">
        <f t="shared" si="2"/>
        <v>3279.3938399999997</v>
      </c>
      <c r="I28" s="10">
        <f t="shared" si="3"/>
        <v>3456.48110736</v>
      </c>
      <c r="J28" s="13">
        <v>0</v>
      </c>
      <c r="K28" s="26">
        <f t="shared" si="4"/>
        <v>6.9</v>
      </c>
      <c r="L28" s="148">
        <f t="shared" si="5"/>
        <v>85.47327405</v>
      </c>
    </row>
    <row r="29" spans="1:12" ht="14.25" customHeight="1">
      <c r="A29" s="15">
        <v>20</v>
      </c>
      <c r="B29" s="17" t="s">
        <v>25</v>
      </c>
      <c r="C29" s="34">
        <v>1</v>
      </c>
      <c r="D29" s="26">
        <f t="shared" si="0"/>
        <v>0.08333333333333333</v>
      </c>
      <c r="E29" s="13">
        <v>2714.73</v>
      </c>
      <c r="F29" s="13">
        <f t="shared" si="1"/>
        <v>2861.32542</v>
      </c>
      <c r="G29" s="13">
        <v>1.3</v>
      </c>
      <c r="H29" s="13">
        <f t="shared" si="2"/>
        <v>3529.1490000000003</v>
      </c>
      <c r="I29" s="10">
        <f t="shared" si="3"/>
        <v>3719.723046</v>
      </c>
      <c r="J29" s="13">
        <v>0</v>
      </c>
      <c r="K29" s="26">
        <f t="shared" si="4"/>
        <v>3.7</v>
      </c>
      <c r="L29" s="148">
        <f t="shared" si="5"/>
        <v>42.736637025</v>
      </c>
    </row>
    <row r="30" spans="1:12" ht="14.25" customHeight="1">
      <c r="A30" s="15">
        <v>21</v>
      </c>
      <c r="B30" s="17" t="s">
        <v>26</v>
      </c>
      <c r="C30" s="34">
        <v>0</v>
      </c>
      <c r="D30" s="26">
        <f t="shared" si="0"/>
        <v>0</v>
      </c>
      <c r="E30" s="13">
        <v>2714.73</v>
      </c>
      <c r="F30" s="13">
        <f t="shared" si="1"/>
        <v>2861.32542</v>
      </c>
      <c r="G30" s="33">
        <v>1.3</v>
      </c>
      <c r="H30" s="13">
        <f t="shared" si="2"/>
        <v>3529.1490000000003</v>
      </c>
      <c r="I30" s="10">
        <f t="shared" si="3"/>
        <v>3719.723046</v>
      </c>
      <c r="J30" s="13">
        <v>0</v>
      </c>
      <c r="K30" s="26">
        <f t="shared" si="4"/>
        <v>0</v>
      </c>
      <c r="L30" s="148">
        <f t="shared" si="5"/>
        <v>0</v>
      </c>
    </row>
    <row r="31" spans="1:12" ht="14.25" customHeight="1">
      <c r="A31" s="15">
        <v>22</v>
      </c>
      <c r="B31" s="17" t="s">
        <v>107</v>
      </c>
      <c r="C31" s="34">
        <v>0</v>
      </c>
      <c r="D31" s="26">
        <f t="shared" si="0"/>
        <v>0</v>
      </c>
      <c r="E31" s="13">
        <v>2714.73</v>
      </c>
      <c r="F31" s="13">
        <f t="shared" si="1"/>
        <v>2861.32542</v>
      </c>
      <c r="G31" s="33">
        <v>1.5</v>
      </c>
      <c r="H31" s="13">
        <f t="shared" si="2"/>
        <v>4072.0950000000003</v>
      </c>
      <c r="I31" s="10">
        <f t="shared" si="3"/>
        <v>4291.98813</v>
      </c>
      <c r="J31" s="13">
        <v>0</v>
      </c>
      <c r="K31" s="26">
        <f t="shared" si="4"/>
        <v>0</v>
      </c>
      <c r="L31" s="148">
        <f t="shared" si="5"/>
        <v>0</v>
      </c>
    </row>
    <row r="32" spans="1:12" ht="14.25" customHeight="1">
      <c r="A32" s="15">
        <v>23</v>
      </c>
      <c r="B32" s="17" t="s">
        <v>27</v>
      </c>
      <c r="C32" s="34">
        <v>1</v>
      </c>
      <c r="D32" s="26">
        <f t="shared" si="0"/>
        <v>0.08333333333333333</v>
      </c>
      <c r="E32" s="13">
        <v>2714.73</v>
      </c>
      <c r="F32" s="13">
        <f t="shared" si="1"/>
        <v>2861.32542</v>
      </c>
      <c r="G32" s="13">
        <v>1.2</v>
      </c>
      <c r="H32" s="13">
        <f t="shared" si="2"/>
        <v>3257.676</v>
      </c>
      <c r="I32" s="10">
        <f t="shared" si="3"/>
        <v>3433.5905040000002</v>
      </c>
      <c r="J32" s="13">
        <v>0</v>
      </c>
      <c r="K32" s="26">
        <f t="shared" si="4"/>
        <v>3.4</v>
      </c>
      <c r="L32" s="148">
        <f t="shared" si="5"/>
        <v>42.736637025</v>
      </c>
    </row>
    <row r="33" spans="1:12" ht="14.25" customHeight="1">
      <c r="A33" s="15">
        <v>24</v>
      </c>
      <c r="B33" s="17" t="s">
        <v>28</v>
      </c>
      <c r="C33" s="34">
        <v>0</v>
      </c>
      <c r="D33" s="26">
        <f t="shared" si="0"/>
        <v>0</v>
      </c>
      <c r="E33" s="13">
        <v>2714.73</v>
      </c>
      <c r="F33" s="13">
        <f t="shared" si="1"/>
        <v>2861.32542</v>
      </c>
      <c r="G33" s="13">
        <v>1</v>
      </c>
      <c r="H33" s="13">
        <f t="shared" si="2"/>
        <v>2714.73</v>
      </c>
      <c r="I33" s="10">
        <f t="shared" si="3"/>
        <v>2861.32542</v>
      </c>
      <c r="J33" s="13">
        <v>0</v>
      </c>
      <c r="K33" s="26">
        <f t="shared" si="4"/>
        <v>0</v>
      </c>
      <c r="L33" s="148">
        <f t="shared" si="5"/>
        <v>0</v>
      </c>
    </row>
    <row r="34" spans="1:12" ht="14.25" customHeight="1">
      <c r="A34" s="15">
        <v>25</v>
      </c>
      <c r="B34" s="17" t="s">
        <v>29</v>
      </c>
      <c r="C34" s="34">
        <v>0</v>
      </c>
      <c r="D34" s="26">
        <f t="shared" si="0"/>
        <v>0</v>
      </c>
      <c r="E34" s="13">
        <v>2714.73</v>
      </c>
      <c r="F34" s="13">
        <f t="shared" si="1"/>
        <v>2861.32542</v>
      </c>
      <c r="G34" s="13">
        <v>1</v>
      </c>
      <c r="H34" s="13">
        <f t="shared" si="2"/>
        <v>2714.73</v>
      </c>
      <c r="I34" s="10">
        <f t="shared" si="3"/>
        <v>2861.32542</v>
      </c>
      <c r="J34" s="13">
        <v>0</v>
      </c>
      <c r="K34" s="26">
        <f t="shared" si="4"/>
        <v>0</v>
      </c>
      <c r="L34" s="148">
        <f t="shared" si="5"/>
        <v>0</v>
      </c>
    </row>
    <row r="35" spans="1:12" ht="14.25" customHeight="1">
      <c r="A35" s="15">
        <v>26</v>
      </c>
      <c r="B35" s="17" t="s">
        <v>30</v>
      </c>
      <c r="C35" s="34">
        <v>0</v>
      </c>
      <c r="D35" s="26">
        <f t="shared" si="0"/>
        <v>0</v>
      </c>
      <c r="E35" s="13">
        <v>2714.73</v>
      </c>
      <c r="F35" s="13">
        <f t="shared" si="1"/>
        <v>2861.32542</v>
      </c>
      <c r="G35" s="13">
        <v>1</v>
      </c>
      <c r="H35" s="13">
        <f t="shared" si="2"/>
        <v>2714.73</v>
      </c>
      <c r="I35" s="10">
        <f t="shared" si="3"/>
        <v>2861.32542</v>
      </c>
      <c r="J35" s="13">
        <v>0</v>
      </c>
      <c r="K35" s="26">
        <f t="shared" si="4"/>
        <v>0</v>
      </c>
      <c r="L35" s="148">
        <f t="shared" si="5"/>
        <v>0</v>
      </c>
    </row>
    <row r="36" spans="1:12" ht="14.25" customHeight="1">
      <c r="A36" s="15">
        <v>27</v>
      </c>
      <c r="B36" s="17" t="s">
        <v>31</v>
      </c>
      <c r="C36" s="34">
        <v>1</v>
      </c>
      <c r="D36" s="26">
        <f t="shared" si="0"/>
        <v>0.08333333333333333</v>
      </c>
      <c r="E36" s="13">
        <v>2714.73</v>
      </c>
      <c r="F36" s="13">
        <f t="shared" si="1"/>
        <v>2861.32542</v>
      </c>
      <c r="G36" s="13">
        <v>1.4</v>
      </c>
      <c r="H36" s="13">
        <f t="shared" si="2"/>
        <v>3800.622</v>
      </c>
      <c r="I36" s="10">
        <f t="shared" si="3"/>
        <v>4005.855588</v>
      </c>
      <c r="J36" s="13">
        <v>0</v>
      </c>
      <c r="K36" s="26">
        <f t="shared" si="4"/>
        <v>4</v>
      </c>
      <c r="L36" s="148">
        <f t="shared" si="5"/>
        <v>42.736637025</v>
      </c>
    </row>
    <row r="37" spans="1:12" ht="14.25" customHeight="1">
      <c r="A37" s="15">
        <v>28</v>
      </c>
      <c r="B37" s="17" t="s">
        <v>32</v>
      </c>
      <c r="C37" s="34">
        <v>0</v>
      </c>
      <c r="D37" s="26">
        <f t="shared" si="0"/>
        <v>0</v>
      </c>
      <c r="E37" s="13">
        <v>2714.73</v>
      </c>
      <c r="F37" s="13">
        <f t="shared" si="1"/>
        <v>2861.32542</v>
      </c>
      <c r="G37" s="13">
        <v>1</v>
      </c>
      <c r="H37" s="13">
        <f t="shared" si="2"/>
        <v>2714.73</v>
      </c>
      <c r="I37" s="10">
        <f t="shared" si="3"/>
        <v>2861.32542</v>
      </c>
      <c r="J37" s="13">
        <v>0</v>
      </c>
      <c r="K37" s="26">
        <f t="shared" si="4"/>
        <v>0</v>
      </c>
      <c r="L37" s="148">
        <f t="shared" si="5"/>
        <v>0</v>
      </c>
    </row>
    <row r="38" spans="1:12" ht="14.25" customHeight="1">
      <c r="A38" s="15">
        <v>29</v>
      </c>
      <c r="B38" s="17" t="s">
        <v>33</v>
      </c>
      <c r="C38" s="34">
        <v>1</v>
      </c>
      <c r="D38" s="26">
        <f t="shared" si="0"/>
        <v>0.08333333333333333</v>
      </c>
      <c r="E38" s="13">
        <v>2714.73</v>
      </c>
      <c r="F38" s="13">
        <f t="shared" si="1"/>
        <v>2861.32542</v>
      </c>
      <c r="G38" s="13">
        <v>1</v>
      </c>
      <c r="H38" s="13">
        <f t="shared" si="2"/>
        <v>2714.73</v>
      </c>
      <c r="I38" s="10">
        <f t="shared" si="3"/>
        <v>2861.32542</v>
      </c>
      <c r="J38" s="13">
        <v>0</v>
      </c>
      <c r="K38" s="26">
        <f t="shared" si="4"/>
        <v>2.8</v>
      </c>
      <c r="L38" s="148">
        <f t="shared" si="5"/>
        <v>42.736637025</v>
      </c>
    </row>
    <row r="39" spans="1:12" ht="14.25" customHeight="1">
      <c r="A39" s="15"/>
      <c r="B39" s="16" t="s">
        <v>34</v>
      </c>
      <c r="C39" s="35">
        <f>SUM(C40:C46)</f>
        <v>1</v>
      </c>
      <c r="D39" s="25">
        <f>SUM(D40:D46)</f>
        <v>0.08333333333333333</v>
      </c>
      <c r="E39" s="13"/>
      <c r="F39" s="13"/>
      <c r="G39" s="8"/>
      <c r="H39" s="13"/>
      <c r="I39" s="10"/>
      <c r="J39" s="8">
        <f>SUM(J40:J46)</f>
        <v>79.54</v>
      </c>
      <c r="K39" s="8">
        <f>SUM(K40:K46)</f>
        <v>2.9</v>
      </c>
      <c r="L39" s="148">
        <f t="shared" si="5"/>
        <v>0</v>
      </c>
    </row>
    <row r="40" spans="1:12" ht="14.25" customHeight="1">
      <c r="A40" s="15">
        <v>30</v>
      </c>
      <c r="B40" s="17" t="s">
        <v>35</v>
      </c>
      <c r="C40" s="34">
        <v>0</v>
      </c>
      <c r="D40" s="26">
        <f t="shared" si="0"/>
        <v>0</v>
      </c>
      <c r="E40" s="13">
        <v>2714.73</v>
      </c>
      <c r="F40" s="13">
        <f t="shared" si="1"/>
        <v>2861.32542</v>
      </c>
      <c r="G40" s="13">
        <v>1</v>
      </c>
      <c r="H40" s="13">
        <f t="shared" si="2"/>
        <v>2714.73</v>
      </c>
      <c r="I40" s="10">
        <f t="shared" si="3"/>
        <v>2861.32542</v>
      </c>
      <c r="J40" s="13">
        <v>0</v>
      </c>
      <c r="K40" s="26">
        <f t="shared" si="4"/>
        <v>0</v>
      </c>
      <c r="L40" s="148">
        <f t="shared" si="5"/>
        <v>0</v>
      </c>
    </row>
    <row r="41" spans="1:12" ht="14.25" customHeight="1">
      <c r="A41" s="15">
        <v>31</v>
      </c>
      <c r="B41" s="17" t="s">
        <v>36</v>
      </c>
      <c r="C41" s="34">
        <v>0</v>
      </c>
      <c r="D41" s="26">
        <f t="shared" si="0"/>
        <v>0</v>
      </c>
      <c r="E41" s="13">
        <v>2714.73</v>
      </c>
      <c r="F41" s="13">
        <f t="shared" si="1"/>
        <v>2861.32542</v>
      </c>
      <c r="G41" s="13">
        <v>1</v>
      </c>
      <c r="H41" s="13">
        <f t="shared" si="2"/>
        <v>2714.73</v>
      </c>
      <c r="I41" s="10">
        <f t="shared" si="3"/>
        <v>2861.32542</v>
      </c>
      <c r="J41" s="13">
        <v>0</v>
      </c>
      <c r="K41" s="26">
        <f t="shared" si="4"/>
        <v>0</v>
      </c>
      <c r="L41" s="148">
        <f t="shared" si="5"/>
        <v>0</v>
      </c>
    </row>
    <row r="42" spans="1:12" ht="14.25" customHeight="1">
      <c r="A42" s="15">
        <v>32</v>
      </c>
      <c r="B42" s="17" t="s">
        <v>37</v>
      </c>
      <c r="C42" s="34">
        <v>1</v>
      </c>
      <c r="D42" s="26">
        <f t="shared" si="0"/>
        <v>0.08333333333333333</v>
      </c>
      <c r="E42" s="13">
        <v>2714.73</v>
      </c>
      <c r="F42" s="13">
        <f t="shared" si="1"/>
        <v>2861.32542</v>
      </c>
      <c r="G42" s="13">
        <v>1</v>
      </c>
      <c r="H42" s="13">
        <f t="shared" si="2"/>
        <v>2714.73</v>
      </c>
      <c r="I42" s="10">
        <f t="shared" si="3"/>
        <v>2861.32542</v>
      </c>
      <c r="J42" s="13">
        <v>79.54</v>
      </c>
      <c r="K42" s="26">
        <f t="shared" si="4"/>
        <v>2.9</v>
      </c>
      <c r="L42" s="148">
        <f t="shared" si="5"/>
        <v>42.736637025</v>
      </c>
    </row>
    <row r="43" spans="1:12" ht="14.25" customHeight="1">
      <c r="A43" s="15">
        <v>33</v>
      </c>
      <c r="B43" s="17" t="s">
        <v>38</v>
      </c>
      <c r="C43" s="34">
        <v>0</v>
      </c>
      <c r="D43" s="26">
        <f t="shared" si="0"/>
        <v>0</v>
      </c>
      <c r="E43" s="13">
        <v>2714.73</v>
      </c>
      <c r="F43" s="13">
        <f t="shared" si="1"/>
        <v>2861.32542</v>
      </c>
      <c r="G43" s="13">
        <v>1</v>
      </c>
      <c r="H43" s="13">
        <f t="shared" si="2"/>
        <v>2714.73</v>
      </c>
      <c r="I43" s="10">
        <f t="shared" si="3"/>
        <v>2861.32542</v>
      </c>
      <c r="J43" s="13">
        <v>0</v>
      </c>
      <c r="K43" s="26">
        <f t="shared" si="4"/>
        <v>0</v>
      </c>
      <c r="L43" s="148">
        <f t="shared" si="5"/>
        <v>0</v>
      </c>
    </row>
    <row r="44" spans="1:12" ht="14.25" customHeight="1">
      <c r="A44" s="15">
        <v>34</v>
      </c>
      <c r="B44" s="17" t="s">
        <v>39</v>
      </c>
      <c r="C44" s="34">
        <v>0</v>
      </c>
      <c r="D44" s="26">
        <f t="shared" si="0"/>
        <v>0</v>
      </c>
      <c r="E44" s="13">
        <v>2714.73</v>
      </c>
      <c r="F44" s="13">
        <f t="shared" si="1"/>
        <v>2861.32542</v>
      </c>
      <c r="G44" s="13">
        <v>1</v>
      </c>
      <c r="H44" s="13">
        <f t="shared" si="2"/>
        <v>2714.73</v>
      </c>
      <c r="I44" s="10">
        <f t="shared" si="3"/>
        <v>2861.32542</v>
      </c>
      <c r="J44" s="13">
        <v>0</v>
      </c>
      <c r="K44" s="26">
        <f t="shared" si="4"/>
        <v>0</v>
      </c>
      <c r="L44" s="148">
        <f t="shared" si="5"/>
        <v>0</v>
      </c>
    </row>
    <row r="45" spans="1:12" ht="14.25" customHeight="1">
      <c r="A45" s="15">
        <v>35</v>
      </c>
      <c r="B45" s="17" t="s">
        <v>40</v>
      </c>
      <c r="C45" s="34">
        <v>0</v>
      </c>
      <c r="D45" s="26">
        <f t="shared" si="0"/>
        <v>0</v>
      </c>
      <c r="E45" s="13">
        <v>2714.73</v>
      </c>
      <c r="F45" s="13">
        <f t="shared" si="1"/>
        <v>2861.32542</v>
      </c>
      <c r="G45" s="13">
        <v>1</v>
      </c>
      <c r="H45" s="13">
        <f t="shared" si="2"/>
        <v>2714.73</v>
      </c>
      <c r="I45" s="10">
        <f t="shared" si="3"/>
        <v>2861.32542</v>
      </c>
      <c r="J45" s="13">
        <v>0</v>
      </c>
      <c r="K45" s="26">
        <f t="shared" si="4"/>
        <v>0</v>
      </c>
      <c r="L45" s="148">
        <f t="shared" si="5"/>
        <v>0</v>
      </c>
    </row>
    <row r="46" spans="1:12" ht="14.25" customHeight="1">
      <c r="A46" s="15">
        <v>36</v>
      </c>
      <c r="B46" s="17" t="s">
        <v>41</v>
      </c>
      <c r="C46" s="34">
        <v>0</v>
      </c>
      <c r="D46" s="26">
        <f t="shared" si="0"/>
        <v>0</v>
      </c>
      <c r="E46" s="13">
        <v>2714.73</v>
      </c>
      <c r="F46" s="13">
        <f t="shared" si="1"/>
        <v>2861.32542</v>
      </c>
      <c r="G46" s="13">
        <v>1</v>
      </c>
      <c r="H46" s="13">
        <f t="shared" si="2"/>
        <v>2714.73</v>
      </c>
      <c r="I46" s="10">
        <f t="shared" si="3"/>
        <v>2861.32542</v>
      </c>
      <c r="J46" s="13">
        <v>0</v>
      </c>
      <c r="K46" s="26">
        <f t="shared" si="4"/>
        <v>0</v>
      </c>
      <c r="L46" s="148">
        <f t="shared" si="5"/>
        <v>0</v>
      </c>
    </row>
    <row r="47" spans="1:12" ht="14.25" customHeight="1">
      <c r="A47" s="15"/>
      <c r="B47" s="16" t="s">
        <v>42</v>
      </c>
      <c r="C47" s="35">
        <f>SUM(C48:C53)</f>
        <v>5</v>
      </c>
      <c r="D47" s="25">
        <f>SUM(D48:D53)</f>
        <v>0.41666666666666663</v>
      </c>
      <c r="E47" s="13"/>
      <c r="F47" s="13"/>
      <c r="G47" s="8"/>
      <c r="H47" s="13"/>
      <c r="I47" s="10"/>
      <c r="J47" s="8">
        <f>SUM(J48:J53)</f>
        <v>122.888682</v>
      </c>
      <c r="K47" s="8">
        <f>SUM(K48:K53)</f>
        <v>14.299999999999999</v>
      </c>
      <c r="L47" s="148">
        <f t="shared" si="5"/>
        <v>0</v>
      </c>
    </row>
    <row r="48" spans="1:12" ht="14.25" customHeight="1">
      <c r="A48" s="15">
        <v>37</v>
      </c>
      <c r="B48" s="17" t="s">
        <v>43</v>
      </c>
      <c r="C48" s="34">
        <v>0</v>
      </c>
      <c r="D48" s="26">
        <f t="shared" si="0"/>
        <v>0</v>
      </c>
      <c r="E48" s="13">
        <v>2714.73</v>
      </c>
      <c r="F48" s="13">
        <f t="shared" si="1"/>
        <v>2861.32542</v>
      </c>
      <c r="G48" s="13">
        <v>1</v>
      </c>
      <c r="H48" s="13">
        <f t="shared" si="2"/>
        <v>2714.73</v>
      </c>
      <c r="I48" s="10">
        <f t="shared" si="3"/>
        <v>2861.32542</v>
      </c>
      <c r="J48" s="13">
        <v>0</v>
      </c>
      <c r="K48" s="26">
        <f t="shared" si="4"/>
        <v>0</v>
      </c>
      <c r="L48" s="148">
        <f t="shared" si="5"/>
        <v>0</v>
      </c>
    </row>
    <row r="49" spans="1:12" ht="14.25" customHeight="1">
      <c r="A49" s="15">
        <v>38</v>
      </c>
      <c r="B49" s="17" t="s">
        <v>44</v>
      </c>
      <c r="C49" s="34">
        <v>0</v>
      </c>
      <c r="D49" s="26">
        <f t="shared" si="0"/>
        <v>0</v>
      </c>
      <c r="E49" s="13">
        <v>2714.73</v>
      </c>
      <c r="F49" s="13">
        <f t="shared" si="1"/>
        <v>2861.32542</v>
      </c>
      <c r="G49" s="13">
        <v>1.2</v>
      </c>
      <c r="H49" s="13">
        <f t="shared" si="2"/>
        <v>3257.676</v>
      </c>
      <c r="I49" s="10">
        <f t="shared" si="3"/>
        <v>3433.5905040000002</v>
      </c>
      <c r="J49" s="13">
        <v>0</v>
      </c>
      <c r="K49" s="26">
        <f t="shared" si="4"/>
        <v>0</v>
      </c>
      <c r="L49" s="148">
        <f t="shared" si="5"/>
        <v>0</v>
      </c>
    </row>
    <row r="50" spans="1:12" ht="14.25" customHeight="1">
      <c r="A50" s="15">
        <v>39</v>
      </c>
      <c r="B50" s="17" t="s">
        <v>45</v>
      </c>
      <c r="C50" s="34">
        <v>0</v>
      </c>
      <c r="D50" s="26">
        <f t="shared" si="0"/>
        <v>0</v>
      </c>
      <c r="E50" s="13">
        <v>2714.73</v>
      </c>
      <c r="F50" s="13">
        <f t="shared" si="1"/>
        <v>2861.32542</v>
      </c>
      <c r="G50" s="13">
        <v>1</v>
      </c>
      <c r="H50" s="13">
        <f t="shared" si="2"/>
        <v>2714.73</v>
      </c>
      <c r="I50" s="10">
        <f t="shared" si="3"/>
        <v>2861.32542</v>
      </c>
      <c r="J50" s="13">
        <v>0</v>
      </c>
      <c r="K50" s="26">
        <f t="shared" si="4"/>
        <v>0</v>
      </c>
      <c r="L50" s="148">
        <f t="shared" si="5"/>
        <v>0</v>
      </c>
    </row>
    <row r="51" spans="1:12" ht="14.25" customHeight="1">
      <c r="A51" s="15">
        <v>40</v>
      </c>
      <c r="B51" s="17" t="s">
        <v>46</v>
      </c>
      <c r="C51" s="34">
        <v>1</v>
      </c>
      <c r="D51" s="26">
        <f t="shared" si="0"/>
        <v>0.08333333333333333</v>
      </c>
      <c r="E51" s="13">
        <v>2714.73</v>
      </c>
      <c r="F51" s="13">
        <f t="shared" si="1"/>
        <v>2861.32542</v>
      </c>
      <c r="G51" s="13">
        <v>1</v>
      </c>
      <c r="H51" s="13">
        <f t="shared" si="2"/>
        <v>2714.73</v>
      </c>
      <c r="I51" s="10">
        <f t="shared" si="3"/>
        <v>2861.32542</v>
      </c>
      <c r="J51" s="13">
        <v>0</v>
      </c>
      <c r="K51" s="26">
        <f t="shared" si="4"/>
        <v>2.8</v>
      </c>
      <c r="L51" s="148">
        <f t="shared" si="5"/>
        <v>42.736637025</v>
      </c>
    </row>
    <row r="52" spans="1:12" ht="14.25" customHeight="1">
      <c r="A52" s="15">
        <v>41</v>
      </c>
      <c r="B52" s="17" t="s">
        <v>47</v>
      </c>
      <c r="C52" s="34">
        <v>4</v>
      </c>
      <c r="D52" s="26">
        <f t="shared" si="0"/>
        <v>0.3333333333333333</v>
      </c>
      <c r="E52" s="13">
        <v>2714.73</v>
      </c>
      <c r="F52" s="13">
        <f t="shared" si="1"/>
        <v>2861.32542</v>
      </c>
      <c r="G52" s="13">
        <v>1</v>
      </c>
      <c r="H52" s="13">
        <f t="shared" si="2"/>
        <v>2714.73</v>
      </c>
      <c r="I52" s="10">
        <f t="shared" si="3"/>
        <v>2861.32542</v>
      </c>
      <c r="J52" s="13">
        <v>0</v>
      </c>
      <c r="K52" s="26">
        <f t="shared" si="4"/>
        <v>11.4</v>
      </c>
      <c r="L52" s="148">
        <f t="shared" si="5"/>
        <v>170.9465481</v>
      </c>
    </row>
    <row r="53" spans="1:12" ht="14.25" customHeight="1">
      <c r="A53" s="15">
        <v>42</v>
      </c>
      <c r="B53" s="17" t="s">
        <v>48</v>
      </c>
      <c r="C53" s="34">
        <v>0</v>
      </c>
      <c r="D53" s="26">
        <f t="shared" si="0"/>
        <v>0</v>
      </c>
      <c r="E53" s="13">
        <v>2714.73</v>
      </c>
      <c r="F53" s="13">
        <f t="shared" si="1"/>
        <v>2861.32542</v>
      </c>
      <c r="G53" s="33">
        <v>1.03</v>
      </c>
      <c r="H53" s="13">
        <f t="shared" si="2"/>
        <v>2796.1719000000003</v>
      </c>
      <c r="I53" s="10">
        <f t="shared" si="3"/>
        <v>2947.1651826</v>
      </c>
      <c r="J53" s="13">
        <v>122.888682</v>
      </c>
      <c r="K53" s="26">
        <f t="shared" si="4"/>
        <v>0.1</v>
      </c>
      <c r="L53" s="148">
        <f t="shared" si="5"/>
        <v>0</v>
      </c>
    </row>
    <row r="54" spans="1:12" ht="14.25" customHeight="1">
      <c r="A54" s="15"/>
      <c r="B54" s="16" t="s">
        <v>49</v>
      </c>
      <c r="C54" s="9">
        <f>SUM(C55:C68)</f>
        <v>9</v>
      </c>
      <c r="D54" s="22">
        <f>SUM(D55:D68)</f>
        <v>0.7500000000000001</v>
      </c>
      <c r="E54" s="13"/>
      <c r="F54" s="13"/>
      <c r="G54" s="8"/>
      <c r="H54" s="13"/>
      <c r="I54" s="10"/>
      <c r="J54" s="8">
        <f>SUM(J55:J68)</f>
        <v>126.93</v>
      </c>
      <c r="K54" s="8">
        <f>SUM(K55:K68)</f>
        <v>27.599999999999998</v>
      </c>
      <c r="L54" s="148">
        <f t="shared" si="5"/>
        <v>0</v>
      </c>
    </row>
    <row r="55" spans="1:12" ht="14.25" customHeight="1">
      <c r="A55" s="15">
        <v>43</v>
      </c>
      <c r="B55" s="17" t="s">
        <v>50</v>
      </c>
      <c r="C55" s="34">
        <v>0</v>
      </c>
      <c r="D55" s="26">
        <f t="shared" si="0"/>
        <v>0</v>
      </c>
      <c r="E55" s="13">
        <v>2714.73</v>
      </c>
      <c r="F55" s="13">
        <f t="shared" si="1"/>
        <v>2861.32542</v>
      </c>
      <c r="G55" s="13">
        <v>1.15</v>
      </c>
      <c r="H55" s="13">
        <f t="shared" si="2"/>
        <v>3121.9395</v>
      </c>
      <c r="I55" s="10">
        <f t="shared" si="3"/>
        <v>3290.524233</v>
      </c>
      <c r="J55" s="13">
        <v>0</v>
      </c>
      <c r="K55" s="26">
        <f t="shared" si="4"/>
        <v>0</v>
      </c>
      <c r="L55" s="148">
        <f t="shared" si="5"/>
        <v>0</v>
      </c>
    </row>
    <row r="56" spans="1:12" ht="14.25" customHeight="1">
      <c r="A56" s="15">
        <v>44</v>
      </c>
      <c r="B56" s="17" t="s">
        <v>51</v>
      </c>
      <c r="C56" s="34">
        <v>1</v>
      </c>
      <c r="D56" s="26">
        <f t="shared" si="0"/>
        <v>0.08333333333333333</v>
      </c>
      <c r="E56" s="13">
        <v>2714.73</v>
      </c>
      <c r="F56" s="13">
        <f t="shared" si="1"/>
        <v>2861.32542</v>
      </c>
      <c r="G56" s="13">
        <v>1</v>
      </c>
      <c r="H56" s="13">
        <f t="shared" si="2"/>
        <v>2714.73</v>
      </c>
      <c r="I56" s="10">
        <f t="shared" si="3"/>
        <v>2861.32542</v>
      </c>
      <c r="J56" s="13">
        <v>0</v>
      </c>
      <c r="K56" s="26">
        <f t="shared" si="4"/>
        <v>2.8</v>
      </c>
      <c r="L56" s="148">
        <f t="shared" si="5"/>
        <v>42.736637025</v>
      </c>
    </row>
    <row r="57" spans="1:12" ht="14.25" customHeight="1">
      <c r="A57" s="15">
        <v>45</v>
      </c>
      <c r="B57" s="17" t="s">
        <v>52</v>
      </c>
      <c r="C57" s="34">
        <v>0</v>
      </c>
      <c r="D57" s="26">
        <f t="shared" si="0"/>
        <v>0</v>
      </c>
      <c r="E57" s="13">
        <v>2714.73</v>
      </c>
      <c r="F57" s="13">
        <f t="shared" si="1"/>
        <v>2861.32542</v>
      </c>
      <c r="G57" s="13">
        <v>1</v>
      </c>
      <c r="H57" s="13">
        <f t="shared" si="2"/>
        <v>2714.73</v>
      </c>
      <c r="I57" s="10">
        <f t="shared" si="3"/>
        <v>2861.32542</v>
      </c>
      <c r="J57" s="13">
        <v>0</v>
      </c>
      <c r="K57" s="26">
        <f t="shared" si="4"/>
        <v>0</v>
      </c>
      <c r="L57" s="148">
        <f t="shared" si="5"/>
        <v>0</v>
      </c>
    </row>
    <row r="58" spans="1:12" ht="14.25" customHeight="1">
      <c r="A58" s="15">
        <v>46</v>
      </c>
      <c r="B58" s="17" t="s">
        <v>53</v>
      </c>
      <c r="C58" s="34">
        <v>1</v>
      </c>
      <c r="D58" s="26">
        <f t="shared" si="0"/>
        <v>0.08333333333333333</v>
      </c>
      <c r="E58" s="13">
        <v>2714.73</v>
      </c>
      <c r="F58" s="13">
        <f t="shared" si="1"/>
        <v>2861.32542</v>
      </c>
      <c r="G58" s="13">
        <v>1</v>
      </c>
      <c r="H58" s="13">
        <f t="shared" si="2"/>
        <v>2714.73</v>
      </c>
      <c r="I58" s="10">
        <f t="shared" si="3"/>
        <v>2861.32542</v>
      </c>
      <c r="J58" s="13">
        <v>0</v>
      </c>
      <c r="K58" s="26">
        <f t="shared" si="4"/>
        <v>2.8</v>
      </c>
      <c r="L58" s="148">
        <f t="shared" si="5"/>
        <v>42.736637025</v>
      </c>
    </row>
    <row r="59" spans="1:12" ht="14.25" customHeight="1">
      <c r="A59" s="15">
        <v>47</v>
      </c>
      <c r="B59" s="17" t="s">
        <v>54</v>
      </c>
      <c r="C59" s="34">
        <v>1</v>
      </c>
      <c r="D59" s="26">
        <f t="shared" si="0"/>
        <v>0.08333333333333333</v>
      </c>
      <c r="E59" s="13">
        <v>2714.73</v>
      </c>
      <c r="F59" s="13">
        <f t="shared" si="1"/>
        <v>2861.32542</v>
      </c>
      <c r="G59" s="13">
        <v>1.15</v>
      </c>
      <c r="H59" s="13">
        <f t="shared" si="2"/>
        <v>3121.9395</v>
      </c>
      <c r="I59" s="10">
        <f t="shared" si="3"/>
        <v>3290.524233</v>
      </c>
      <c r="J59" s="13">
        <v>0</v>
      </c>
      <c r="K59" s="26">
        <f t="shared" si="4"/>
        <v>3.3</v>
      </c>
      <c r="L59" s="148">
        <f t="shared" si="5"/>
        <v>42.736637025</v>
      </c>
    </row>
    <row r="60" spans="1:12" ht="14.25" customHeight="1">
      <c r="A60" s="15">
        <v>48</v>
      </c>
      <c r="B60" s="17" t="s">
        <v>55</v>
      </c>
      <c r="C60" s="34">
        <v>0</v>
      </c>
      <c r="D60" s="26">
        <f t="shared" si="0"/>
        <v>0</v>
      </c>
      <c r="E60" s="13">
        <v>2714.73</v>
      </c>
      <c r="F60" s="13">
        <f t="shared" si="1"/>
        <v>2861.32542</v>
      </c>
      <c r="G60" s="13">
        <v>1</v>
      </c>
      <c r="H60" s="13">
        <f t="shared" si="2"/>
        <v>2714.73</v>
      </c>
      <c r="I60" s="10">
        <f t="shared" si="3"/>
        <v>2861.32542</v>
      </c>
      <c r="J60" s="13">
        <v>0</v>
      </c>
      <c r="K60" s="26">
        <f t="shared" si="4"/>
        <v>0</v>
      </c>
      <c r="L60" s="148">
        <f t="shared" si="5"/>
        <v>0</v>
      </c>
    </row>
    <row r="61" spans="1:12" ht="14.25" customHeight="1">
      <c r="A61" s="15">
        <v>49</v>
      </c>
      <c r="B61" s="17" t="s">
        <v>56</v>
      </c>
      <c r="C61" s="34">
        <v>1</v>
      </c>
      <c r="D61" s="26">
        <f t="shared" si="0"/>
        <v>0.08333333333333333</v>
      </c>
      <c r="E61" s="13">
        <v>2714.73</v>
      </c>
      <c r="F61" s="13">
        <f t="shared" si="1"/>
        <v>2861.32542</v>
      </c>
      <c r="G61" s="13">
        <v>1.1</v>
      </c>
      <c r="H61" s="13">
        <f t="shared" si="2"/>
        <v>2986.2030000000004</v>
      </c>
      <c r="I61" s="10">
        <f t="shared" si="3"/>
        <v>3147.4579620000004</v>
      </c>
      <c r="J61" s="13">
        <v>42.74</v>
      </c>
      <c r="K61" s="26">
        <f t="shared" si="4"/>
        <v>3.2</v>
      </c>
      <c r="L61" s="148">
        <f t="shared" si="5"/>
        <v>42.736637025</v>
      </c>
    </row>
    <row r="62" spans="1:12" ht="14.25" customHeight="1">
      <c r="A62" s="15">
        <v>50</v>
      </c>
      <c r="B62" s="17" t="s">
        <v>57</v>
      </c>
      <c r="C62" s="34">
        <v>0</v>
      </c>
      <c r="D62" s="26">
        <f t="shared" si="0"/>
        <v>0</v>
      </c>
      <c r="E62" s="13">
        <v>2714.73</v>
      </c>
      <c r="F62" s="13">
        <f t="shared" si="1"/>
        <v>2861.32542</v>
      </c>
      <c r="G62" s="13">
        <v>1</v>
      </c>
      <c r="H62" s="13">
        <f t="shared" si="2"/>
        <v>2714.73</v>
      </c>
      <c r="I62" s="10">
        <f t="shared" si="3"/>
        <v>2861.32542</v>
      </c>
      <c r="J62" s="13">
        <v>0</v>
      </c>
      <c r="K62" s="26">
        <f t="shared" si="4"/>
        <v>0</v>
      </c>
      <c r="L62" s="148">
        <f t="shared" si="5"/>
        <v>0</v>
      </c>
    </row>
    <row r="63" spans="1:12" ht="14.25" customHeight="1">
      <c r="A63" s="15">
        <v>51</v>
      </c>
      <c r="B63" s="17" t="s">
        <v>58</v>
      </c>
      <c r="C63" s="34">
        <v>2</v>
      </c>
      <c r="D63" s="26">
        <f t="shared" si="0"/>
        <v>0.16666666666666666</v>
      </c>
      <c r="E63" s="13">
        <v>2714.73</v>
      </c>
      <c r="F63" s="13">
        <f t="shared" si="1"/>
        <v>2861.32542</v>
      </c>
      <c r="G63" s="13">
        <v>1.15</v>
      </c>
      <c r="H63" s="13">
        <f t="shared" si="2"/>
        <v>3121.9395</v>
      </c>
      <c r="I63" s="10">
        <f t="shared" si="3"/>
        <v>3290.524233</v>
      </c>
      <c r="J63" s="13">
        <v>84.19</v>
      </c>
      <c r="K63" s="26">
        <f t="shared" si="4"/>
        <v>6.6</v>
      </c>
      <c r="L63" s="148">
        <f t="shared" si="5"/>
        <v>85.47327405</v>
      </c>
    </row>
    <row r="64" spans="1:12" ht="14.25" customHeight="1">
      <c r="A64" s="15">
        <v>52</v>
      </c>
      <c r="B64" s="17" t="s">
        <v>59</v>
      </c>
      <c r="C64" s="34">
        <v>1</v>
      </c>
      <c r="D64" s="26">
        <f t="shared" si="0"/>
        <v>0.08333333333333333</v>
      </c>
      <c r="E64" s="13">
        <v>2714.73</v>
      </c>
      <c r="F64" s="13">
        <f t="shared" si="1"/>
        <v>2861.32542</v>
      </c>
      <c r="G64" s="13">
        <v>1</v>
      </c>
      <c r="H64" s="13">
        <f t="shared" si="2"/>
        <v>2714.73</v>
      </c>
      <c r="I64" s="10">
        <f t="shared" si="3"/>
        <v>2861.32542</v>
      </c>
      <c r="J64" s="13">
        <v>0</v>
      </c>
      <c r="K64" s="26">
        <f t="shared" si="4"/>
        <v>2.8</v>
      </c>
      <c r="L64" s="148">
        <f t="shared" si="5"/>
        <v>42.736637025</v>
      </c>
    </row>
    <row r="65" spans="1:12" ht="14.25" customHeight="1">
      <c r="A65" s="15">
        <v>53</v>
      </c>
      <c r="B65" s="17" t="s">
        <v>60</v>
      </c>
      <c r="C65" s="34">
        <v>1</v>
      </c>
      <c r="D65" s="26">
        <f t="shared" si="0"/>
        <v>0.08333333333333333</v>
      </c>
      <c r="E65" s="13">
        <v>2714.73</v>
      </c>
      <c r="F65" s="13">
        <f t="shared" si="1"/>
        <v>2861.32542</v>
      </c>
      <c r="G65" s="13">
        <v>1.15</v>
      </c>
      <c r="H65" s="13">
        <f t="shared" si="2"/>
        <v>3121.9395</v>
      </c>
      <c r="I65" s="10">
        <f t="shared" si="3"/>
        <v>3290.524233</v>
      </c>
      <c r="J65" s="13">
        <v>0</v>
      </c>
      <c r="K65" s="26">
        <f t="shared" si="4"/>
        <v>3.3</v>
      </c>
      <c r="L65" s="148">
        <f t="shared" si="5"/>
        <v>42.736637025</v>
      </c>
    </row>
    <row r="66" spans="1:12" ht="14.25" customHeight="1">
      <c r="A66" s="15">
        <v>54</v>
      </c>
      <c r="B66" s="17" t="s">
        <v>61</v>
      </c>
      <c r="C66" s="34">
        <v>1</v>
      </c>
      <c r="D66" s="26">
        <f t="shared" si="0"/>
        <v>0.08333333333333333</v>
      </c>
      <c r="E66" s="13">
        <v>2714.73</v>
      </c>
      <c r="F66" s="13">
        <f t="shared" si="1"/>
        <v>2861.32542</v>
      </c>
      <c r="G66" s="13">
        <v>1</v>
      </c>
      <c r="H66" s="13">
        <f t="shared" si="2"/>
        <v>2714.73</v>
      </c>
      <c r="I66" s="10">
        <f t="shared" si="3"/>
        <v>2861.32542</v>
      </c>
      <c r="J66" s="13">
        <v>0</v>
      </c>
      <c r="K66" s="26">
        <f t="shared" si="4"/>
        <v>2.8</v>
      </c>
      <c r="L66" s="148">
        <f t="shared" si="5"/>
        <v>42.736637025</v>
      </c>
    </row>
    <row r="67" spans="1:12" ht="14.25" customHeight="1">
      <c r="A67" s="15">
        <v>55</v>
      </c>
      <c r="B67" s="17" t="s">
        <v>62</v>
      </c>
      <c r="C67" s="34">
        <v>0</v>
      </c>
      <c r="D67" s="26">
        <f t="shared" si="0"/>
        <v>0</v>
      </c>
      <c r="E67" s="13">
        <v>2714.73</v>
      </c>
      <c r="F67" s="13">
        <f t="shared" si="1"/>
        <v>2861.32542</v>
      </c>
      <c r="G67" s="13">
        <v>1.003</v>
      </c>
      <c r="H67" s="13">
        <f t="shared" si="2"/>
        <v>2722.8741899999995</v>
      </c>
      <c r="I67" s="10">
        <f t="shared" si="3"/>
        <v>2869.90939626</v>
      </c>
      <c r="J67" s="13">
        <v>0</v>
      </c>
      <c r="K67" s="26">
        <f t="shared" si="4"/>
        <v>0</v>
      </c>
      <c r="L67" s="148">
        <f t="shared" si="5"/>
        <v>0</v>
      </c>
    </row>
    <row r="68" spans="1:12" ht="14.25" customHeight="1">
      <c r="A68" s="15">
        <v>56</v>
      </c>
      <c r="B68" s="17" t="s">
        <v>63</v>
      </c>
      <c r="C68" s="34">
        <v>0</v>
      </c>
      <c r="D68" s="26">
        <f t="shared" si="0"/>
        <v>0</v>
      </c>
      <c r="E68" s="13">
        <v>2714.73</v>
      </c>
      <c r="F68" s="13">
        <f t="shared" si="1"/>
        <v>2861.32542</v>
      </c>
      <c r="G68" s="13">
        <v>1</v>
      </c>
      <c r="H68" s="13">
        <f t="shared" si="2"/>
        <v>2714.73</v>
      </c>
      <c r="I68" s="10">
        <f t="shared" si="3"/>
        <v>2861.32542</v>
      </c>
      <c r="J68" s="13">
        <v>0</v>
      </c>
      <c r="K68" s="26">
        <f t="shared" si="4"/>
        <v>0</v>
      </c>
      <c r="L68" s="148">
        <f t="shared" si="5"/>
        <v>0</v>
      </c>
    </row>
    <row r="69" spans="1:12" ht="14.25" customHeight="1">
      <c r="A69" s="15"/>
      <c r="B69" s="16" t="s">
        <v>64</v>
      </c>
      <c r="C69" s="9">
        <f>SUM(C70:C75)</f>
        <v>11</v>
      </c>
      <c r="D69" s="22">
        <f>SUM(D70:D75)</f>
        <v>0.9166666666666667</v>
      </c>
      <c r="E69" s="13"/>
      <c r="F69" s="13"/>
      <c r="G69" s="8"/>
      <c r="H69" s="13"/>
      <c r="I69" s="10"/>
      <c r="J69" s="8">
        <f>SUM(J70:J75)</f>
        <v>172.35</v>
      </c>
      <c r="K69" s="8">
        <f>SUM(K70:K75)</f>
        <v>37.199999999999996</v>
      </c>
      <c r="L69" s="148">
        <f t="shared" si="5"/>
        <v>0</v>
      </c>
    </row>
    <row r="70" spans="1:12" ht="14.25" customHeight="1">
      <c r="A70" s="15">
        <v>57</v>
      </c>
      <c r="B70" s="17" t="s">
        <v>65</v>
      </c>
      <c r="C70" s="34">
        <v>3</v>
      </c>
      <c r="D70" s="26">
        <f t="shared" si="0"/>
        <v>0.25</v>
      </c>
      <c r="E70" s="13">
        <v>2714.73</v>
      </c>
      <c r="F70" s="13">
        <f t="shared" si="1"/>
        <v>2861.32542</v>
      </c>
      <c r="G70" s="13">
        <v>1.15</v>
      </c>
      <c r="H70" s="13">
        <f t="shared" si="2"/>
        <v>3121.9395</v>
      </c>
      <c r="I70" s="10">
        <f t="shared" si="3"/>
        <v>3290.524233</v>
      </c>
      <c r="J70" s="13">
        <v>71.35</v>
      </c>
      <c r="K70" s="26">
        <f t="shared" si="4"/>
        <v>9.9</v>
      </c>
      <c r="L70" s="148">
        <f t="shared" si="5"/>
        <v>128.209911075</v>
      </c>
    </row>
    <row r="71" spans="1:12" ht="14.25" customHeight="1">
      <c r="A71" s="15">
        <v>58</v>
      </c>
      <c r="B71" s="17" t="s">
        <v>66</v>
      </c>
      <c r="C71" s="34">
        <v>6</v>
      </c>
      <c r="D71" s="26">
        <f t="shared" si="0"/>
        <v>0.5</v>
      </c>
      <c r="E71" s="13">
        <v>2714.73</v>
      </c>
      <c r="F71" s="13">
        <f t="shared" si="1"/>
        <v>2861.32542</v>
      </c>
      <c r="G71" s="13">
        <v>1.152</v>
      </c>
      <c r="H71" s="13">
        <f t="shared" si="2"/>
        <v>3127.36896</v>
      </c>
      <c r="I71" s="10">
        <f t="shared" si="3"/>
        <v>3296.24688384</v>
      </c>
      <c r="J71" s="13">
        <v>42.74</v>
      </c>
      <c r="K71" s="26">
        <f t="shared" si="4"/>
        <v>19.7</v>
      </c>
      <c r="L71" s="148">
        <f t="shared" si="5"/>
        <v>256.41982215</v>
      </c>
    </row>
    <row r="72" spans="1:12" ht="14.25" customHeight="1">
      <c r="A72" s="15">
        <v>59</v>
      </c>
      <c r="B72" s="17" t="s">
        <v>67</v>
      </c>
      <c r="C72" s="34">
        <v>1</v>
      </c>
      <c r="D72" s="26">
        <f t="shared" si="0"/>
        <v>0.08333333333333333</v>
      </c>
      <c r="E72" s="13">
        <v>2714.73</v>
      </c>
      <c r="F72" s="13">
        <f t="shared" si="1"/>
        <v>2861.32542</v>
      </c>
      <c r="G72" s="13">
        <v>1.16</v>
      </c>
      <c r="H72" s="13">
        <f t="shared" si="2"/>
        <v>3149.0867999999996</v>
      </c>
      <c r="I72" s="10">
        <f t="shared" si="3"/>
        <v>3319.1374872</v>
      </c>
      <c r="J72" s="13">
        <v>18.5</v>
      </c>
      <c r="K72" s="26">
        <f t="shared" si="4"/>
        <v>3.3</v>
      </c>
      <c r="L72" s="148">
        <f t="shared" si="5"/>
        <v>42.736637025</v>
      </c>
    </row>
    <row r="73" spans="1:12" ht="14.25" customHeight="1">
      <c r="A73" s="15">
        <v>60</v>
      </c>
      <c r="B73" s="17" t="s">
        <v>68</v>
      </c>
      <c r="C73" s="34">
        <v>0</v>
      </c>
      <c r="D73" s="26">
        <f t="shared" si="0"/>
        <v>0</v>
      </c>
      <c r="E73" s="13">
        <v>2714.73</v>
      </c>
      <c r="F73" s="13">
        <f t="shared" si="1"/>
        <v>2861.32542</v>
      </c>
      <c r="G73" s="13">
        <v>1.5</v>
      </c>
      <c r="H73" s="13">
        <f t="shared" si="2"/>
        <v>4072.0950000000003</v>
      </c>
      <c r="I73" s="10">
        <f t="shared" si="3"/>
        <v>4291.98813</v>
      </c>
      <c r="J73" s="13">
        <v>39.76</v>
      </c>
      <c r="K73" s="26">
        <f t="shared" si="4"/>
        <v>0</v>
      </c>
      <c r="L73" s="148">
        <f t="shared" si="5"/>
        <v>0</v>
      </c>
    </row>
    <row r="74" spans="1:12" ht="14.25" customHeight="1">
      <c r="A74" s="15">
        <v>61</v>
      </c>
      <c r="B74" s="17" t="s">
        <v>69</v>
      </c>
      <c r="C74" s="34">
        <v>1</v>
      </c>
      <c r="D74" s="26">
        <f aca="true" t="shared" si="6" ref="D74:D103">C74/12</f>
        <v>0.08333333333333333</v>
      </c>
      <c r="E74" s="13">
        <v>2714.73</v>
      </c>
      <c r="F74" s="13">
        <f aca="true" t="shared" si="7" ref="F74:F103">E74*1.054</f>
        <v>2861.32542</v>
      </c>
      <c r="G74" s="13">
        <v>1.5</v>
      </c>
      <c r="H74" s="13">
        <f aca="true" t="shared" si="8" ref="H74:H103">E74*G74</f>
        <v>4072.0950000000003</v>
      </c>
      <c r="I74" s="10">
        <f aca="true" t="shared" si="9" ref="I74:I103">F74*G74</f>
        <v>4291.98813</v>
      </c>
      <c r="J74" s="13">
        <v>0</v>
      </c>
      <c r="K74" s="26">
        <f aca="true" t="shared" si="10" ref="K74:K103">ROUND(((D74*H74+D74*I74*11+J74)/1000),1)</f>
        <v>4.3</v>
      </c>
      <c r="L74" s="148">
        <f aca="true" t="shared" si="11" ref="L74:L103">((D74*E74)+D74*F74*11)*1.5/100</f>
        <v>42.736637025</v>
      </c>
    </row>
    <row r="75" spans="1:12" ht="14.25" customHeight="1">
      <c r="A75" s="15">
        <v>62</v>
      </c>
      <c r="B75" s="17" t="s">
        <v>70</v>
      </c>
      <c r="C75" s="34">
        <v>0</v>
      </c>
      <c r="D75" s="26">
        <f t="shared" si="6"/>
        <v>0</v>
      </c>
      <c r="E75" s="13">
        <v>2714.73</v>
      </c>
      <c r="F75" s="13">
        <f t="shared" si="7"/>
        <v>2861.32542</v>
      </c>
      <c r="G75" s="13">
        <v>1.15</v>
      </c>
      <c r="H75" s="13">
        <f t="shared" si="8"/>
        <v>3121.9395</v>
      </c>
      <c r="I75" s="10">
        <f t="shared" si="9"/>
        <v>3290.524233</v>
      </c>
      <c r="J75" s="13">
        <v>0</v>
      </c>
      <c r="K75" s="26">
        <f t="shared" si="10"/>
        <v>0</v>
      </c>
      <c r="L75" s="148">
        <f t="shared" si="11"/>
        <v>0</v>
      </c>
    </row>
    <row r="76" spans="1:12" ht="14.25" customHeight="1">
      <c r="A76" s="15"/>
      <c r="B76" s="16" t="s">
        <v>71</v>
      </c>
      <c r="C76" s="9">
        <f>SUM(C77:C88)</f>
        <v>3</v>
      </c>
      <c r="D76" s="22">
        <f>SUM(D77:D88)</f>
        <v>0.25</v>
      </c>
      <c r="E76" s="13"/>
      <c r="F76" s="13"/>
      <c r="G76" s="8"/>
      <c r="H76" s="13"/>
      <c r="I76" s="10"/>
      <c r="J76" s="8">
        <f>SUM(J77:J88)</f>
        <v>170.95000000000002</v>
      </c>
      <c r="K76" s="8">
        <f>SUM(K77:K88)</f>
        <v>10.799999999999999</v>
      </c>
      <c r="L76" s="148">
        <f t="shared" si="11"/>
        <v>0</v>
      </c>
    </row>
    <row r="77" spans="1:12" ht="14.25" customHeight="1">
      <c r="A77" s="15">
        <v>63</v>
      </c>
      <c r="B77" s="17" t="s">
        <v>72</v>
      </c>
      <c r="C77" s="34">
        <v>0</v>
      </c>
      <c r="D77" s="26">
        <f t="shared" si="6"/>
        <v>0</v>
      </c>
      <c r="E77" s="13">
        <v>2714.73</v>
      </c>
      <c r="F77" s="13">
        <f t="shared" si="7"/>
        <v>2861.32542</v>
      </c>
      <c r="G77" s="13">
        <v>1.4</v>
      </c>
      <c r="H77" s="13">
        <f t="shared" si="8"/>
        <v>3800.622</v>
      </c>
      <c r="I77" s="10">
        <f t="shared" si="9"/>
        <v>4005.855588</v>
      </c>
      <c r="J77" s="13">
        <v>0</v>
      </c>
      <c r="K77" s="26">
        <f t="shared" si="10"/>
        <v>0</v>
      </c>
      <c r="L77" s="148">
        <f t="shared" si="11"/>
        <v>0</v>
      </c>
    </row>
    <row r="78" spans="1:12" ht="14.25" customHeight="1">
      <c r="A78" s="15">
        <v>64</v>
      </c>
      <c r="B78" s="17" t="s">
        <v>73</v>
      </c>
      <c r="C78" s="34">
        <v>0</v>
      </c>
      <c r="D78" s="26">
        <f t="shared" si="6"/>
        <v>0</v>
      </c>
      <c r="E78" s="13">
        <v>2714.73</v>
      </c>
      <c r="F78" s="13">
        <f t="shared" si="7"/>
        <v>2861.32542</v>
      </c>
      <c r="G78" s="13">
        <v>1.21</v>
      </c>
      <c r="H78" s="13">
        <f t="shared" si="8"/>
        <v>3284.8233</v>
      </c>
      <c r="I78" s="10">
        <f t="shared" si="9"/>
        <v>3462.2037582000003</v>
      </c>
      <c r="J78" s="13">
        <v>0</v>
      </c>
      <c r="K78" s="26">
        <f t="shared" si="10"/>
        <v>0</v>
      </c>
      <c r="L78" s="148">
        <f t="shared" si="11"/>
        <v>0</v>
      </c>
    </row>
    <row r="79" spans="1:12" ht="14.25" customHeight="1">
      <c r="A79" s="15">
        <v>65</v>
      </c>
      <c r="B79" s="17" t="s">
        <v>74</v>
      </c>
      <c r="C79" s="34">
        <v>0</v>
      </c>
      <c r="D79" s="26">
        <f t="shared" si="6"/>
        <v>0</v>
      </c>
      <c r="E79" s="13">
        <v>2714.73</v>
      </c>
      <c r="F79" s="13">
        <f t="shared" si="7"/>
        <v>2861.32542</v>
      </c>
      <c r="G79" s="13">
        <v>1.4</v>
      </c>
      <c r="H79" s="13">
        <f t="shared" si="8"/>
        <v>3800.622</v>
      </c>
      <c r="I79" s="10">
        <f t="shared" si="9"/>
        <v>4005.855588</v>
      </c>
      <c r="J79" s="13">
        <v>0</v>
      </c>
      <c r="K79" s="26">
        <f t="shared" si="10"/>
        <v>0</v>
      </c>
      <c r="L79" s="148">
        <f t="shared" si="11"/>
        <v>0</v>
      </c>
    </row>
    <row r="80" spans="1:12" ht="14.25" customHeight="1">
      <c r="A80" s="15">
        <v>66</v>
      </c>
      <c r="B80" s="17" t="s">
        <v>75</v>
      </c>
      <c r="C80" s="34">
        <v>0</v>
      </c>
      <c r="D80" s="26">
        <f t="shared" si="6"/>
        <v>0</v>
      </c>
      <c r="E80" s="13">
        <v>2714.73</v>
      </c>
      <c r="F80" s="13">
        <f t="shared" si="7"/>
        <v>2861.32542</v>
      </c>
      <c r="G80" s="13">
        <v>1.3</v>
      </c>
      <c r="H80" s="13">
        <f t="shared" si="8"/>
        <v>3529.1490000000003</v>
      </c>
      <c r="I80" s="10">
        <f t="shared" si="9"/>
        <v>3719.723046</v>
      </c>
      <c r="J80" s="13">
        <v>0</v>
      </c>
      <c r="K80" s="26">
        <f t="shared" si="10"/>
        <v>0</v>
      </c>
      <c r="L80" s="148">
        <f t="shared" si="11"/>
        <v>0</v>
      </c>
    </row>
    <row r="81" spans="1:12" ht="14.25" customHeight="1">
      <c r="A81" s="15">
        <v>67</v>
      </c>
      <c r="B81" s="17" t="s">
        <v>76</v>
      </c>
      <c r="C81" s="34">
        <v>2</v>
      </c>
      <c r="D81" s="26">
        <f t="shared" si="6"/>
        <v>0.16666666666666666</v>
      </c>
      <c r="E81" s="13">
        <v>2714.73</v>
      </c>
      <c r="F81" s="13">
        <f t="shared" si="7"/>
        <v>2861.32542</v>
      </c>
      <c r="G81" s="13">
        <v>1.175</v>
      </c>
      <c r="H81" s="13">
        <f t="shared" si="8"/>
        <v>3189.80775</v>
      </c>
      <c r="I81" s="10">
        <f t="shared" si="9"/>
        <v>3362.0573685000004</v>
      </c>
      <c r="J81" s="13">
        <v>0</v>
      </c>
      <c r="K81" s="26">
        <f t="shared" si="10"/>
        <v>6.7</v>
      </c>
      <c r="L81" s="148">
        <f t="shared" si="11"/>
        <v>85.47327405</v>
      </c>
    </row>
    <row r="82" spans="1:12" ht="14.25" customHeight="1">
      <c r="A82" s="15">
        <v>68</v>
      </c>
      <c r="B82" s="17" t="s">
        <v>77</v>
      </c>
      <c r="C82" s="34">
        <v>0</v>
      </c>
      <c r="D82" s="26">
        <f t="shared" si="6"/>
        <v>0</v>
      </c>
      <c r="E82" s="13">
        <v>2714.73</v>
      </c>
      <c r="F82" s="13">
        <f t="shared" si="7"/>
        <v>2861.32542</v>
      </c>
      <c r="G82" s="13">
        <v>1.25</v>
      </c>
      <c r="H82" s="13">
        <f t="shared" si="8"/>
        <v>3393.4125</v>
      </c>
      <c r="I82" s="10">
        <f t="shared" si="9"/>
        <v>3576.6567750000004</v>
      </c>
      <c r="J82" s="13">
        <v>0</v>
      </c>
      <c r="K82" s="26">
        <f t="shared" si="10"/>
        <v>0</v>
      </c>
      <c r="L82" s="148">
        <f t="shared" si="11"/>
        <v>0</v>
      </c>
    </row>
    <row r="83" spans="1:12" ht="14.25" customHeight="1">
      <c r="A83" s="15">
        <v>69</v>
      </c>
      <c r="B83" s="17" t="s">
        <v>78</v>
      </c>
      <c r="C83" s="34">
        <v>0</v>
      </c>
      <c r="D83" s="26">
        <f t="shared" si="6"/>
        <v>0</v>
      </c>
      <c r="E83" s="13">
        <v>2714.73</v>
      </c>
      <c r="F83" s="13">
        <f t="shared" si="7"/>
        <v>2861.32542</v>
      </c>
      <c r="G83" s="13">
        <v>1.23</v>
      </c>
      <c r="H83" s="13">
        <f t="shared" si="8"/>
        <v>3339.1179</v>
      </c>
      <c r="I83" s="10">
        <f t="shared" si="9"/>
        <v>3519.4302666000003</v>
      </c>
      <c r="J83" s="13">
        <v>0</v>
      </c>
      <c r="K83" s="26">
        <f t="shared" si="10"/>
        <v>0</v>
      </c>
      <c r="L83" s="148">
        <f t="shared" si="11"/>
        <v>0</v>
      </c>
    </row>
    <row r="84" spans="1:12" ht="14.25" customHeight="1">
      <c r="A84" s="15">
        <v>70</v>
      </c>
      <c r="B84" s="17" t="s">
        <v>79</v>
      </c>
      <c r="C84" s="34">
        <v>0</v>
      </c>
      <c r="D84" s="26">
        <f t="shared" si="6"/>
        <v>0</v>
      </c>
      <c r="E84" s="13">
        <v>2714.73</v>
      </c>
      <c r="F84" s="13">
        <f t="shared" si="7"/>
        <v>2861.32542</v>
      </c>
      <c r="G84" s="13">
        <v>1.3</v>
      </c>
      <c r="H84" s="13">
        <f t="shared" si="8"/>
        <v>3529.1490000000003</v>
      </c>
      <c r="I84" s="10">
        <f t="shared" si="9"/>
        <v>3719.723046</v>
      </c>
      <c r="J84" s="13">
        <v>0</v>
      </c>
      <c r="K84" s="26">
        <f t="shared" si="10"/>
        <v>0</v>
      </c>
      <c r="L84" s="148">
        <f t="shared" si="11"/>
        <v>0</v>
      </c>
    </row>
    <row r="85" spans="1:12" ht="14.25" customHeight="1">
      <c r="A85" s="15">
        <v>71</v>
      </c>
      <c r="B85" s="17" t="s">
        <v>80</v>
      </c>
      <c r="C85" s="34">
        <v>0</v>
      </c>
      <c r="D85" s="26">
        <f t="shared" si="6"/>
        <v>0</v>
      </c>
      <c r="E85" s="13">
        <v>2714.73</v>
      </c>
      <c r="F85" s="13">
        <f t="shared" si="7"/>
        <v>2861.32542</v>
      </c>
      <c r="G85" s="13">
        <v>1.2</v>
      </c>
      <c r="H85" s="13">
        <f t="shared" si="8"/>
        <v>3257.676</v>
      </c>
      <c r="I85" s="10">
        <f t="shared" si="9"/>
        <v>3433.5905040000002</v>
      </c>
      <c r="J85" s="13">
        <v>0</v>
      </c>
      <c r="K85" s="26">
        <f t="shared" si="10"/>
        <v>0</v>
      </c>
      <c r="L85" s="148">
        <f t="shared" si="11"/>
        <v>0</v>
      </c>
    </row>
    <row r="86" spans="1:12" ht="14.25" customHeight="1">
      <c r="A86" s="15">
        <v>72</v>
      </c>
      <c r="B86" s="17" t="s">
        <v>81</v>
      </c>
      <c r="C86" s="34">
        <v>0</v>
      </c>
      <c r="D86" s="26">
        <f t="shared" si="6"/>
        <v>0</v>
      </c>
      <c r="E86" s="13">
        <v>2714.73</v>
      </c>
      <c r="F86" s="13">
        <f t="shared" si="7"/>
        <v>2861.32542</v>
      </c>
      <c r="G86" s="13">
        <v>1.15</v>
      </c>
      <c r="H86" s="13">
        <f t="shared" si="8"/>
        <v>3121.9395</v>
      </c>
      <c r="I86" s="10">
        <f t="shared" si="9"/>
        <v>3290.524233</v>
      </c>
      <c r="J86" s="13">
        <v>0</v>
      </c>
      <c r="K86" s="26">
        <f t="shared" si="10"/>
        <v>0</v>
      </c>
      <c r="L86" s="148">
        <f t="shared" si="11"/>
        <v>0</v>
      </c>
    </row>
    <row r="87" spans="1:12" ht="14.25" customHeight="1">
      <c r="A87" s="15">
        <v>73</v>
      </c>
      <c r="B87" s="17" t="s">
        <v>82</v>
      </c>
      <c r="C87" s="34">
        <v>1</v>
      </c>
      <c r="D87" s="26">
        <f t="shared" si="6"/>
        <v>0.08333333333333333</v>
      </c>
      <c r="E87" s="13">
        <v>2714.73</v>
      </c>
      <c r="F87" s="13">
        <f t="shared" si="7"/>
        <v>2861.32542</v>
      </c>
      <c r="G87" s="13">
        <v>1.4</v>
      </c>
      <c r="H87" s="13">
        <f t="shared" si="8"/>
        <v>3800.622</v>
      </c>
      <c r="I87" s="10">
        <f t="shared" si="9"/>
        <v>4005.855588</v>
      </c>
      <c r="J87" s="13">
        <v>42.74</v>
      </c>
      <c r="K87" s="26">
        <f t="shared" si="10"/>
        <v>4</v>
      </c>
      <c r="L87" s="148">
        <f t="shared" si="11"/>
        <v>42.736637025</v>
      </c>
    </row>
    <row r="88" spans="1:12" ht="14.25" customHeight="1">
      <c r="A88" s="15">
        <v>74</v>
      </c>
      <c r="B88" s="17" t="s">
        <v>83</v>
      </c>
      <c r="C88" s="34">
        <v>0</v>
      </c>
      <c r="D88" s="26">
        <f t="shared" si="6"/>
        <v>0</v>
      </c>
      <c r="E88" s="13">
        <v>2714.73</v>
      </c>
      <c r="F88" s="13">
        <f t="shared" si="7"/>
        <v>2861.32542</v>
      </c>
      <c r="G88" s="13">
        <v>1.24</v>
      </c>
      <c r="H88" s="13">
        <f t="shared" si="8"/>
        <v>3366.2652</v>
      </c>
      <c r="I88" s="10">
        <f t="shared" si="9"/>
        <v>3548.0435208000004</v>
      </c>
      <c r="J88" s="13">
        <v>128.21</v>
      </c>
      <c r="K88" s="26">
        <f t="shared" si="10"/>
        <v>0.1</v>
      </c>
      <c r="L88" s="148">
        <f t="shared" si="11"/>
        <v>0</v>
      </c>
    </row>
    <row r="89" spans="1:12" ht="14.25" customHeight="1">
      <c r="A89" s="15"/>
      <c r="B89" s="16" t="s">
        <v>84</v>
      </c>
      <c r="C89" s="9">
        <f>SUM(C90:C98)</f>
        <v>2</v>
      </c>
      <c r="D89" s="22">
        <f>SUM(D90:D98)</f>
        <v>0.16666666666666666</v>
      </c>
      <c r="E89" s="13"/>
      <c r="F89" s="13"/>
      <c r="G89" s="8"/>
      <c r="H89" s="13"/>
      <c r="I89" s="10"/>
      <c r="J89" s="8">
        <f>SUM(J90:J98)</f>
        <v>138.56</v>
      </c>
      <c r="K89" s="8">
        <f>SUM(K90:K98)</f>
        <v>7.2</v>
      </c>
      <c r="L89" s="148">
        <f t="shared" si="11"/>
        <v>0</v>
      </c>
    </row>
    <row r="90" spans="1:12" ht="14.25" customHeight="1">
      <c r="A90" s="15">
        <v>75</v>
      </c>
      <c r="B90" s="17" t="s">
        <v>85</v>
      </c>
      <c r="C90" s="34">
        <v>0</v>
      </c>
      <c r="D90" s="26">
        <f t="shared" si="6"/>
        <v>0</v>
      </c>
      <c r="E90" s="13">
        <v>2714.73</v>
      </c>
      <c r="F90" s="13">
        <f t="shared" si="7"/>
        <v>2861.32542</v>
      </c>
      <c r="G90" s="13">
        <v>1.47</v>
      </c>
      <c r="H90" s="13">
        <f t="shared" si="8"/>
        <v>3990.6531</v>
      </c>
      <c r="I90" s="10">
        <f t="shared" si="9"/>
        <v>4206.1483674</v>
      </c>
      <c r="J90" s="13">
        <v>10.34</v>
      </c>
      <c r="K90" s="26">
        <f t="shared" si="10"/>
        <v>0</v>
      </c>
      <c r="L90" s="148">
        <f t="shared" si="11"/>
        <v>0</v>
      </c>
    </row>
    <row r="91" spans="1:12" ht="14.25" customHeight="1">
      <c r="A91" s="15">
        <v>76</v>
      </c>
      <c r="B91" s="17" t="s">
        <v>86</v>
      </c>
      <c r="C91" s="34">
        <v>0</v>
      </c>
      <c r="D91" s="26">
        <f t="shared" si="6"/>
        <v>0</v>
      </c>
      <c r="E91" s="13">
        <v>2714.73</v>
      </c>
      <c r="F91" s="13">
        <f t="shared" si="7"/>
        <v>2861.32542</v>
      </c>
      <c r="G91" s="13">
        <v>1.2</v>
      </c>
      <c r="H91" s="13">
        <f t="shared" si="8"/>
        <v>3257.676</v>
      </c>
      <c r="I91" s="10">
        <f t="shared" si="9"/>
        <v>3433.5905040000002</v>
      </c>
      <c r="J91" s="13">
        <v>42.74</v>
      </c>
      <c r="K91" s="26">
        <f t="shared" si="10"/>
        <v>0</v>
      </c>
      <c r="L91" s="148">
        <f t="shared" si="11"/>
        <v>0</v>
      </c>
    </row>
    <row r="92" spans="1:12" ht="14.25" customHeight="1">
      <c r="A92" s="15">
        <v>77</v>
      </c>
      <c r="B92" s="17" t="s">
        <v>87</v>
      </c>
      <c r="C92" s="34">
        <v>2</v>
      </c>
      <c r="D92" s="26">
        <f t="shared" si="6"/>
        <v>0.16666666666666666</v>
      </c>
      <c r="E92" s="13">
        <v>2714.73</v>
      </c>
      <c r="F92" s="13">
        <f t="shared" si="7"/>
        <v>2861.32542</v>
      </c>
      <c r="G92" s="13">
        <v>1.27</v>
      </c>
      <c r="H92" s="13">
        <f t="shared" si="8"/>
        <v>3447.7071</v>
      </c>
      <c r="I92" s="10">
        <f t="shared" si="9"/>
        <v>3633.8832834</v>
      </c>
      <c r="J92" s="13">
        <v>0</v>
      </c>
      <c r="K92" s="26">
        <f t="shared" si="10"/>
        <v>7.2</v>
      </c>
      <c r="L92" s="148">
        <f t="shared" si="11"/>
        <v>85.47327405</v>
      </c>
    </row>
    <row r="93" spans="1:12" ht="14.25" customHeight="1">
      <c r="A93" s="15">
        <v>78</v>
      </c>
      <c r="B93" s="17" t="s">
        <v>88</v>
      </c>
      <c r="C93" s="34">
        <v>0</v>
      </c>
      <c r="D93" s="26">
        <f t="shared" si="6"/>
        <v>0</v>
      </c>
      <c r="E93" s="13">
        <v>2714.73</v>
      </c>
      <c r="F93" s="13">
        <f t="shared" si="7"/>
        <v>2861.32542</v>
      </c>
      <c r="G93" s="13">
        <v>1.3</v>
      </c>
      <c r="H93" s="13">
        <f t="shared" si="8"/>
        <v>3529.1490000000003</v>
      </c>
      <c r="I93" s="10">
        <f t="shared" si="9"/>
        <v>3719.723046</v>
      </c>
      <c r="J93" s="13">
        <v>42.74</v>
      </c>
      <c r="K93" s="26">
        <f t="shared" si="10"/>
        <v>0</v>
      </c>
      <c r="L93" s="148">
        <f t="shared" si="11"/>
        <v>0</v>
      </c>
    </row>
    <row r="94" spans="1:12" ht="14.25" customHeight="1">
      <c r="A94" s="15">
        <v>79</v>
      </c>
      <c r="B94" s="17" t="s">
        <v>89</v>
      </c>
      <c r="C94" s="34">
        <v>0</v>
      </c>
      <c r="D94" s="26">
        <f t="shared" si="6"/>
        <v>0</v>
      </c>
      <c r="E94" s="13">
        <v>2714.73</v>
      </c>
      <c r="F94" s="13">
        <f t="shared" si="7"/>
        <v>2861.32542</v>
      </c>
      <c r="G94" s="13">
        <v>1.6</v>
      </c>
      <c r="H94" s="13">
        <f t="shared" si="8"/>
        <v>4343.568</v>
      </c>
      <c r="I94" s="10">
        <f t="shared" si="9"/>
        <v>4578.120672</v>
      </c>
      <c r="J94" s="13">
        <v>42.74</v>
      </c>
      <c r="K94" s="26">
        <f t="shared" si="10"/>
        <v>0</v>
      </c>
      <c r="L94" s="148">
        <f t="shared" si="11"/>
        <v>0</v>
      </c>
    </row>
    <row r="95" spans="1:12" ht="14.25" customHeight="1">
      <c r="A95" s="15">
        <v>80</v>
      </c>
      <c r="B95" s="17" t="s">
        <v>90</v>
      </c>
      <c r="C95" s="34">
        <v>0</v>
      </c>
      <c r="D95" s="26">
        <f t="shared" si="6"/>
        <v>0</v>
      </c>
      <c r="E95" s="13">
        <v>2714.73</v>
      </c>
      <c r="F95" s="13">
        <f t="shared" si="7"/>
        <v>2861.32542</v>
      </c>
      <c r="G95" s="13">
        <v>1.7</v>
      </c>
      <c r="H95" s="13">
        <f t="shared" si="8"/>
        <v>4615.041</v>
      </c>
      <c r="I95" s="10">
        <f t="shared" si="9"/>
        <v>4864.253214</v>
      </c>
      <c r="J95" s="13">
        <v>0</v>
      </c>
      <c r="K95" s="26">
        <f t="shared" si="10"/>
        <v>0</v>
      </c>
      <c r="L95" s="148">
        <f t="shared" si="11"/>
        <v>0</v>
      </c>
    </row>
    <row r="96" spans="1:12" ht="14.25" customHeight="1">
      <c r="A96" s="15">
        <v>81</v>
      </c>
      <c r="B96" s="17" t="s">
        <v>91</v>
      </c>
      <c r="C96" s="34">
        <v>0</v>
      </c>
      <c r="D96" s="26">
        <f t="shared" si="6"/>
        <v>0</v>
      </c>
      <c r="E96" s="13">
        <v>2714.73</v>
      </c>
      <c r="F96" s="13">
        <f t="shared" si="7"/>
        <v>2861.32542</v>
      </c>
      <c r="G96" s="13">
        <v>1.4</v>
      </c>
      <c r="H96" s="13">
        <f t="shared" si="8"/>
        <v>3800.622</v>
      </c>
      <c r="I96" s="10">
        <f t="shared" si="9"/>
        <v>4005.855588</v>
      </c>
      <c r="J96" s="13">
        <v>0</v>
      </c>
      <c r="K96" s="26">
        <f t="shared" si="10"/>
        <v>0</v>
      </c>
      <c r="L96" s="148">
        <f t="shared" si="11"/>
        <v>0</v>
      </c>
    </row>
    <row r="97" spans="1:12" ht="14.25" customHeight="1">
      <c r="A97" s="15">
        <v>82</v>
      </c>
      <c r="B97" s="17" t="s">
        <v>92</v>
      </c>
      <c r="C97" s="34">
        <v>0</v>
      </c>
      <c r="D97" s="26">
        <f t="shared" si="6"/>
        <v>0</v>
      </c>
      <c r="E97" s="13">
        <v>2714.73</v>
      </c>
      <c r="F97" s="13">
        <f t="shared" si="7"/>
        <v>2861.32542</v>
      </c>
      <c r="G97" s="13">
        <v>1.27</v>
      </c>
      <c r="H97" s="13">
        <f t="shared" si="8"/>
        <v>3447.7071</v>
      </c>
      <c r="I97" s="10">
        <f t="shared" si="9"/>
        <v>3633.8832834</v>
      </c>
      <c r="J97" s="13">
        <v>0</v>
      </c>
      <c r="K97" s="26">
        <f t="shared" si="10"/>
        <v>0</v>
      </c>
      <c r="L97" s="148">
        <f t="shared" si="11"/>
        <v>0</v>
      </c>
    </row>
    <row r="98" spans="1:12" ht="14.25" customHeight="1">
      <c r="A98" s="15">
        <v>83</v>
      </c>
      <c r="B98" s="17" t="s">
        <v>93</v>
      </c>
      <c r="C98" s="34">
        <v>0</v>
      </c>
      <c r="D98" s="26">
        <f t="shared" si="6"/>
        <v>0</v>
      </c>
      <c r="E98" s="13">
        <v>2714.73</v>
      </c>
      <c r="F98" s="13">
        <f t="shared" si="7"/>
        <v>2861.32542</v>
      </c>
      <c r="G98" s="13">
        <v>2</v>
      </c>
      <c r="H98" s="13">
        <f t="shared" si="8"/>
        <v>5429.46</v>
      </c>
      <c r="I98" s="10">
        <f t="shared" si="9"/>
        <v>5722.65084</v>
      </c>
      <c r="J98" s="13">
        <v>0</v>
      </c>
      <c r="K98" s="26">
        <f t="shared" si="10"/>
        <v>0</v>
      </c>
      <c r="L98" s="148">
        <f t="shared" si="11"/>
        <v>0</v>
      </c>
    </row>
    <row r="99" spans="1:12" ht="14.25" customHeight="1">
      <c r="A99" s="15"/>
      <c r="B99" s="16" t="s">
        <v>104</v>
      </c>
      <c r="C99" s="20">
        <f>SUM(C100:C101)</f>
        <v>2</v>
      </c>
      <c r="D99" s="25">
        <f>SUM(D100:D101)</f>
        <v>0.16666666666666666</v>
      </c>
      <c r="E99" s="13"/>
      <c r="F99" s="13"/>
      <c r="G99" s="21"/>
      <c r="H99" s="13"/>
      <c r="I99" s="10"/>
      <c r="J99" s="21">
        <f>SUM(J100:J101)</f>
        <v>5600.1</v>
      </c>
      <c r="K99" s="21">
        <f>SUM(K100:K101)</f>
        <v>11.3</v>
      </c>
      <c r="L99" s="148">
        <f t="shared" si="11"/>
        <v>0</v>
      </c>
    </row>
    <row r="100" spans="1:12" ht="14.25" customHeight="1">
      <c r="A100" s="15">
        <v>84</v>
      </c>
      <c r="B100" s="17" t="s">
        <v>105</v>
      </c>
      <c r="C100" s="12">
        <v>1</v>
      </c>
      <c r="D100" s="26">
        <f t="shared" si="6"/>
        <v>0.08333333333333333</v>
      </c>
      <c r="E100" s="13">
        <v>2714.73</v>
      </c>
      <c r="F100" s="13">
        <f t="shared" si="7"/>
        <v>2861.32542</v>
      </c>
      <c r="G100" s="13">
        <v>1</v>
      </c>
      <c r="H100" s="13">
        <f t="shared" si="8"/>
        <v>2714.73</v>
      </c>
      <c r="I100" s="10">
        <f t="shared" si="9"/>
        <v>2861.32542</v>
      </c>
      <c r="J100" s="13">
        <v>4374.67</v>
      </c>
      <c r="K100" s="26">
        <f t="shared" si="10"/>
        <v>7.2</v>
      </c>
      <c r="L100" s="148">
        <f t="shared" si="11"/>
        <v>42.736637025</v>
      </c>
    </row>
    <row r="101" spans="1:12" ht="14.25" customHeight="1">
      <c r="A101" s="15">
        <v>85</v>
      </c>
      <c r="B101" s="17" t="s">
        <v>106</v>
      </c>
      <c r="C101" s="12">
        <v>1</v>
      </c>
      <c r="D101" s="26">
        <f t="shared" si="6"/>
        <v>0.08333333333333333</v>
      </c>
      <c r="E101" s="13">
        <v>2714.73</v>
      </c>
      <c r="F101" s="13">
        <f t="shared" si="7"/>
        <v>2861.32542</v>
      </c>
      <c r="G101" s="13">
        <v>1</v>
      </c>
      <c r="H101" s="13">
        <f t="shared" si="8"/>
        <v>2714.73</v>
      </c>
      <c r="I101" s="10">
        <f t="shared" si="9"/>
        <v>2861.32542</v>
      </c>
      <c r="J101" s="13">
        <v>1225.43</v>
      </c>
      <c r="K101" s="26">
        <f t="shared" si="10"/>
        <v>4.1</v>
      </c>
      <c r="L101" s="148">
        <f t="shared" si="11"/>
        <v>42.736637025</v>
      </c>
    </row>
    <row r="102" spans="1:12" ht="14.25" customHeight="1">
      <c r="A102" s="15"/>
      <c r="B102" s="16" t="s">
        <v>94</v>
      </c>
      <c r="C102" s="9">
        <f>C103</f>
        <v>0</v>
      </c>
      <c r="D102" s="22">
        <f>D103</f>
        <v>0</v>
      </c>
      <c r="E102" s="13"/>
      <c r="F102" s="13">
        <f t="shared" si="7"/>
        <v>0</v>
      </c>
      <c r="G102" s="8"/>
      <c r="H102" s="13"/>
      <c r="I102" s="10"/>
      <c r="J102" s="8">
        <f>J103</f>
        <v>0</v>
      </c>
      <c r="K102" s="8">
        <f>K103</f>
        <v>0</v>
      </c>
      <c r="L102" s="148">
        <f t="shared" si="11"/>
        <v>0</v>
      </c>
    </row>
    <row r="103" spans="1:12" ht="14.25" customHeight="1">
      <c r="A103" s="39">
        <v>86</v>
      </c>
      <c r="B103" s="17" t="s">
        <v>94</v>
      </c>
      <c r="C103" s="12">
        <v>0</v>
      </c>
      <c r="D103" s="26">
        <f t="shared" si="6"/>
        <v>0</v>
      </c>
      <c r="E103" s="13">
        <v>2714.73</v>
      </c>
      <c r="F103" s="13">
        <f t="shared" si="7"/>
        <v>2861.32542</v>
      </c>
      <c r="G103" s="13">
        <v>1.4</v>
      </c>
      <c r="H103" s="13">
        <f t="shared" si="8"/>
        <v>3800.622</v>
      </c>
      <c r="I103" s="10">
        <f t="shared" si="9"/>
        <v>4005.855588</v>
      </c>
      <c r="J103" s="13">
        <v>0</v>
      </c>
      <c r="K103" s="26">
        <f t="shared" si="10"/>
        <v>0</v>
      </c>
      <c r="L103" s="148">
        <f t="shared" si="11"/>
        <v>0</v>
      </c>
    </row>
    <row r="104" spans="1:11" ht="12.75">
      <c r="A104" s="19"/>
      <c r="B104" s="19"/>
      <c r="C104" s="31"/>
      <c r="D104" s="31"/>
      <c r="E104" s="19"/>
      <c r="F104" s="19"/>
      <c r="G104" s="19"/>
      <c r="H104" s="19"/>
      <c r="I104" s="19"/>
      <c r="J104" s="19"/>
      <c r="K104" s="19"/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31" footer="0.31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pane ySplit="4" topLeftCell="A80" activePane="bottomLeft" state="frozen"/>
      <selection pane="topLeft" activeCell="G105" sqref="G105:G106"/>
      <selection pane="bottomLeft" activeCell="L1" sqref="L1:L16384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125" style="29" customWidth="1"/>
    <col min="4" max="4" width="11.625" style="29" customWidth="1"/>
    <col min="5" max="5" width="11.875" style="0" customWidth="1"/>
    <col min="6" max="6" width="12.00390625" style="0" customWidth="1"/>
    <col min="7" max="7" width="11.625" style="0" customWidth="1"/>
    <col min="8" max="9" width="12.625" style="0" customWidth="1"/>
    <col min="10" max="10" width="11.00390625" style="0" customWidth="1"/>
    <col min="11" max="11" width="24.75390625" style="0" customWidth="1"/>
    <col min="12" max="12" width="9.25390625" style="0" hidden="1" customWidth="1"/>
  </cols>
  <sheetData>
    <row r="1" spans="1:11" ht="18" customHeight="1">
      <c r="A1" s="1"/>
      <c r="B1" s="1"/>
      <c r="C1" s="27"/>
      <c r="D1" s="27"/>
      <c r="E1" s="1"/>
      <c r="F1" s="1"/>
      <c r="G1" s="1"/>
      <c r="H1" s="1"/>
      <c r="I1" s="1"/>
      <c r="J1" s="1"/>
      <c r="K1" s="2" t="s">
        <v>103</v>
      </c>
    </row>
    <row r="2" spans="1:11" ht="80.25" customHeight="1">
      <c r="A2" s="207" t="s">
        <v>244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6.25" customHeight="1">
      <c r="A3" s="208" t="s">
        <v>96</v>
      </c>
      <c r="B3" s="208" t="s">
        <v>2</v>
      </c>
      <c r="C3" s="216" t="s">
        <v>165</v>
      </c>
      <c r="D3" s="216" t="s">
        <v>166</v>
      </c>
      <c r="E3" s="211" t="s">
        <v>97</v>
      </c>
      <c r="F3" s="212"/>
      <c r="G3" s="212"/>
      <c r="H3" s="212"/>
      <c r="I3" s="213"/>
      <c r="J3" s="208" t="s">
        <v>167</v>
      </c>
      <c r="K3" s="208" t="s">
        <v>168</v>
      </c>
    </row>
    <row r="4" spans="1:12" ht="134.25" customHeight="1">
      <c r="A4" s="210"/>
      <c r="B4" s="210"/>
      <c r="C4" s="217"/>
      <c r="D4" s="217"/>
      <c r="E4" s="3" t="s">
        <v>233</v>
      </c>
      <c r="F4" s="3" t="s">
        <v>255</v>
      </c>
      <c r="G4" s="3" t="s">
        <v>146</v>
      </c>
      <c r="H4" s="3" t="s">
        <v>234</v>
      </c>
      <c r="I4" s="3" t="s">
        <v>254</v>
      </c>
      <c r="J4" s="210"/>
      <c r="K4" s="218"/>
      <c r="L4" s="140">
        <v>0.015</v>
      </c>
    </row>
    <row r="5" spans="1:12" ht="12.75">
      <c r="A5" s="4">
        <v>1</v>
      </c>
      <c r="B5" s="5">
        <v>2</v>
      </c>
      <c r="C5" s="28">
        <v>3</v>
      </c>
      <c r="D5" s="28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142"/>
    </row>
    <row r="6" spans="1:12" ht="12.75">
      <c r="A6" s="15"/>
      <c r="B6" s="16" t="s">
        <v>3</v>
      </c>
      <c r="C6" s="14">
        <f>C8+C27+C39+C47+C54+C69+C76+C89+C99+C102</f>
        <v>55</v>
      </c>
      <c r="D6" s="14"/>
      <c r="E6" s="30"/>
      <c r="F6" s="30"/>
      <c r="G6" s="30"/>
      <c r="H6" s="30"/>
      <c r="I6" s="30"/>
      <c r="J6" s="30">
        <f>J8+J27+J39+J47+J54+J69+J76+J89+J99+J102</f>
        <v>1407.97</v>
      </c>
      <c r="K6" s="32">
        <f>K8+K27+K39+K47+K54+K69+K76+K89+K99+K102</f>
        <v>38.1</v>
      </c>
      <c r="L6" s="142"/>
    </row>
    <row r="7" spans="1:12" ht="12.75" customHeight="1">
      <c r="A7" s="15"/>
      <c r="B7" s="16"/>
      <c r="C7" s="11"/>
      <c r="D7" s="11"/>
      <c r="E7" s="10"/>
      <c r="F7" s="10"/>
      <c r="G7" s="10"/>
      <c r="H7" s="10"/>
      <c r="I7" s="10"/>
      <c r="J7" s="10"/>
      <c r="K7" s="23"/>
      <c r="L7" s="142"/>
    </row>
    <row r="8" spans="1:12" ht="14.25" customHeight="1">
      <c r="A8" s="15"/>
      <c r="B8" s="16" t="s">
        <v>4</v>
      </c>
      <c r="C8" s="9">
        <f>SUM(C9:C26)</f>
        <v>17</v>
      </c>
      <c r="D8" s="9">
        <f>SUM(D9:D26)</f>
        <v>1.4166666666666667</v>
      </c>
      <c r="E8" s="8"/>
      <c r="F8" s="8"/>
      <c r="G8" s="8"/>
      <c r="H8" s="8"/>
      <c r="I8" s="8"/>
      <c r="J8" s="8">
        <f>SUM(J9:J26)</f>
        <v>49.79</v>
      </c>
      <c r="K8" s="8">
        <f>SUM(K9:K26)</f>
        <v>10.299999999999999</v>
      </c>
      <c r="L8" s="142"/>
    </row>
    <row r="9" spans="1:12" ht="14.25" customHeight="1">
      <c r="A9" s="15">
        <v>1</v>
      </c>
      <c r="B9" s="17" t="s">
        <v>5</v>
      </c>
      <c r="C9" s="34">
        <v>0</v>
      </c>
      <c r="D9" s="26">
        <f>C9/12</f>
        <v>0</v>
      </c>
      <c r="E9" s="13">
        <v>581.73</v>
      </c>
      <c r="F9" s="13">
        <f>E9*1.054</f>
        <v>613.14342</v>
      </c>
      <c r="G9" s="13">
        <v>1</v>
      </c>
      <c r="H9" s="13">
        <f>E9*G9</f>
        <v>581.73</v>
      </c>
      <c r="I9" s="13">
        <f>F9*G9</f>
        <v>613.14342</v>
      </c>
      <c r="J9" s="13">
        <v>8.52</v>
      </c>
      <c r="K9" s="26">
        <f>ROUND(((D9*H9+D9*I9*11+J9)/1000),1)</f>
        <v>0</v>
      </c>
      <c r="L9" s="143">
        <f>((D9*E9)+(D9*F9*11))*1.5/100</f>
        <v>0</v>
      </c>
    </row>
    <row r="10" spans="1:12" ht="14.25" customHeight="1">
      <c r="A10" s="15">
        <v>2</v>
      </c>
      <c r="B10" s="17" t="s">
        <v>6</v>
      </c>
      <c r="C10" s="34">
        <v>1</v>
      </c>
      <c r="D10" s="26">
        <f aca="true" t="shared" si="0" ref="D10:D73">C10/12</f>
        <v>0.08333333333333333</v>
      </c>
      <c r="E10" s="13">
        <v>581.73</v>
      </c>
      <c r="F10" s="13">
        <f aca="true" t="shared" si="1" ref="F10:F73">E10*1.054</f>
        <v>613.14342</v>
      </c>
      <c r="G10" s="13">
        <v>1</v>
      </c>
      <c r="H10" s="13">
        <f aca="true" t="shared" si="2" ref="H10:H73">E10*G10</f>
        <v>581.73</v>
      </c>
      <c r="I10" s="13">
        <f aca="true" t="shared" si="3" ref="I10:I73">F10*G10</f>
        <v>613.14342</v>
      </c>
      <c r="J10" s="13">
        <v>0</v>
      </c>
      <c r="K10" s="26">
        <f aca="true" t="shared" si="4" ref="K10:K73">ROUND(((D10*H10+D10*I10*11+J10)/1000),1)</f>
        <v>0.6</v>
      </c>
      <c r="L10" s="143">
        <f aca="true" t="shared" si="5" ref="L10:L73">((D10*E10)+(D10*F10*11))*1.5/100</f>
        <v>9.157884525</v>
      </c>
    </row>
    <row r="11" spans="1:12" ht="14.25" customHeight="1">
      <c r="A11" s="15">
        <v>3</v>
      </c>
      <c r="B11" s="17" t="s">
        <v>7</v>
      </c>
      <c r="C11" s="34">
        <v>0</v>
      </c>
      <c r="D11" s="26">
        <f t="shared" si="0"/>
        <v>0</v>
      </c>
      <c r="E11" s="13">
        <v>581.73</v>
      </c>
      <c r="F11" s="13">
        <f t="shared" si="1"/>
        <v>613.14342</v>
      </c>
      <c r="G11" s="13">
        <v>1</v>
      </c>
      <c r="H11" s="13">
        <f t="shared" si="2"/>
        <v>581.73</v>
      </c>
      <c r="I11" s="13">
        <f t="shared" si="3"/>
        <v>613.14342</v>
      </c>
      <c r="J11" s="13">
        <v>0</v>
      </c>
      <c r="K11" s="26">
        <f t="shared" si="4"/>
        <v>0</v>
      </c>
      <c r="L11" s="143">
        <f t="shared" si="5"/>
        <v>0</v>
      </c>
    </row>
    <row r="12" spans="1:12" ht="14.25" customHeight="1">
      <c r="A12" s="15">
        <v>4</v>
      </c>
      <c r="B12" s="17" t="s">
        <v>8</v>
      </c>
      <c r="C12" s="34">
        <v>1</v>
      </c>
      <c r="D12" s="26">
        <f t="shared" si="0"/>
        <v>0.08333333333333333</v>
      </c>
      <c r="E12" s="13">
        <v>581.73</v>
      </c>
      <c r="F12" s="13">
        <f t="shared" si="1"/>
        <v>613.14342</v>
      </c>
      <c r="G12" s="13">
        <v>1</v>
      </c>
      <c r="H12" s="13">
        <f t="shared" si="2"/>
        <v>581.73</v>
      </c>
      <c r="I12" s="13">
        <f t="shared" si="3"/>
        <v>613.14342</v>
      </c>
      <c r="J12" s="13">
        <v>0</v>
      </c>
      <c r="K12" s="26">
        <f t="shared" si="4"/>
        <v>0.6</v>
      </c>
      <c r="L12" s="143">
        <f t="shared" si="5"/>
        <v>9.157884525</v>
      </c>
    </row>
    <row r="13" spans="1:12" ht="14.25" customHeight="1">
      <c r="A13" s="15">
        <v>5</v>
      </c>
      <c r="B13" s="17" t="s">
        <v>9</v>
      </c>
      <c r="C13" s="34">
        <v>1</v>
      </c>
      <c r="D13" s="26">
        <f t="shared" si="0"/>
        <v>0.08333333333333333</v>
      </c>
      <c r="E13" s="13">
        <v>581.73</v>
      </c>
      <c r="F13" s="13">
        <f t="shared" si="1"/>
        <v>613.14342</v>
      </c>
      <c r="G13" s="13">
        <v>1</v>
      </c>
      <c r="H13" s="13">
        <f t="shared" si="2"/>
        <v>581.73</v>
      </c>
      <c r="I13" s="13">
        <f t="shared" si="3"/>
        <v>613.14342</v>
      </c>
      <c r="J13" s="13">
        <v>25.27</v>
      </c>
      <c r="K13" s="26">
        <f t="shared" si="4"/>
        <v>0.6</v>
      </c>
      <c r="L13" s="143">
        <f t="shared" si="5"/>
        <v>9.157884525</v>
      </c>
    </row>
    <row r="14" spans="1:12" ht="14.25" customHeight="1">
      <c r="A14" s="15">
        <v>6</v>
      </c>
      <c r="B14" s="17" t="s">
        <v>10</v>
      </c>
      <c r="C14" s="34">
        <v>1</v>
      </c>
      <c r="D14" s="26">
        <f t="shared" si="0"/>
        <v>0.08333333333333333</v>
      </c>
      <c r="E14" s="13">
        <v>581.73</v>
      </c>
      <c r="F14" s="13">
        <f t="shared" si="1"/>
        <v>613.14342</v>
      </c>
      <c r="G14" s="13">
        <v>1</v>
      </c>
      <c r="H14" s="13">
        <f t="shared" si="2"/>
        <v>581.73</v>
      </c>
      <c r="I14" s="13">
        <f t="shared" si="3"/>
        <v>613.14342</v>
      </c>
      <c r="J14" s="13">
        <v>0</v>
      </c>
      <c r="K14" s="26">
        <f t="shared" si="4"/>
        <v>0.6</v>
      </c>
      <c r="L14" s="143">
        <f t="shared" si="5"/>
        <v>9.157884525</v>
      </c>
    </row>
    <row r="15" spans="1:12" ht="14.25" customHeight="1">
      <c r="A15" s="15">
        <v>7</v>
      </c>
      <c r="B15" s="17" t="s">
        <v>11</v>
      </c>
      <c r="C15" s="34">
        <v>0</v>
      </c>
      <c r="D15" s="26">
        <f t="shared" si="0"/>
        <v>0</v>
      </c>
      <c r="E15" s="13">
        <v>581.73</v>
      </c>
      <c r="F15" s="13">
        <f t="shared" si="1"/>
        <v>613.14342</v>
      </c>
      <c r="G15" s="13">
        <v>1</v>
      </c>
      <c r="H15" s="13">
        <f t="shared" si="2"/>
        <v>581.73</v>
      </c>
      <c r="I15" s="13">
        <f t="shared" si="3"/>
        <v>613.14342</v>
      </c>
      <c r="J15" s="13">
        <v>0</v>
      </c>
      <c r="K15" s="26">
        <f t="shared" si="4"/>
        <v>0</v>
      </c>
      <c r="L15" s="143">
        <f t="shared" si="5"/>
        <v>0</v>
      </c>
    </row>
    <row r="16" spans="1:12" ht="14.25" customHeight="1">
      <c r="A16" s="15">
        <v>8</v>
      </c>
      <c r="B16" s="17" t="s">
        <v>12</v>
      </c>
      <c r="C16" s="34">
        <v>0</v>
      </c>
      <c r="D16" s="26">
        <f t="shared" si="0"/>
        <v>0</v>
      </c>
      <c r="E16" s="13">
        <v>581.73</v>
      </c>
      <c r="F16" s="13">
        <f t="shared" si="1"/>
        <v>613.14342</v>
      </c>
      <c r="G16" s="13">
        <v>1</v>
      </c>
      <c r="H16" s="13">
        <f t="shared" si="2"/>
        <v>581.73</v>
      </c>
      <c r="I16" s="13">
        <f t="shared" si="3"/>
        <v>613.14342</v>
      </c>
      <c r="J16" s="13">
        <v>0</v>
      </c>
      <c r="K16" s="26">
        <f t="shared" si="4"/>
        <v>0</v>
      </c>
      <c r="L16" s="143">
        <f t="shared" si="5"/>
        <v>0</v>
      </c>
    </row>
    <row r="17" spans="1:12" ht="14.25" customHeight="1">
      <c r="A17" s="15">
        <v>9</v>
      </c>
      <c r="B17" s="17" t="s">
        <v>13</v>
      </c>
      <c r="C17" s="34">
        <v>0</v>
      </c>
      <c r="D17" s="26">
        <f t="shared" si="0"/>
        <v>0</v>
      </c>
      <c r="E17" s="13">
        <v>581.73</v>
      </c>
      <c r="F17" s="13">
        <f t="shared" si="1"/>
        <v>613.14342</v>
      </c>
      <c r="G17" s="13">
        <v>1</v>
      </c>
      <c r="H17" s="13">
        <f t="shared" si="2"/>
        <v>581.73</v>
      </c>
      <c r="I17" s="13">
        <f t="shared" si="3"/>
        <v>613.14342</v>
      </c>
      <c r="J17" s="13">
        <v>0</v>
      </c>
      <c r="K17" s="26">
        <f t="shared" si="4"/>
        <v>0</v>
      </c>
      <c r="L17" s="143">
        <f t="shared" si="5"/>
        <v>0</v>
      </c>
    </row>
    <row r="18" spans="1:12" ht="14.25" customHeight="1">
      <c r="A18" s="15">
        <v>10</v>
      </c>
      <c r="B18" s="17" t="s">
        <v>14</v>
      </c>
      <c r="C18" s="34">
        <v>4</v>
      </c>
      <c r="D18" s="26">
        <f t="shared" si="0"/>
        <v>0.3333333333333333</v>
      </c>
      <c r="E18" s="13">
        <v>581.73</v>
      </c>
      <c r="F18" s="13">
        <f t="shared" si="1"/>
        <v>613.14342</v>
      </c>
      <c r="G18" s="13">
        <v>1</v>
      </c>
      <c r="H18" s="13">
        <f t="shared" si="2"/>
        <v>581.73</v>
      </c>
      <c r="I18" s="13">
        <f t="shared" si="3"/>
        <v>613.14342</v>
      </c>
      <c r="J18" s="13">
        <v>0</v>
      </c>
      <c r="K18" s="26">
        <f t="shared" si="4"/>
        <v>2.4</v>
      </c>
      <c r="L18" s="143">
        <f t="shared" si="5"/>
        <v>36.6315381</v>
      </c>
    </row>
    <row r="19" spans="1:12" ht="14.25" customHeight="1">
      <c r="A19" s="15">
        <v>11</v>
      </c>
      <c r="B19" s="17" t="s">
        <v>15</v>
      </c>
      <c r="C19" s="34">
        <v>1</v>
      </c>
      <c r="D19" s="26">
        <f t="shared" si="0"/>
        <v>0.08333333333333333</v>
      </c>
      <c r="E19" s="13">
        <v>581.73</v>
      </c>
      <c r="F19" s="13">
        <f t="shared" si="1"/>
        <v>613.14342</v>
      </c>
      <c r="G19" s="13">
        <v>1</v>
      </c>
      <c r="H19" s="13">
        <f t="shared" si="2"/>
        <v>581.73</v>
      </c>
      <c r="I19" s="13">
        <f t="shared" si="3"/>
        <v>613.14342</v>
      </c>
      <c r="J19" s="13">
        <v>0</v>
      </c>
      <c r="K19" s="26">
        <f t="shared" si="4"/>
        <v>0.6</v>
      </c>
      <c r="L19" s="143">
        <f t="shared" si="5"/>
        <v>9.157884525</v>
      </c>
    </row>
    <row r="20" spans="1:12" ht="14.25" customHeight="1">
      <c r="A20" s="15">
        <v>12</v>
      </c>
      <c r="B20" s="17" t="s">
        <v>16</v>
      </c>
      <c r="C20" s="34">
        <v>0</v>
      </c>
      <c r="D20" s="26">
        <f t="shared" si="0"/>
        <v>0</v>
      </c>
      <c r="E20" s="13">
        <v>581.73</v>
      </c>
      <c r="F20" s="13">
        <f t="shared" si="1"/>
        <v>613.14342</v>
      </c>
      <c r="G20" s="13">
        <v>1</v>
      </c>
      <c r="H20" s="13">
        <f t="shared" si="2"/>
        <v>581.73</v>
      </c>
      <c r="I20" s="13">
        <f t="shared" si="3"/>
        <v>613.14342</v>
      </c>
      <c r="J20" s="13">
        <v>0</v>
      </c>
      <c r="K20" s="26">
        <f t="shared" si="4"/>
        <v>0</v>
      </c>
      <c r="L20" s="143">
        <f t="shared" si="5"/>
        <v>0</v>
      </c>
    </row>
    <row r="21" spans="1:12" ht="14.25" customHeight="1">
      <c r="A21" s="15">
        <v>13</v>
      </c>
      <c r="B21" s="17" t="s">
        <v>17</v>
      </c>
      <c r="C21" s="34">
        <v>2</v>
      </c>
      <c r="D21" s="26">
        <f t="shared" si="0"/>
        <v>0.16666666666666666</v>
      </c>
      <c r="E21" s="13">
        <v>581.73</v>
      </c>
      <c r="F21" s="13">
        <f t="shared" si="1"/>
        <v>613.14342</v>
      </c>
      <c r="G21" s="13">
        <v>1</v>
      </c>
      <c r="H21" s="13">
        <f t="shared" si="2"/>
        <v>581.73</v>
      </c>
      <c r="I21" s="13">
        <f t="shared" si="3"/>
        <v>613.14342</v>
      </c>
      <c r="J21" s="13">
        <v>0</v>
      </c>
      <c r="K21" s="26">
        <f t="shared" si="4"/>
        <v>1.2</v>
      </c>
      <c r="L21" s="143">
        <f t="shared" si="5"/>
        <v>18.31576905</v>
      </c>
    </row>
    <row r="22" spans="1:12" ht="14.25" customHeight="1">
      <c r="A22" s="15">
        <v>14</v>
      </c>
      <c r="B22" s="17" t="s">
        <v>18</v>
      </c>
      <c r="C22" s="34">
        <v>1</v>
      </c>
      <c r="D22" s="26">
        <f t="shared" si="0"/>
        <v>0.08333333333333333</v>
      </c>
      <c r="E22" s="13">
        <v>581.73</v>
      </c>
      <c r="F22" s="13">
        <f t="shared" si="1"/>
        <v>613.14342</v>
      </c>
      <c r="G22" s="13">
        <v>1</v>
      </c>
      <c r="H22" s="13">
        <f t="shared" si="2"/>
        <v>581.73</v>
      </c>
      <c r="I22" s="13">
        <f t="shared" si="3"/>
        <v>613.14342</v>
      </c>
      <c r="J22" s="13">
        <v>16</v>
      </c>
      <c r="K22" s="26">
        <f t="shared" si="4"/>
        <v>0.6</v>
      </c>
      <c r="L22" s="143">
        <f t="shared" si="5"/>
        <v>9.157884525</v>
      </c>
    </row>
    <row r="23" spans="1:12" ht="14.25" customHeight="1">
      <c r="A23" s="15">
        <v>15</v>
      </c>
      <c r="B23" s="17" t="s">
        <v>19</v>
      </c>
      <c r="C23" s="34">
        <v>0</v>
      </c>
      <c r="D23" s="26">
        <f t="shared" si="0"/>
        <v>0</v>
      </c>
      <c r="E23" s="13">
        <v>581.73</v>
      </c>
      <c r="F23" s="13">
        <f t="shared" si="1"/>
        <v>613.14342</v>
      </c>
      <c r="G23" s="13">
        <v>1</v>
      </c>
      <c r="H23" s="13">
        <f t="shared" si="2"/>
        <v>581.73</v>
      </c>
      <c r="I23" s="13">
        <f t="shared" si="3"/>
        <v>613.14342</v>
      </c>
      <c r="J23" s="13">
        <v>0</v>
      </c>
      <c r="K23" s="26">
        <f t="shared" si="4"/>
        <v>0</v>
      </c>
      <c r="L23" s="143">
        <f t="shared" si="5"/>
        <v>0</v>
      </c>
    </row>
    <row r="24" spans="1:12" ht="14.25" customHeight="1">
      <c r="A24" s="15">
        <v>16</v>
      </c>
      <c r="B24" s="17" t="s">
        <v>20</v>
      </c>
      <c r="C24" s="34">
        <v>0</v>
      </c>
      <c r="D24" s="26">
        <f t="shared" si="0"/>
        <v>0</v>
      </c>
      <c r="E24" s="13">
        <v>581.73</v>
      </c>
      <c r="F24" s="13">
        <f t="shared" si="1"/>
        <v>613.14342</v>
      </c>
      <c r="G24" s="13">
        <v>1</v>
      </c>
      <c r="H24" s="13">
        <f t="shared" si="2"/>
        <v>581.73</v>
      </c>
      <c r="I24" s="13">
        <f t="shared" si="3"/>
        <v>613.14342</v>
      </c>
      <c r="J24" s="13">
        <v>0</v>
      </c>
      <c r="K24" s="26">
        <f t="shared" si="4"/>
        <v>0</v>
      </c>
      <c r="L24" s="143">
        <f t="shared" si="5"/>
        <v>0</v>
      </c>
    </row>
    <row r="25" spans="1:12" ht="14.25" customHeight="1">
      <c r="A25" s="15">
        <v>17</v>
      </c>
      <c r="B25" s="17" t="s">
        <v>21</v>
      </c>
      <c r="C25" s="34">
        <v>0</v>
      </c>
      <c r="D25" s="26">
        <f t="shared" si="0"/>
        <v>0</v>
      </c>
      <c r="E25" s="13">
        <v>581.73</v>
      </c>
      <c r="F25" s="13">
        <f t="shared" si="1"/>
        <v>613.14342</v>
      </c>
      <c r="G25" s="13">
        <v>1</v>
      </c>
      <c r="H25" s="13">
        <f t="shared" si="2"/>
        <v>581.73</v>
      </c>
      <c r="I25" s="13">
        <f t="shared" si="3"/>
        <v>613.14342</v>
      </c>
      <c r="J25" s="13">
        <v>0</v>
      </c>
      <c r="K25" s="26">
        <f t="shared" si="4"/>
        <v>0</v>
      </c>
      <c r="L25" s="143">
        <f t="shared" si="5"/>
        <v>0</v>
      </c>
    </row>
    <row r="26" spans="1:12" ht="14.25" customHeight="1">
      <c r="A26" s="15">
        <v>18</v>
      </c>
      <c r="B26" s="17" t="s">
        <v>22</v>
      </c>
      <c r="C26" s="34">
        <v>5</v>
      </c>
      <c r="D26" s="26">
        <f t="shared" si="0"/>
        <v>0.4166666666666667</v>
      </c>
      <c r="E26" s="13">
        <v>581.73</v>
      </c>
      <c r="F26" s="13">
        <f t="shared" si="1"/>
        <v>613.14342</v>
      </c>
      <c r="G26" s="13">
        <v>1</v>
      </c>
      <c r="H26" s="13">
        <f t="shared" si="2"/>
        <v>581.73</v>
      </c>
      <c r="I26" s="13">
        <f t="shared" si="3"/>
        <v>613.14342</v>
      </c>
      <c r="J26" s="13">
        <v>0</v>
      </c>
      <c r="K26" s="26">
        <f t="shared" si="4"/>
        <v>3.1</v>
      </c>
      <c r="L26" s="143">
        <f t="shared" si="5"/>
        <v>45.789422625</v>
      </c>
    </row>
    <row r="27" spans="1:12" ht="14.25" customHeight="1">
      <c r="A27" s="15"/>
      <c r="B27" s="16" t="s">
        <v>23</v>
      </c>
      <c r="C27" s="9">
        <f>SUM(C28:C38)</f>
        <v>6</v>
      </c>
      <c r="D27" s="9">
        <f>SUM(D28:D38)</f>
        <v>0.5</v>
      </c>
      <c r="E27" s="13"/>
      <c r="F27" s="13"/>
      <c r="G27" s="8"/>
      <c r="H27" s="13"/>
      <c r="I27" s="13"/>
      <c r="J27" s="8">
        <f>SUM(J28:J38)</f>
        <v>0</v>
      </c>
      <c r="K27" s="8">
        <f>SUM(K28:K38)</f>
        <v>4.4</v>
      </c>
      <c r="L27" s="143">
        <f t="shared" si="5"/>
        <v>0</v>
      </c>
    </row>
    <row r="28" spans="1:12" ht="14.25" customHeight="1">
      <c r="A28" s="15">
        <v>19</v>
      </c>
      <c r="B28" s="17" t="s">
        <v>24</v>
      </c>
      <c r="C28" s="34">
        <v>2</v>
      </c>
      <c r="D28" s="26">
        <f t="shared" si="0"/>
        <v>0.16666666666666666</v>
      </c>
      <c r="E28" s="13">
        <v>581.73</v>
      </c>
      <c r="F28" s="13">
        <f t="shared" si="1"/>
        <v>613.14342</v>
      </c>
      <c r="G28" s="13">
        <v>1.208</v>
      </c>
      <c r="H28" s="13">
        <f t="shared" si="2"/>
        <v>702.72984</v>
      </c>
      <c r="I28" s="13">
        <f t="shared" si="3"/>
        <v>740.67725136</v>
      </c>
      <c r="J28" s="13">
        <v>0</v>
      </c>
      <c r="K28" s="26">
        <f t="shared" si="4"/>
        <v>1.5</v>
      </c>
      <c r="L28" s="143">
        <f t="shared" si="5"/>
        <v>18.31576905</v>
      </c>
    </row>
    <row r="29" spans="1:12" ht="14.25" customHeight="1">
      <c r="A29" s="15">
        <v>20</v>
      </c>
      <c r="B29" s="17" t="s">
        <v>25</v>
      </c>
      <c r="C29" s="34">
        <v>0</v>
      </c>
      <c r="D29" s="26">
        <f t="shared" si="0"/>
        <v>0</v>
      </c>
      <c r="E29" s="13">
        <v>581.73</v>
      </c>
      <c r="F29" s="13">
        <f t="shared" si="1"/>
        <v>613.14342</v>
      </c>
      <c r="G29" s="13">
        <v>1.3</v>
      </c>
      <c r="H29" s="13">
        <f t="shared" si="2"/>
        <v>756.249</v>
      </c>
      <c r="I29" s="13">
        <f t="shared" si="3"/>
        <v>797.086446</v>
      </c>
      <c r="J29" s="13">
        <v>0</v>
      </c>
      <c r="K29" s="26">
        <f t="shared" si="4"/>
        <v>0</v>
      </c>
      <c r="L29" s="143">
        <f t="shared" si="5"/>
        <v>0</v>
      </c>
    </row>
    <row r="30" spans="1:12" ht="14.25" customHeight="1">
      <c r="A30" s="15">
        <v>21</v>
      </c>
      <c r="B30" s="17" t="s">
        <v>26</v>
      </c>
      <c r="C30" s="34">
        <v>0</v>
      </c>
      <c r="D30" s="26">
        <f t="shared" si="0"/>
        <v>0</v>
      </c>
      <c r="E30" s="13">
        <v>581.73</v>
      </c>
      <c r="F30" s="13">
        <f t="shared" si="1"/>
        <v>613.14342</v>
      </c>
      <c r="G30" s="33">
        <v>1.3</v>
      </c>
      <c r="H30" s="13">
        <f t="shared" si="2"/>
        <v>756.249</v>
      </c>
      <c r="I30" s="13">
        <f t="shared" si="3"/>
        <v>797.086446</v>
      </c>
      <c r="J30" s="13">
        <v>0</v>
      </c>
      <c r="K30" s="26">
        <f t="shared" si="4"/>
        <v>0</v>
      </c>
      <c r="L30" s="143">
        <f t="shared" si="5"/>
        <v>0</v>
      </c>
    </row>
    <row r="31" spans="1:12" ht="14.25" customHeight="1">
      <c r="A31" s="15">
        <v>22</v>
      </c>
      <c r="B31" s="17" t="s">
        <v>107</v>
      </c>
      <c r="C31" s="34">
        <v>0</v>
      </c>
      <c r="D31" s="26">
        <f t="shared" si="0"/>
        <v>0</v>
      </c>
      <c r="E31" s="13">
        <v>581.73</v>
      </c>
      <c r="F31" s="13">
        <f t="shared" si="1"/>
        <v>613.14342</v>
      </c>
      <c r="G31" s="33">
        <v>1.5</v>
      </c>
      <c r="H31" s="13">
        <f t="shared" si="2"/>
        <v>872.595</v>
      </c>
      <c r="I31" s="13">
        <f t="shared" si="3"/>
        <v>919.71513</v>
      </c>
      <c r="J31" s="13">
        <v>0</v>
      </c>
      <c r="K31" s="26">
        <f t="shared" si="4"/>
        <v>0</v>
      </c>
      <c r="L31" s="143">
        <f t="shared" si="5"/>
        <v>0</v>
      </c>
    </row>
    <row r="32" spans="1:12" ht="14.25" customHeight="1">
      <c r="A32" s="15">
        <v>23</v>
      </c>
      <c r="B32" s="17" t="s">
        <v>27</v>
      </c>
      <c r="C32" s="34">
        <v>0</v>
      </c>
      <c r="D32" s="26">
        <f t="shared" si="0"/>
        <v>0</v>
      </c>
      <c r="E32" s="13">
        <v>581.73</v>
      </c>
      <c r="F32" s="13">
        <f t="shared" si="1"/>
        <v>613.14342</v>
      </c>
      <c r="G32" s="13">
        <v>1.2</v>
      </c>
      <c r="H32" s="13">
        <f t="shared" si="2"/>
        <v>698.076</v>
      </c>
      <c r="I32" s="13">
        <f t="shared" si="3"/>
        <v>735.772104</v>
      </c>
      <c r="J32" s="13">
        <v>0</v>
      </c>
      <c r="K32" s="26">
        <f t="shared" si="4"/>
        <v>0</v>
      </c>
      <c r="L32" s="143">
        <f t="shared" si="5"/>
        <v>0</v>
      </c>
    </row>
    <row r="33" spans="1:12" ht="14.25" customHeight="1">
      <c r="A33" s="15">
        <v>24</v>
      </c>
      <c r="B33" s="17" t="s">
        <v>28</v>
      </c>
      <c r="C33" s="34">
        <v>0</v>
      </c>
      <c r="D33" s="26">
        <f t="shared" si="0"/>
        <v>0</v>
      </c>
      <c r="E33" s="13">
        <v>581.73</v>
      </c>
      <c r="F33" s="13">
        <f t="shared" si="1"/>
        <v>613.14342</v>
      </c>
      <c r="G33" s="13">
        <v>1</v>
      </c>
      <c r="H33" s="13">
        <f t="shared" si="2"/>
        <v>581.73</v>
      </c>
      <c r="I33" s="13">
        <f t="shared" si="3"/>
        <v>613.14342</v>
      </c>
      <c r="J33" s="13">
        <v>0</v>
      </c>
      <c r="K33" s="26">
        <f t="shared" si="4"/>
        <v>0</v>
      </c>
      <c r="L33" s="143">
        <f t="shared" si="5"/>
        <v>0</v>
      </c>
    </row>
    <row r="34" spans="1:12" ht="14.25" customHeight="1">
      <c r="A34" s="15">
        <v>25</v>
      </c>
      <c r="B34" s="17" t="s">
        <v>29</v>
      </c>
      <c r="C34" s="34">
        <v>0</v>
      </c>
      <c r="D34" s="26">
        <f t="shared" si="0"/>
        <v>0</v>
      </c>
      <c r="E34" s="13">
        <v>581.73</v>
      </c>
      <c r="F34" s="13">
        <f t="shared" si="1"/>
        <v>613.14342</v>
      </c>
      <c r="G34" s="13">
        <v>1</v>
      </c>
      <c r="H34" s="13">
        <f t="shared" si="2"/>
        <v>581.73</v>
      </c>
      <c r="I34" s="13">
        <f t="shared" si="3"/>
        <v>613.14342</v>
      </c>
      <c r="J34" s="13">
        <v>0</v>
      </c>
      <c r="K34" s="26">
        <f t="shared" si="4"/>
        <v>0</v>
      </c>
      <c r="L34" s="143">
        <f t="shared" si="5"/>
        <v>0</v>
      </c>
    </row>
    <row r="35" spans="1:12" ht="14.25" customHeight="1">
      <c r="A35" s="15">
        <v>26</v>
      </c>
      <c r="B35" s="17" t="s">
        <v>30</v>
      </c>
      <c r="C35" s="34">
        <v>0</v>
      </c>
      <c r="D35" s="26">
        <f t="shared" si="0"/>
        <v>0</v>
      </c>
      <c r="E35" s="13">
        <v>581.73</v>
      </c>
      <c r="F35" s="13">
        <f t="shared" si="1"/>
        <v>613.14342</v>
      </c>
      <c r="G35" s="13">
        <v>1</v>
      </c>
      <c r="H35" s="13">
        <f t="shared" si="2"/>
        <v>581.73</v>
      </c>
      <c r="I35" s="13">
        <f t="shared" si="3"/>
        <v>613.14342</v>
      </c>
      <c r="J35" s="13">
        <v>0</v>
      </c>
      <c r="K35" s="26">
        <f t="shared" si="4"/>
        <v>0</v>
      </c>
      <c r="L35" s="143">
        <f t="shared" si="5"/>
        <v>0</v>
      </c>
    </row>
    <row r="36" spans="1:12" ht="14.25" customHeight="1">
      <c r="A36" s="15">
        <v>27</v>
      </c>
      <c r="B36" s="17" t="s">
        <v>31</v>
      </c>
      <c r="C36" s="34">
        <v>2</v>
      </c>
      <c r="D36" s="26">
        <f t="shared" si="0"/>
        <v>0.16666666666666666</v>
      </c>
      <c r="E36" s="13">
        <v>581.73</v>
      </c>
      <c r="F36" s="13">
        <f t="shared" si="1"/>
        <v>613.14342</v>
      </c>
      <c r="G36" s="13">
        <v>1.4</v>
      </c>
      <c r="H36" s="13">
        <f t="shared" si="2"/>
        <v>814.422</v>
      </c>
      <c r="I36" s="13">
        <f t="shared" si="3"/>
        <v>858.4007879999999</v>
      </c>
      <c r="J36" s="13">
        <v>0</v>
      </c>
      <c r="K36" s="26">
        <f t="shared" si="4"/>
        <v>1.7</v>
      </c>
      <c r="L36" s="143">
        <f t="shared" si="5"/>
        <v>18.31576905</v>
      </c>
    </row>
    <row r="37" spans="1:12" ht="14.25" customHeight="1">
      <c r="A37" s="15">
        <v>28</v>
      </c>
      <c r="B37" s="17" t="s">
        <v>32</v>
      </c>
      <c r="C37" s="34">
        <v>0</v>
      </c>
      <c r="D37" s="26">
        <f t="shared" si="0"/>
        <v>0</v>
      </c>
      <c r="E37" s="13">
        <v>581.73</v>
      </c>
      <c r="F37" s="13">
        <f t="shared" si="1"/>
        <v>613.14342</v>
      </c>
      <c r="G37" s="13">
        <v>1</v>
      </c>
      <c r="H37" s="13">
        <f t="shared" si="2"/>
        <v>581.73</v>
      </c>
      <c r="I37" s="13">
        <f t="shared" si="3"/>
        <v>613.14342</v>
      </c>
      <c r="J37" s="13">
        <v>0</v>
      </c>
      <c r="K37" s="26">
        <f t="shared" si="4"/>
        <v>0</v>
      </c>
      <c r="L37" s="143">
        <f t="shared" si="5"/>
        <v>0</v>
      </c>
    </row>
    <row r="38" spans="1:12" ht="14.25" customHeight="1">
      <c r="A38" s="15">
        <v>29</v>
      </c>
      <c r="B38" s="17" t="s">
        <v>33</v>
      </c>
      <c r="C38" s="34">
        <v>2</v>
      </c>
      <c r="D38" s="26">
        <f t="shared" si="0"/>
        <v>0.16666666666666666</v>
      </c>
      <c r="E38" s="13">
        <v>581.73</v>
      </c>
      <c r="F38" s="13">
        <f t="shared" si="1"/>
        <v>613.14342</v>
      </c>
      <c r="G38" s="13">
        <v>1</v>
      </c>
      <c r="H38" s="13">
        <f t="shared" si="2"/>
        <v>581.73</v>
      </c>
      <c r="I38" s="13">
        <f t="shared" si="3"/>
        <v>613.14342</v>
      </c>
      <c r="J38" s="13">
        <v>0</v>
      </c>
      <c r="K38" s="26">
        <f t="shared" si="4"/>
        <v>1.2</v>
      </c>
      <c r="L38" s="143">
        <f t="shared" si="5"/>
        <v>18.31576905</v>
      </c>
    </row>
    <row r="39" spans="1:12" ht="14.25" customHeight="1">
      <c r="A39" s="15"/>
      <c r="B39" s="16" t="s">
        <v>34</v>
      </c>
      <c r="C39" s="9">
        <f>SUM(C40:C46)</f>
        <v>0</v>
      </c>
      <c r="D39" s="9">
        <f>SUM(D40:D46)</f>
        <v>0</v>
      </c>
      <c r="E39" s="13"/>
      <c r="F39" s="13"/>
      <c r="G39" s="8"/>
      <c r="H39" s="13"/>
      <c r="I39" s="13"/>
      <c r="J39" s="8">
        <f>SUM(J40:J46)</f>
        <v>8.52</v>
      </c>
      <c r="K39" s="8">
        <f>SUM(K40:K46)</f>
        <v>0</v>
      </c>
      <c r="L39" s="143">
        <f t="shared" si="5"/>
        <v>0</v>
      </c>
    </row>
    <row r="40" spans="1:12" ht="14.25" customHeight="1">
      <c r="A40" s="15">
        <v>30</v>
      </c>
      <c r="B40" s="17" t="s">
        <v>35</v>
      </c>
      <c r="C40" s="34">
        <v>0</v>
      </c>
      <c r="D40" s="26">
        <f t="shared" si="0"/>
        <v>0</v>
      </c>
      <c r="E40" s="13">
        <v>581.73</v>
      </c>
      <c r="F40" s="13">
        <f t="shared" si="1"/>
        <v>613.14342</v>
      </c>
      <c r="G40" s="13">
        <v>1</v>
      </c>
      <c r="H40" s="13">
        <f t="shared" si="2"/>
        <v>581.73</v>
      </c>
      <c r="I40" s="13">
        <f t="shared" si="3"/>
        <v>613.14342</v>
      </c>
      <c r="J40" s="13">
        <v>0</v>
      </c>
      <c r="K40" s="26">
        <f t="shared" si="4"/>
        <v>0</v>
      </c>
      <c r="L40" s="143">
        <f t="shared" si="5"/>
        <v>0</v>
      </c>
    </row>
    <row r="41" spans="1:12" ht="14.25" customHeight="1">
      <c r="A41" s="15">
        <v>31</v>
      </c>
      <c r="B41" s="17" t="s">
        <v>36</v>
      </c>
      <c r="C41" s="34">
        <v>0</v>
      </c>
      <c r="D41" s="26">
        <f t="shared" si="0"/>
        <v>0</v>
      </c>
      <c r="E41" s="13">
        <v>581.73</v>
      </c>
      <c r="F41" s="13">
        <f t="shared" si="1"/>
        <v>613.14342</v>
      </c>
      <c r="G41" s="13">
        <v>1</v>
      </c>
      <c r="H41" s="13">
        <f t="shared" si="2"/>
        <v>581.73</v>
      </c>
      <c r="I41" s="13">
        <f t="shared" si="3"/>
        <v>613.14342</v>
      </c>
      <c r="J41" s="13">
        <v>0</v>
      </c>
      <c r="K41" s="26">
        <f t="shared" si="4"/>
        <v>0</v>
      </c>
      <c r="L41" s="143">
        <f t="shared" si="5"/>
        <v>0</v>
      </c>
    </row>
    <row r="42" spans="1:12" ht="14.25" customHeight="1">
      <c r="A42" s="15">
        <v>32</v>
      </c>
      <c r="B42" s="17" t="s">
        <v>37</v>
      </c>
      <c r="C42" s="34">
        <v>0</v>
      </c>
      <c r="D42" s="26">
        <f t="shared" si="0"/>
        <v>0</v>
      </c>
      <c r="E42" s="13">
        <v>581.73</v>
      </c>
      <c r="F42" s="13">
        <f t="shared" si="1"/>
        <v>613.14342</v>
      </c>
      <c r="G42" s="13">
        <v>1</v>
      </c>
      <c r="H42" s="13">
        <f t="shared" si="2"/>
        <v>581.73</v>
      </c>
      <c r="I42" s="13">
        <f t="shared" si="3"/>
        <v>613.14342</v>
      </c>
      <c r="J42" s="13">
        <v>8.52</v>
      </c>
      <c r="K42" s="26">
        <f t="shared" si="4"/>
        <v>0</v>
      </c>
      <c r="L42" s="143">
        <f t="shared" si="5"/>
        <v>0</v>
      </c>
    </row>
    <row r="43" spans="1:12" ht="14.25" customHeight="1">
      <c r="A43" s="15">
        <v>33</v>
      </c>
      <c r="B43" s="17" t="s">
        <v>38</v>
      </c>
      <c r="C43" s="34">
        <v>0</v>
      </c>
      <c r="D43" s="26">
        <f t="shared" si="0"/>
        <v>0</v>
      </c>
      <c r="E43" s="13">
        <v>581.73</v>
      </c>
      <c r="F43" s="13">
        <f t="shared" si="1"/>
        <v>613.14342</v>
      </c>
      <c r="G43" s="13">
        <v>1</v>
      </c>
      <c r="H43" s="13">
        <f t="shared" si="2"/>
        <v>581.73</v>
      </c>
      <c r="I43" s="13">
        <f t="shared" si="3"/>
        <v>613.14342</v>
      </c>
      <c r="J43" s="13">
        <v>0</v>
      </c>
      <c r="K43" s="26">
        <f t="shared" si="4"/>
        <v>0</v>
      </c>
      <c r="L43" s="143">
        <f t="shared" si="5"/>
        <v>0</v>
      </c>
    </row>
    <row r="44" spans="1:12" ht="14.25" customHeight="1">
      <c r="A44" s="15">
        <v>34</v>
      </c>
      <c r="B44" s="17" t="s">
        <v>39</v>
      </c>
      <c r="C44" s="34">
        <v>0</v>
      </c>
      <c r="D44" s="26">
        <f t="shared" si="0"/>
        <v>0</v>
      </c>
      <c r="E44" s="13">
        <v>581.73</v>
      </c>
      <c r="F44" s="13">
        <f t="shared" si="1"/>
        <v>613.14342</v>
      </c>
      <c r="G44" s="13">
        <v>1</v>
      </c>
      <c r="H44" s="13">
        <f t="shared" si="2"/>
        <v>581.73</v>
      </c>
      <c r="I44" s="13">
        <f t="shared" si="3"/>
        <v>613.14342</v>
      </c>
      <c r="J44" s="13">
        <v>0</v>
      </c>
      <c r="K44" s="26">
        <f t="shared" si="4"/>
        <v>0</v>
      </c>
      <c r="L44" s="143">
        <f t="shared" si="5"/>
        <v>0</v>
      </c>
    </row>
    <row r="45" spans="1:12" ht="14.25" customHeight="1">
      <c r="A45" s="15">
        <v>35</v>
      </c>
      <c r="B45" s="17" t="s">
        <v>40</v>
      </c>
      <c r="C45" s="34">
        <v>0</v>
      </c>
      <c r="D45" s="26">
        <f t="shared" si="0"/>
        <v>0</v>
      </c>
      <c r="E45" s="13">
        <v>581.73</v>
      </c>
      <c r="F45" s="13">
        <f t="shared" si="1"/>
        <v>613.14342</v>
      </c>
      <c r="G45" s="13">
        <v>1</v>
      </c>
      <c r="H45" s="13">
        <f t="shared" si="2"/>
        <v>581.73</v>
      </c>
      <c r="I45" s="13">
        <f t="shared" si="3"/>
        <v>613.14342</v>
      </c>
      <c r="J45" s="13">
        <v>0</v>
      </c>
      <c r="K45" s="26">
        <f t="shared" si="4"/>
        <v>0</v>
      </c>
      <c r="L45" s="143">
        <f t="shared" si="5"/>
        <v>0</v>
      </c>
    </row>
    <row r="46" spans="1:12" ht="14.25" customHeight="1">
      <c r="A46" s="15">
        <v>36</v>
      </c>
      <c r="B46" s="17" t="s">
        <v>41</v>
      </c>
      <c r="C46" s="34">
        <v>0</v>
      </c>
      <c r="D46" s="26">
        <f t="shared" si="0"/>
        <v>0</v>
      </c>
      <c r="E46" s="13">
        <v>581.73</v>
      </c>
      <c r="F46" s="13">
        <f t="shared" si="1"/>
        <v>613.14342</v>
      </c>
      <c r="G46" s="13">
        <v>1</v>
      </c>
      <c r="H46" s="13">
        <f t="shared" si="2"/>
        <v>581.73</v>
      </c>
      <c r="I46" s="13">
        <f t="shared" si="3"/>
        <v>613.14342</v>
      </c>
      <c r="J46" s="13">
        <v>0</v>
      </c>
      <c r="K46" s="26">
        <f t="shared" si="4"/>
        <v>0</v>
      </c>
      <c r="L46" s="143">
        <f t="shared" si="5"/>
        <v>0</v>
      </c>
    </row>
    <row r="47" spans="1:12" ht="14.25" customHeight="1">
      <c r="A47" s="15"/>
      <c r="B47" s="16" t="s">
        <v>42</v>
      </c>
      <c r="C47" s="9">
        <f>SUM(C48:C53)</f>
        <v>5</v>
      </c>
      <c r="D47" s="9">
        <f>SUM(D48:D53)</f>
        <v>0.41666666666666663</v>
      </c>
      <c r="E47" s="13">
        <v>581.73</v>
      </c>
      <c r="F47" s="13">
        <f t="shared" si="1"/>
        <v>613.14342</v>
      </c>
      <c r="G47" s="8"/>
      <c r="H47" s="13"/>
      <c r="I47" s="13"/>
      <c r="J47" s="8">
        <f>SUM(J48:J53)</f>
        <v>8.59</v>
      </c>
      <c r="K47" s="8">
        <f>SUM(K48:K53)</f>
        <v>3</v>
      </c>
      <c r="L47" s="143">
        <f t="shared" si="5"/>
        <v>45.789422624999986</v>
      </c>
    </row>
    <row r="48" spans="1:12" ht="14.25" customHeight="1">
      <c r="A48" s="15">
        <v>37</v>
      </c>
      <c r="B48" s="17" t="s">
        <v>43</v>
      </c>
      <c r="C48" s="34">
        <v>0</v>
      </c>
      <c r="D48" s="26">
        <f t="shared" si="0"/>
        <v>0</v>
      </c>
      <c r="E48" s="13">
        <v>581.73</v>
      </c>
      <c r="F48" s="13">
        <f t="shared" si="1"/>
        <v>613.14342</v>
      </c>
      <c r="G48" s="13">
        <v>1</v>
      </c>
      <c r="H48" s="13">
        <f t="shared" si="2"/>
        <v>581.73</v>
      </c>
      <c r="I48" s="13">
        <f t="shared" si="3"/>
        <v>613.14342</v>
      </c>
      <c r="J48" s="13">
        <v>0</v>
      </c>
      <c r="K48" s="26">
        <f t="shared" si="4"/>
        <v>0</v>
      </c>
      <c r="L48" s="143">
        <f t="shared" si="5"/>
        <v>0</v>
      </c>
    </row>
    <row r="49" spans="1:12" ht="14.25" customHeight="1">
      <c r="A49" s="15">
        <v>38</v>
      </c>
      <c r="B49" s="17" t="s">
        <v>44</v>
      </c>
      <c r="C49" s="34">
        <v>0</v>
      </c>
      <c r="D49" s="26">
        <f t="shared" si="0"/>
        <v>0</v>
      </c>
      <c r="E49" s="13">
        <v>581.73</v>
      </c>
      <c r="F49" s="13">
        <f t="shared" si="1"/>
        <v>613.14342</v>
      </c>
      <c r="G49" s="13">
        <v>1.2</v>
      </c>
      <c r="H49" s="13">
        <f t="shared" si="2"/>
        <v>698.076</v>
      </c>
      <c r="I49" s="13">
        <f t="shared" si="3"/>
        <v>735.772104</v>
      </c>
      <c r="J49" s="13">
        <v>0</v>
      </c>
      <c r="K49" s="26">
        <f t="shared" si="4"/>
        <v>0</v>
      </c>
      <c r="L49" s="143">
        <f t="shared" si="5"/>
        <v>0</v>
      </c>
    </row>
    <row r="50" spans="1:12" ht="14.25" customHeight="1">
      <c r="A50" s="15">
        <v>39</v>
      </c>
      <c r="B50" s="17" t="s">
        <v>45</v>
      </c>
      <c r="C50" s="34">
        <v>0</v>
      </c>
      <c r="D50" s="26">
        <f t="shared" si="0"/>
        <v>0</v>
      </c>
      <c r="E50" s="13">
        <v>581.73</v>
      </c>
      <c r="F50" s="13">
        <f t="shared" si="1"/>
        <v>613.14342</v>
      </c>
      <c r="G50" s="13">
        <v>1</v>
      </c>
      <c r="H50" s="13">
        <f t="shared" si="2"/>
        <v>581.73</v>
      </c>
      <c r="I50" s="13">
        <f t="shared" si="3"/>
        <v>613.14342</v>
      </c>
      <c r="J50" s="13">
        <v>0</v>
      </c>
      <c r="K50" s="26">
        <f t="shared" si="4"/>
        <v>0</v>
      </c>
      <c r="L50" s="143">
        <f t="shared" si="5"/>
        <v>0</v>
      </c>
    </row>
    <row r="51" spans="1:12" ht="14.25" customHeight="1">
      <c r="A51" s="15">
        <v>40</v>
      </c>
      <c r="B51" s="17" t="s">
        <v>46</v>
      </c>
      <c r="C51" s="34">
        <v>1</v>
      </c>
      <c r="D51" s="26">
        <f t="shared" si="0"/>
        <v>0.08333333333333333</v>
      </c>
      <c r="E51" s="13">
        <v>581.73</v>
      </c>
      <c r="F51" s="13">
        <f t="shared" si="1"/>
        <v>613.14342</v>
      </c>
      <c r="G51" s="13">
        <v>1</v>
      </c>
      <c r="H51" s="13">
        <f t="shared" si="2"/>
        <v>581.73</v>
      </c>
      <c r="I51" s="13">
        <f t="shared" si="3"/>
        <v>613.14342</v>
      </c>
      <c r="J51" s="13">
        <v>0</v>
      </c>
      <c r="K51" s="26">
        <f t="shared" si="4"/>
        <v>0.6</v>
      </c>
      <c r="L51" s="143">
        <f t="shared" si="5"/>
        <v>9.157884525</v>
      </c>
    </row>
    <row r="52" spans="1:12" ht="14.25" customHeight="1">
      <c r="A52" s="15">
        <v>41</v>
      </c>
      <c r="B52" s="17" t="s">
        <v>47</v>
      </c>
      <c r="C52" s="34">
        <v>4</v>
      </c>
      <c r="D52" s="26">
        <f t="shared" si="0"/>
        <v>0.3333333333333333</v>
      </c>
      <c r="E52" s="13">
        <v>581.73</v>
      </c>
      <c r="F52" s="13">
        <f t="shared" si="1"/>
        <v>613.14342</v>
      </c>
      <c r="G52" s="13">
        <v>1</v>
      </c>
      <c r="H52" s="13">
        <f t="shared" si="2"/>
        <v>581.73</v>
      </c>
      <c r="I52" s="13">
        <f t="shared" si="3"/>
        <v>613.14342</v>
      </c>
      <c r="J52" s="13">
        <v>0</v>
      </c>
      <c r="K52" s="26">
        <f t="shared" si="4"/>
        <v>2.4</v>
      </c>
      <c r="L52" s="143">
        <f t="shared" si="5"/>
        <v>36.6315381</v>
      </c>
    </row>
    <row r="53" spans="1:12" ht="14.25" customHeight="1">
      <c r="A53" s="15">
        <v>42</v>
      </c>
      <c r="B53" s="17" t="s">
        <v>48</v>
      </c>
      <c r="C53" s="34">
        <v>0</v>
      </c>
      <c r="D53" s="26">
        <f t="shared" si="0"/>
        <v>0</v>
      </c>
      <c r="E53" s="13">
        <v>581.73</v>
      </c>
      <c r="F53" s="13">
        <f t="shared" si="1"/>
        <v>613.14342</v>
      </c>
      <c r="G53" s="33">
        <v>1.008</v>
      </c>
      <c r="H53" s="13">
        <f t="shared" si="2"/>
        <v>586.3838400000001</v>
      </c>
      <c r="I53" s="13">
        <f t="shared" si="3"/>
        <v>618.04856736</v>
      </c>
      <c r="J53" s="13">
        <v>8.59</v>
      </c>
      <c r="K53" s="26">
        <f t="shared" si="4"/>
        <v>0</v>
      </c>
      <c r="L53" s="143">
        <f t="shared" si="5"/>
        <v>0</v>
      </c>
    </row>
    <row r="54" spans="1:12" ht="14.25" customHeight="1">
      <c r="A54" s="15"/>
      <c r="B54" s="16" t="s">
        <v>49</v>
      </c>
      <c r="C54" s="35">
        <f>SUM(C55:C68)</f>
        <v>12</v>
      </c>
      <c r="D54" s="35">
        <f>SUM(D55:D68)</f>
        <v>1</v>
      </c>
      <c r="E54" s="13"/>
      <c r="F54" s="13"/>
      <c r="G54" s="8"/>
      <c r="H54" s="13"/>
      <c r="I54" s="13"/>
      <c r="J54" s="8">
        <f>SUM(J55:J68)</f>
        <v>18.04</v>
      </c>
      <c r="K54" s="8">
        <f>SUM(K55:K68)</f>
        <v>7.9</v>
      </c>
      <c r="L54" s="143">
        <f t="shared" si="5"/>
        <v>0</v>
      </c>
    </row>
    <row r="55" spans="1:12" ht="14.25" customHeight="1">
      <c r="A55" s="15">
        <v>43</v>
      </c>
      <c r="B55" s="17" t="s">
        <v>50</v>
      </c>
      <c r="C55" s="34">
        <v>1</v>
      </c>
      <c r="D55" s="26">
        <f t="shared" si="0"/>
        <v>0.08333333333333333</v>
      </c>
      <c r="E55" s="13">
        <v>581.73</v>
      </c>
      <c r="F55" s="13">
        <f t="shared" si="1"/>
        <v>613.14342</v>
      </c>
      <c r="G55" s="13">
        <v>1.15</v>
      </c>
      <c r="H55" s="13">
        <f t="shared" si="2"/>
        <v>668.9895</v>
      </c>
      <c r="I55" s="13">
        <f t="shared" si="3"/>
        <v>705.114933</v>
      </c>
      <c r="J55" s="13">
        <v>0</v>
      </c>
      <c r="K55" s="26">
        <f t="shared" si="4"/>
        <v>0.7</v>
      </c>
      <c r="L55" s="143">
        <f t="shared" si="5"/>
        <v>9.157884525</v>
      </c>
    </row>
    <row r="56" spans="1:12" ht="14.25" customHeight="1">
      <c r="A56" s="15">
        <v>44</v>
      </c>
      <c r="B56" s="17" t="s">
        <v>51</v>
      </c>
      <c r="C56" s="34">
        <v>2</v>
      </c>
      <c r="D56" s="26">
        <f t="shared" si="0"/>
        <v>0.16666666666666666</v>
      </c>
      <c r="E56" s="13">
        <v>581.73</v>
      </c>
      <c r="F56" s="13">
        <f t="shared" si="1"/>
        <v>613.14342</v>
      </c>
      <c r="G56" s="13">
        <v>1</v>
      </c>
      <c r="H56" s="13">
        <f t="shared" si="2"/>
        <v>581.73</v>
      </c>
      <c r="I56" s="13">
        <f t="shared" si="3"/>
        <v>613.14342</v>
      </c>
      <c r="J56" s="13">
        <v>0</v>
      </c>
      <c r="K56" s="26">
        <f t="shared" si="4"/>
        <v>1.2</v>
      </c>
      <c r="L56" s="143">
        <f t="shared" si="5"/>
        <v>18.31576905</v>
      </c>
    </row>
    <row r="57" spans="1:12" ht="14.25" customHeight="1">
      <c r="A57" s="15">
        <v>45</v>
      </c>
      <c r="B57" s="17" t="s">
        <v>52</v>
      </c>
      <c r="C57" s="34">
        <v>0</v>
      </c>
      <c r="D57" s="26">
        <f t="shared" si="0"/>
        <v>0</v>
      </c>
      <c r="E57" s="13">
        <v>581.73</v>
      </c>
      <c r="F57" s="13">
        <f t="shared" si="1"/>
        <v>613.14342</v>
      </c>
      <c r="G57" s="13">
        <v>1</v>
      </c>
      <c r="H57" s="13">
        <f t="shared" si="2"/>
        <v>581.73</v>
      </c>
      <c r="I57" s="13">
        <f t="shared" si="3"/>
        <v>613.14342</v>
      </c>
      <c r="J57" s="13">
        <v>0</v>
      </c>
      <c r="K57" s="26">
        <f t="shared" si="4"/>
        <v>0</v>
      </c>
      <c r="L57" s="143">
        <f t="shared" si="5"/>
        <v>0</v>
      </c>
    </row>
    <row r="58" spans="1:12" ht="14.25" customHeight="1">
      <c r="A58" s="15">
        <v>46</v>
      </c>
      <c r="B58" s="17" t="s">
        <v>53</v>
      </c>
      <c r="C58" s="34">
        <v>1</v>
      </c>
      <c r="D58" s="26">
        <f t="shared" si="0"/>
        <v>0.08333333333333333</v>
      </c>
      <c r="E58" s="13">
        <v>581.73</v>
      </c>
      <c r="F58" s="13">
        <f t="shared" si="1"/>
        <v>613.14342</v>
      </c>
      <c r="G58" s="13">
        <v>1</v>
      </c>
      <c r="H58" s="13">
        <f t="shared" si="2"/>
        <v>581.73</v>
      </c>
      <c r="I58" s="13">
        <f t="shared" si="3"/>
        <v>613.14342</v>
      </c>
      <c r="J58" s="13">
        <v>0</v>
      </c>
      <c r="K58" s="26">
        <f t="shared" si="4"/>
        <v>0.6</v>
      </c>
      <c r="L58" s="143">
        <f t="shared" si="5"/>
        <v>9.157884525</v>
      </c>
    </row>
    <row r="59" spans="1:12" ht="14.25" customHeight="1">
      <c r="A59" s="15">
        <v>47</v>
      </c>
      <c r="B59" s="17" t="s">
        <v>54</v>
      </c>
      <c r="C59" s="34">
        <v>1</v>
      </c>
      <c r="D59" s="26">
        <f t="shared" si="0"/>
        <v>0.08333333333333333</v>
      </c>
      <c r="E59" s="13">
        <v>581.73</v>
      </c>
      <c r="F59" s="13">
        <f t="shared" si="1"/>
        <v>613.14342</v>
      </c>
      <c r="G59" s="13">
        <v>1.15</v>
      </c>
      <c r="H59" s="13">
        <f t="shared" si="2"/>
        <v>668.9895</v>
      </c>
      <c r="I59" s="13">
        <f t="shared" si="3"/>
        <v>705.114933</v>
      </c>
      <c r="J59" s="13">
        <v>0</v>
      </c>
      <c r="K59" s="26">
        <f t="shared" si="4"/>
        <v>0.7</v>
      </c>
      <c r="L59" s="143">
        <f t="shared" si="5"/>
        <v>9.157884525</v>
      </c>
    </row>
    <row r="60" spans="1:12" ht="14.25" customHeight="1">
      <c r="A60" s="15">
        <v>48</v>
      </c>
      <c r="B60" s="17" t="s">
        <v>55</v>
      </c>
      <c r="C60" s="34">
        <v>0</v>
      </c>
      <c r="D60" s="26">
        <f t="shared" si="0"/>
        <v>0</v>
      </c>
      <c r="E60" s="13">
        <v>581.73</v>
      </c>
      <c r="F60" s="13">
        <f t="shared" si="1"/>
        <v>613.14342</v>
      </c>
      <c r="G60" s="13">
        <v>1</v>
      </c>
      <c r="H60" s="13">
        <f t="shared" si="2"/>
        <v>581.73</v>
      </c>
      <c r="I60" s="13">
        <f t="shared" si="3"/>
        <v>613.14342</v>
      </c>
      <c r="J60" s="13">
        <v>0</v>
      </c>
      <c r="K60" s="26">
        <f t="shared" si="4"/>
        <v>0</v>
      </c>
      <c r="L60" s="143">
        <f t="shared" si="5"/>
        <v>0</v>
      </c>
    </row>
    <row r="61" spans="1:12" ht="14.25" customHeight="1">
      <c r="A61" s="15">
        <v>49</v>
      </c>
      <c r="B61" s="17" t="s">
        <v>56</v>
      </c>
      <c r="C61" s="34">
        <v>1</v>
      </c>
      <c r="D61" s="26">
        <f t="shared" si="0"/>
        <v>0.08333333333333333</v>
      </c>
      <c r="E61" s="13">
        <v>581.73</v>
      </c>
      <c r="F61" s="13">
        <f t="shared" si="1"/>
        <v>613.14342</v>
      </c>
      <c r="G61" s="13">
        <v>1.1</v>
      </c>
      <c r="H61" s="13">
        <f t="shared" si="2"/>
        <v>639.903</v>
      </c>
      <c r="I61" s="13">
        <f t="shared" si="3"/>
        <v>674.457762</v>
      </c>
      <c r="J61" s="13">
        <v>0</v>
      </c>
      <c r="K61" s="26">
        <f t="shared" si="4"/>
        <v>0.7</v>
      </c>
      <c r="L61" s="143">
        <f t="shared" si="5"/>
        <v>9.157884525</v>
      </c>
    </row>
    <row r="62" spans="1:12" ht="14.25" customHeight="1">
      <c r="A62" s="15">
        <v>50</v>
      </c>
      <c r="B62" s="17" t="s">
        <v>57</v>
      </c>
      <c r="C62" s="34">
        <v>0</v>
      </c>
      <c r="D62" s="26">
        <f t="shared" si="0"/>
        <v>0</v>
      </c>
      <c r="E62" s="13">
        <v>581.73</v>
      </c>
      <c r="F62" s="13">
        <f t="shared" si="1"/>
        <v>613.14342</v>
      </c>
      <c r="G62" s="13">
        <v>1</v>
      </c>
      <c r="H62" s="13">
        <f t="shared" si="2"/>
        <v>581.73</v>
      </c>
      <c r="I62" s="13">
        <f t="shared" si="3"/>
        <v>613.14342</v>
      </c>
      <c r="J62" s="13">
        <v>0</v>
      </c>
      <c r="K62" s="26">
        <f t="shared" si="4"/>
        <v>0</v>
      </c>
      <c r="L62" s="143">
        <f t="shared" si="5"/>
        <v>0</v>
      </c>
    </row>
    <row r="63" spans="1:12" ht="14.25" customHeight="1">
      <c r="A63" s="15">
        <v>51</v>
      </c>
      <c r="B63" s="17" t="s">
        <v>58</v>
      </c>
      <c r="C63" s="34">
        <v>2</v>
      </c>
      <c r="D63" s="26">
        <f t="shared" si="0"/>
        <v>0.16666666666666666</v>
      </c>
      <c r="E63" s="13">
        <v>581.73</v>
      </c>
      <c r="F63" s="13">
        <f t="shared" si="1"/>
        <v>613.14342</v>
      </c>
      <c r="G63" s="13">
        <v>1.15</v>
      </c>
      <c r="H63" s="13">
        <f t="shared" si="2"/>
        <v>668.9895</v>
      </c>
      <c r="I63" s="13">
        <f t="shared" si="3"/>
        <v>705.114933</v>
      </c>
      <c r="J63" s="13">
        <v>18.04</v>
      </c>
      <c r="K63" s="26">
        <f t="shared" si="4"/>
        <v>1.4</v>
      </c>
      <c r="L63" s="143">
        <f t="shared" si="5"/>
        <v>18.31576905</v>
      </c>
    </row>
    <row r="64" spans="1:12" ht="14.25" customHeight="1">
      <c r="A64" s="15">
        <v>52</v>
      </c>
      <c r="B64" s="17" t="s">
        <v>59</v>
      </c>
      <c r="C64" s="34">
        <v>1</v>
      </c>
      <c r="D64" s="26">
        <f t="shared" si="0"/>
        <v>0.08333333333333333</v>
      </c>
      <c r="E64" s="13">
        <v>581.73</v>
      </c>
      <c r="F64" s="13">
        <f t="shared" si="1"/>
        <v>613.14342</v>
      </c>
      <c r="G64" s="13">
        <v>1</v>
      </c>
      <c r="H64" s="13">
        <f t="shared" si="2"/>
        <v>581.73</v>
      </c>
      <c r="I64" s="13">
        <f t="shared" si="3"/>
        <v>613.14342</v>
      </c>
      <c r="J64" s="13">
        <v>0</v>
      </c>
      <c r="K64" s="26">
        <f t="shared" si="4"/>
        <v>0.6</v>
      </c>
      <c r="L64" s="143">
        <f t="shared" si="5"/>
        <v>9.157884525</v>
      </c>
    </row>
    <row r="65" spans="1:12" ht="14.25" customHeight="1">
      <c r="A65" s="15">
        <v>53</v>
      </c>
      <c r="B65" s="17" t="s">
        <v>60</v>
      </c>
      <c r="C65" s="34">
        <v>2</v>
      </c>
      <c r="D65" s="26">
        <f t="shared" si="0"/>
        <v>0.16666666666666666</v>
      </c>
      <c r="E65" s="13">
        <v>581.73</v>
      </c>
      <c r="F65" s="13">
        <f t="shared" si="1"/>
        <v>613.14342</v>
      </c>
      <c r="G65" s="13">
        <v>1.15</v>
      </c>
      <c r="H65" s="13">
        <f t="shared" si="2"/>
        <v>668.9895</v>
      </c>
      <c r="I65" s="13">
        <f t="shared" si="3"/>
        <v>705.114933</v>
      </c>
      <c r="J65" s="13">
        <v>0</v>
      </c>
      <c r="K65" s="26">
        <f t="shared" si="4"/>
        <v>1.4</v>
      </c>
      <c r="L65" s="143">
        <f t="shared" si="5"/>
        <v>18.31576905</v>
      </c>
    </row>
    <row r="66" spans="1:12" ht="14.25" customHeight="1">
      <c r="A66" s="15">
        <v>54</v>
      </c>
      <c r="B66" s="17" t="s">
        <v>61</v>
      </c>
      <c r="C66" s="34">
        <v>1</v>
      </c>
      <c r="D66" s="26">
        <f t="shared" si="0"/>
        <v>0.08333333333333333</v>
      </c>
      <c r="E66" s="13">
        <v>581.73</v>
      </c>
      <c r="F66" s="13">
        <f t="shared" si="1"/>
        <v>613.14342</v>
      </c>
      <c r="G66" s="13">
        <v>1</v>
      </c>
      <c r="H66" s="13">
        <f t="shared" si="2"/>
        <v>581.73</v>
      </c>
      <c r="I66" s="13">
        <f t="shared" si="3"/>
        <v>613.14342</v>
      </c>
      <c r="J66" s="13">
        <v>0</v>
      </c>
      <c r="K66" s="26">
        <f t="shared" si="4"/>
        <v>0.6</v>
      </c>
      <c r="L66" s="143">
        <f t="shared" si="5"/>
        <v>9.157884525</v>
      </c>
    </row>
    <row r="67" spans="1:12" ht="14.25" customHeight="1">
      <c r="A67" s="15">
        <v>55</v>
      </c>
      <c r="B67" s="17" t="s">
        <v>62</v>
      </c>
      <c r="C67" s="34">
        <v>0</v>
      </c>
      <c r="D67" s="26">
        <f t="shared" si="0"/>
        <v>0</v>
      </c>
      <c r="E67" s="13">
        <v>581.73</v>
      </c>
      <c r="F67" s="13">
        <f t="shared" si="1"/>
        <v>613.14342</v>
      </c>
      <c r="G67" s="13">
        <v>1.003</v>
      </c>
      <c r="H67" s="13">
        <f t="shared" si="2"/>
        <v>583.47519</v>
      </c>
      <c r="I67" s="13">
        <f t="shared" si="3"/>
        <v>614.98285026</v>
      </c>
      <c r="J67" s="13">
        <v>0</v>
      </c>
      <c r="K67" s="26">
        <f t="shared" si="4"/>
        <v>0</v>
      </c>
      <c r="L67" s="143">
        <f t="shared" si="5"/>
        <v>0</v>
      </c>
    </row>
    <row r="68" spans="1:12" ht="14.25" customHeight="1">
      <c r="A68" s="15">
        <v>56</v>
      </c>
      <c r="B68" s="17" t="s">
        <v>63</v>
      </c>
      <c r="C68" s="34">
        <v>0</v>
      </c>
      <c r="D68" s="26">
        <f t="shared" si="0"/>
        <v>0</v>
      </c>
      <c r="E68" s="13">
        <v>581.73</v>
      </c>
      <c r="F68" s="13">
        <f t="shared" si="1"/>
        <v>613.14342</v>
      </c>
      <c r="G68" s="13">
        <v>1</v>
      </c>
      <c r="H68" s="13">
        <f t="shared" si="2"/>
        <v>581.73</v>
      </c>
      <c r="I68" s="13">
        <f t="shared" si="3"/>
        <v>613.14342</v>
      </c>
      <c r="J68" s="13">
        <v>0</v>
      </c>
      <c r="K68" s="26">
        <f t="shared" si="4"/>
        <v>0</v>
      </c>
      <c r="L68" s="143">
        <f t="shared" si="5"/>
        <v>0</v>
      </c>
    </row>
    <row r="69" spans="1:12" ht="14.25" customHeight="1">
      <c r="A69" s="15"/>
      <c r="B69" s="16" t="s">
        <v>64</v>
      </c>
      <c r="C69" s="9">
        <f>SUM(C70:C75)</f>
        <v>4</v>
      </c>
      <c r="D69" s="9">
        <f>SUM(D70:D75)</f>
        <v>0.3333333333333333</v>
      </c>
      <c r="E69" s="13"/>
      <c r="F69" s="13"/>
      <c r="G69" s="8"/>
      <c r="H69" s="13"/>
      <c r="I69" s="13"/>
      <c r="J69" s="8">
        <f>SUM(J70:J75)</f>
        <v>51.88</v>
      </c>
      <c r="K69" s="8">
        <f>SUM(K70:K75)</f>
        <v>3</v>
      </c>
      <c r="L69" s="143">
        <f t="shared" si="5"/>
        <v>0</v>
      </c>
    </row>
    <row r="70" spans="1:12" ht="14.25" customHeight="1">
      <c r="A70" s="15">
        <v>57</v>
      </c>
      <c r="B70" s="17" t="s">
        <v>65</v>
      </c>
      <c r="C70" s="34">
        <v>3</v>
      </c>
      <c r="D70" s="26">
        <f t="shared" si="0"/>
        <v>0.25</v>
      </c>
      <c r="E70" s="13">
        <v>581.73</v>
      </c>
      <c r="F70" s="13">
        <f t="shared" si="1"/>
        <v>613.14342</v>
      </c>
      <c r="G70" s="13">
        <v>1.15</v>
      </c>
      <c r="H70" s="13">
        <f t="shared" si="2"/>
        <v>668.9895</v>
      </c>
      <c r="I70" s="13">
        <f t="shared" si="3"/>
        <v>705.114933</v>
      </c>
      <c r="J70" s="13">
        <v>15.29</v>
      </c>
      <c r="K70" s="26">
        <f t="shared" si="4"/>
        <v>2.1</v>
      </c>
      <c r="L70" s="143">
        <f t="shared" si="5"/>
        <v>27.473653575</v>
      </c>
    </row>
    <row r="71" spans="1:12" ht="14.25" customHeight="1">
      <c r="A71" s="15">
        <v>58</v>
      </c>
      <c r="B71" s="17" t="s">
        <v>66</v>
      </c>
      <c r="C71" s="34">
        <v>0</v>
      </c>
      <c r="D71" s="26">
        <f t="shared" si="0"/>
        <v>0</v>
      </c>
      <c r="E71" s="13">
        <v>581.73</v>
      </c>
      <c r="F71" s="13">
        <f t="shared" si="1"/>
        <v>613.14342</v>
      </c>
      <c r="G71" s="13">
        <v>1.152</v>
      </c>
      <c r="H71" s="13">
        <f t="shared" si="2"/>
        <v>670.15296</v>
      </c>
      <c r="I71" s="13">
        <f t="shared" si="3"/>
        <v>706.3412198399999</v>
      </c>
      <c r="J71" s="13">
        <v>9.16</v>
      </c>
      <c r="K71" s="26">
        <f t="shared" si="4"/>
        <v>0</v>
      </c>
      <c r="L71" s="143">
        <f t="shared" si="5"/>
        <v>0</v>
      </c>
    </row>
    <row r="72" spans="1:12" ht="14.25" customHeight="1">
      <c r="A72" s="15">
        <v>59</v>
      </c>
      <c r="B72" s="17" t="s">
        <v>67</v>
      </c>
      <c r="C72" s="34">
        <v>0</v>
      </c>
      <c r="D72" s="26">
        <f t="shared" si="0"/>
        <v>0</v>
      </c>
      <c r="E72" s="13">
        <v>581.73</v>
      </c>
      <c r="F72" s="13">
        <f t="shared" si="1"/>
        <v>613.14342</v>
      </c>
      <c r="G72" s="13">
        <v>1.16</v>
      </c>
      <c r="H72" s="13">
        <f t="shared" si="2"/>
        <v>674.8068</v>
      </c>
      <c r="I72" s="13">
        <f t="shared" si="3"/>
        <v>711.2463671999999</v>
      </c>
      <c r="J72" s="13">
        <v>4</v>
      </c>
      <c r="K72" s="26">
        <f t="shared" si="4"/>
        <v>0</v>
      </c>
      <c r="L72" s="143">
        <f t="shared" si="5"/>
        <v>0</v>
      </c>
    </row>
    <row r="73" spans="1:12" ht="14.25" customHeight="1">
      <c r="A73" s="15">
        <v>60</v>
      </c>
      <c r="B73" s="17" t="s">
        <v>68</v>
      </c>
      <c r="C73" s="34">
        <v>0</v>
      </c>
      <c r="D73" s="26">
        <f t="shared" si="0"/>
        <v>0</v>
      </c>
      <c r="E73" s="13">
        <v>581.73</v>
      </c>
      <c r="F73" s="13">
        <f t="shared" si="1"/>
        <v>613.14342</v>
      </c>
      <c r="G73" s="13">
        <v>1.5</v>
      </c>
      <c r="H73" s="13">
        <f t="shared" si="2"/>
        <v>872.595</v>
      </c>
      <c r="I73" s="13">
        <f t="shared" si="3"/>
        <v>919.71513</v>
      </c>
      <c r="J73" s="13">
        <v>5.11</v>
      </c>
      <c r="K73" s="26">
        <f t="shared" si="4"/>
        <v>0</v>
      </c>
      <c r="L73" s="143">
        <f t="shared" si="5"/>
        <v>0</v>
      </c>
    </row>
    <row r="74" spans="1:12" ht="14.25" customHeight="1">
      <c r="A74" s="15">
        <v>61</v>
      </c>
      <c r="B74" s="17" t="s">
        <v>69</v>
      </c>
      <c r="C74" s="34">
        <v>1</v>
      </c>
      <c r="D74" s="26">
        <f aca="true" t="shared" si="6" ref="D74:D103">C74/12</f>
        <v>0.08333333333333333</v>
      </c>
      <c r="E74" s="13">
        <v>581.73</v>
      </c>
      <c r="F74" s="13">
        <f aca="true" t="shared" si="7" ref="F74:F103">E74*1.054</f>
        <v>613.14342</v>
      </c>
      <c r="G74" s="13">
        <v>1.5</v>
      </c>
      <c r="H74" s="13">
        <f aca="true" t="shared" si="8" ref="H74:H103">E74*G74</f>
        <v>872.595</v>
      </c>
      <c r="I74" s="13">
        <f aca="true" t="shared" si="9" ref="I74:I103">F74*G74</f>
        <v>919.71513</v>
      </c>
      <c r="J74" s="13">
        <v>0</v>
      </c>
      <c r="K74" s="26">
        <f aca="true" t="shared" si="10" ref="K74:K103">ROUND(((D74*H74+D74*I74*11+J74)/1000),1)</f>
        <v>0.9</v>
      </c>
      <c r="L74" s="143">
        <f aca="true" t="shared" si="11" ref="L74:L103">((D74*E74)+(D74*F74*11))*1.5/100</f>
        <v>9.157884525</v>
      </c>
    </row>
    <row r="75" spans="1:12" ht="14.25" customHeight="1">
      <c r="A75" s="15">
        <v>62</v>
      </c>
      <c r="B75" s="17" t="s">
        <v>70</v>
      </c>
      <c r="C75" s="34">
        <v>0</v>
      </c>
      <c r="D75" s="26">
        <f t="shared" si="6"/>
        <v>0</v>
      </c>
      <c r="E75" s="13">
        <v>581.73</v>
      </c>
      <c r="F75" s="13">
        <f t="shared" si="7"/>
        <v>613.14342</v>
      </c>
      <c r="G75" s="13">
        <v>1.15</v>
      </c>
      <c r="H75" s="13">
        <f t="shared" si="8"/>
        <v>668.9895</v>
      </c>
      <c r="I75" s="13">
        <f t="shared" si="9"/>
        <v>705.114933</v>
      </c>
      <c r="J75" s="13">
        <v>18.32</v>
      </c>
      <c r="K75" s="26">
        <f t="shared" si="10"/>
        <v>0</v>
      </c>
      <c r="L75" s="143">
        <f t="shared" si="11"/>
        <v>0</v>
      </c>
    </row>
    <row r="76" spans="1:12" ht="14.25" customHeight="1">
      <c r="A76" s="15"/>
      <c r="B76" s="16" t="s">
        <v>71</v>
      </c>
      <c r="C76" s="9">
        <f>SUM(C77:C88)</f>
        <v>6</v>
      </c>
      <c r="D76" s="9">
        <f>SUM(D77:D88)</f>
        <v>0.5</v>
      </c>
      <c r="E76" s="13"/>
      <c r="F76" s="13"/>
      <c r="G76" s="8"/>
      <c r="H76" s="13"/>
      <c r="I76" s="13"/>
      <c r="J76" s="8">
        <f>SUM(J77:J88)</f>
        <v>42.27</v>
      </c>
      <c r="K76" s="8">
        <f>SUM(K77:K88)</f>
        <v>4.5</v>
      </c>
      <c r="L76" s="143">
        <f t="shared" si="11"/>
        <v>0</v>
      </c>
    </row>
    <row r="77" spans="1:12" ht="14.25" customHeight="1">
      <c r="A77" s="15">
        <v>63</v>
      </c>
      <c r="B77" s="17" t="s">
        <v>72</v>
      </c>
      <c r="C77" s="34">
        <v>0</v>
      </c>
      <c r="D77" s="26">
        <f t="shared" si="6"/>
        <v>0</v>
      </c>
      <c r="E77" s="13">
        <v>581.73</v>
      </c>
      <c r="F77" s="13">
        <f t="shared" si="7"/>
        <v>613.14342</v>
      </c>
      <c r="G77" s="13">
        <v>1.4</v>
      </c>
      <c r="H77" s="13">
        <f t="shared" si="8"/>
        <v>814.422</v>
      </c>
      <c r="I77" s="13">
        <f t="shared" si="9"/>
        <v>858.4007879999999</v>
      </c>
      <c r="J77" s="13">
        <v>0</v>
      </c>
      <c r="K77" s="26">
        <f t="shared" si="10"/>
        <v>0</v>
      </c>
      <c r="L77" s="143">
        <f t="shared" si="11"/>
        <v>0</v>
      </c>
    </row>
    <row r="78" spans="1:12" ht="14.25" customHeight="1">
      <c r="A78" s="15">
        <v>64</v>
      </c>
      <c r="B78" s="17" t="s">
        <v>73</v>
      </c>
      <c r="C78" s="34">
        <v>1</v>
      </c>
      <c r="D78" s="26">
        <f t="shared" si="6"/>
        <v>0.08333333333333333</v>
      </c>
      <c r="E78" s="13">
        <v>581.73</v>
      </c>
      <c r="F78" s="13">
        <f t="shared" si="7"/>
        <v>613.14342</v>
      </c>
      <c r="G78" s="13">
        <v>1.21</v>
      </c>
      <c r="H78" s="13">
        <f t="shared" si="8"/>
        <v>703.8933</v>
      </c>
      <c r="I78" s="13">
        <f t="shared" si="9"/>
        <v>741.9035382</v>
      </c>
      <c r="J78" s="13">
        <v>0</v>
      </c>
      <c r="K78" s="26">
        <f t="shared" si="10"/>
        <v>0.7</v>
      </c>
      <c r="L78" s="143">
        <f t="shared" si="11"/>
        <v>9.157884525</v>
      </c>
    </row>
    <row r="79" spans="1:12" ht="14.25" customHeight="1">
      <c r="A79" s="15">
        <v>65</v>
      </c>
      <c r="B79" s="17" t="s">
        <v>74</v>
      </c>
      <c r="C79" s="34">
        <v>0</v>
      </c>
      <c r="D79" s="26">
        <f t="shared" si="6"/>
        <v>0</v>
      </c>
      <c r="E79" s="13">
        <v>581.73</v>
      </c>
      <c r="F79" s="13">
        <f t="shared" si="7"/>
        <v>613.14342</v>
      </c>
      <c r="G79" s="13">
        <v>1.4</v>
      </c>
      <c r="H79" s="13">
        <f t="shared" si="8"/>
        <v>814.422</v>
      </c>
      <c r="I79" s="13">
        <f t="shared" si="9"/>
        <v>858.4007879999999</v>
      </c>
      <c r="J79" s="13">
        <v>0</v>
      </c>
      <c r="K79" s="26">
        <f t="shared" si="10"/>
        <v>0</v>
      </c>
      <c r="L79" s="143">
        <f t="shared" si="11"/>
        <v>0</v>
      </c>
    </row>
    <row r="80" spans="1:12" ht="14.25" customHeight="1">
      <c r="A80" s="15">
        <v>66</v>
      </c>
      <c r="B80" s="17" t="s">
        <v>75</v>
      </c>
      <c r="C80" s="34">
        <v>0</v>
      </c>
      <c r="D80" s="26">
        <f t="shared" si="6"/>
        <v>0</v>
      </c>
      <c r="E80" s="13">
        <v>581.73</v>
      </c>
      <c r="F80" s="13">
        <f t="shared" si="7"/>
        <v>613.14342</v>
      </c>
      <c r="G80" s="13">
        <v>1.3</v>
      </c>
      <c r="H80" s="13">
        <f t="shared" si="8"/>
        <v>756.249</v>
      </c>
      <c r="I80" s="13">
        <f t="shared" si="9"/>
        <v>797.086446</v>
      </c>
      <c r="J80" s="13">
        <v>0</v>
      </c>
      <c r="K80" s="26">
        <f t="shared" si="10"/>
        <v>0</v>
      </c>
      <c r="L80" s="143">
        <f t="shared" si="11"/>
        <v>0</v>
      </c>
    </row>
    <row r="81" spans="1:12" ht="14.25" customHeight="1">
      <c r="A81" s="15">
        <v>67</v>
      </c>
      <c r="B81" s="17" t="s">
        <v>76</v>
      </c>
      <c r="C81" s="34">
        <v>3</v>
      </c>
      <c r="D81" s="26">
        <f t="shared" si="6"/>
        <v>0.25</v>
      </c>
      <c r="E81" s="13">
        <v>581.73</v>
      </c>
      <c r="F81" s="13">
        <f t="shared" si="7"/>
        <v>613.14342</v>
      </c>
      <c r="G81" s="13">
        <v>1.175</v>
      </c>
      <c r="H81" s="13">
        <f t="shared" si="8"/>
        <v>683.5327500000001</v>
      </c>
      <c r="I81" s="13">
        <f t="shared" si="9"/>
        <v>720.4435185</v>
      </c>
      <c r="J81" s="13">
        <v>0</v>
      </c>
      <c r="K81" s="26">
        <f t="shared" si="10"/>
        <v>2.2</v>
      </c>
      <c r="L81" s="143">
        <f t="shared" si="11"/>
        <v>27.473653575</v>
      </c>
    </row>
    <row r="82" spans="1:12" ht="14.25" customHeight="1">
      <c r="A82" s="15">
        <v>68</v>
      </c>
      <c r="B82" s="17" t="s">
        <v>77</v>
      </c>
      <c r="C82" s="34">
        <v>0</v>
      </c>
      <c r="D82" s="26">
        <f t="shared" si="6"/>
        <v>0</v>
      </c>
      <c r="E82" s="13">
        <v>581.73</v>
      </c>
      <c r="F82" s="13">
        <f t="shared" si="7"/>
        <v>613.14342</v>
      </c>
      <c r="G82" s="13">
        <v>1.25</v>
      </c>
      <c r="H82" s="13">
        <f t="shared" si="8"/>
        <v>727.1625</v>
      </c>
      <c r="I82" s="13">
        <f t="shared" si="9"/>
        <v>766.429275</v>
      </c>
      <c r="J82" s="13">
        <v>0</v>
      </c>
      <c r="K82" s="26">
        <f t="shared" si="10"/>
        <v>0</v>
      </c>
      <c r="L82" s="143">
        <f t="shared" si="11"/>
        <v>0</v>
      </c>
    </row>
    <row r="83" spans="1:12" ht="14.25" customHeight="1">
      <c r="A83" s="15">
        <v>69</v>
      </c>
      <c r="B83" s="17" t="s">
        <v>78</v>
      </c>
      <c r="C83" s="34">
        <v>0</v>
      </c>
      <c r="D83" s="26">
        <f t="shared" si="6"/>
        <v>0</v>
      </c>
      <c r="E83" s="13">
        <v>581.73</v>
      </c>
      <c r="F83" s="13">
        <f t="shared" si="7"/>
        <v>613.14342</v>
      </c>
      <c r="G83" s="13">
        <v>1.23</v>
      </c>
      <c r="H83" s="13">
        <f t="shared" si="8"/>
        <v>715.5279</v>
      </c>
      <c r="I83" s="13">
        <f t="shared" si="9"/>
        <v>754.1664066</v>
      </c>
      <c r="J83" s="13">
        <v>0</v>
      </c>
      <c r="K83" s="26">
        <f t="shared" si="10"/>
        <v>0</v>
      </c>
      <c r="L83" s="143">
        <f t="shared" si="11"/>
        <v>0</v>
      </c>
    </row>
    <row r="84" spans="1:12" ht="14.25" customHeight="1">
      <c r="A84" s="15">
        <v>70</v>
      </c>
      <c r="B84" s="17" t="s">
        <v>79</v>
      </c>
      <c r="C84" s="34">
        <v>0</v>
      </c>
      <c r="D84" s="26">
        <f t="shared" si="6"/>
        <v>0</v>
      </c>
      <c r="E84" s="13">
        <v>581.73</v>
      </c>
      <c r="F84" s="13">
        <f t="shared" si="7"/>
        <v>613.14342</v>
      </c>
      <c r="G84" s="13">
        <v>1.3</v>
      </c>
      <c r="H84" s="13">
        <f t="shared" si="8"/>
        <v>756.249</v>
      </c>
      <c r="I84" s="13">
        <f t="shared" si="9"/>
        <v>797.086446</v>
      </c>
      <c r="J84" s="13">
        <v>0</v>
      </c>
      <c r="K84" s="26">
        <f t="shared" si="10"/>
        <v>0</v>
      </c>
      <c r="L84" s="143">
        <f t="shared" si="11"/>
        <v>0</v>
      </c>
    </row>
    <row r="85" spans="1:12" ht="14.25" customHeight="1">
      <c r="A85" s="15">
        <v>71</v>
      </c>
      <c r="B85" s="17" t="s">
        <v>80</v>
      </c>
      <c r="C85" s="34">
        <v>0</v>
      </c>
      <c r="D85" s="26">
        <f t="shared" si="6"/>
        <v>0</v>
      </c>
      <c r="E85" s="13">
        <v>581.73</v>
      </c>
      <c r="F85" s="13">
        <f t="shared" si="7"/>
        <v>613.14342</v>
      </c>
      <c r="G85" s="13">
        <v>1.2</v>
      </c>
      <c r="H85" s="13">
        <f t="shared" si="8"/>
        <v>698.076</v>
      </c>
      <c r="I85" s="13">
        <f t="shared" si="9"/>
        <v>735.772104</v>
      </c>
      <c r="J85" s="13">
        <v>0</v>
      </c>
      <c r="K85" s="26">
        <f t="shared" si="10"/>
        <v>0</v>
      </c>
      <c r="L85" s="143">
        <f t="shared" si="11"/>
        <v>0</v>
      </c>
    </row>
    <row r="86" spans="1:12" ht="14.25" customHeight="1">
      <c r="A86" s="15">
        <v>72</v>
      </c>
      <c r="B86" s="17" t="s">
        <v>81</v>
      </c>
      <c r="C86" s="34">
        <v>0</v>
      </c>
      <c r="D86" s="26">
        <f t="shared" si="6"/>
        <v>0</v>
      </c>
      <c r="E86" s="13">
        <v>581.73</v>
      </c>
      <c r="F86" s="13">
        <f t="shared" si="7"/>
        <v>613.14342</v>
      </c>
      <c r="G86" s="13">
        <v>1.15</v>
      </c>
      <c r="H86" s="13">
        <f t="shared" si="8"/>
        <v>668.9895</v>
      </c>
      <c r="I86" s="13">
        <f t="shared" si="9"/>
        <v>705.114933</v>
      </c>
      <c r="J86" s="13">
        <v>0</v>
      </c>
      <c r="K86" s="26">
        <f t="shared" si="10"/>
        <v>0</v>
      </c>
      <c r="L86" s="143">
        <f t="shared" si="11"/>
        <v>0</v>
      </c>
    </row>
    <row r="87" spans="1:12" ht="14.25" customHeight="1">
      <c r="A87" s="15">
        <v>73</v>
      </c>
      <c r="B87" s="17" t="s">
        <v>82</v>
      </c>
      <c r="C87" s="34">
        <v>0</v>
      </c>
      <c r="D87" s="26">
        <f t="shared" si="6"/>
        <v>0</v>
      </c>
      <c r="E87" s="13">
        <v>581.73</v>
      </c>
      <c r="F87" s="13">
        <f t="shared" si="7"/>
        <v>613.14342</v>
      </c>
      <c r="G87" s="13">
        <v>1.4</v>
      </c>
      <c r="H87" s="13">
        <f t="shared" si="8"/>
        <v>814.422</v>
      </c>
      <c r="I87" s="13">
        <f t="shared" si="9"/>
        <v>858.4007879999999</v>
      </c>
      <c r="J87" s="13">
        <v>0</v>
      </c>
      <c r="K87" s="26">
        <f t="shared" si="10"/>
        <v>0</v>
      </c>
      <c r="L87" s="143">
        <f t="shared" si="11"/>
        <v>0</v>
      </c>
    </row>
    <row r="88" spans="1:12" ht="14.25" customHeight="1">
      <c r="A88" s="15">
        <v>74</v>
      </c>
      <c r="B88" s="17" t="s">
        <v>83</v>
      </c>
      <c r="C88" s="34">
        <v>2</v>
      </c>
      <c r="D88" s="26">
        <f t="shared" si="6"/>
        <v>0.16666666666666666</v>
      </c>
      <c r="E88" s="13">
        <v>581.73</v>
      </c>
      <c r="F88" s="13">
        <f t="shared" si="7"/>
        <v>613.14342</v>
      </c>
      <c r="G88" s="13">
        <v>1.24</v>
      </c>
      <c r="H88" s="13">
        <f t="shared" si="8"/>
        <v>721.3452</v>
      </c>
      <c r="I88" s="13">
        <f t="shared" si="9"/>
        <v>760.2978408</v>
      </c>
      <c r="J88" s="13">
        <v>42.27</v>
      </c>
      <c r="K88" s="26">
        <f t="shared" si="10"/>
        <v>1.6</v>
      </c>
      <c r="L88" s="143">
        <f t="shared" si="11"/>
        <v>18.31576905</v>
      </c>
    </row>
    <row r="89" spans="1:12" ht="14.25" customHeight="1">
      <c r="A89" s="15"/>
      <c r="B89" s="16" t="s">
        <v>84</v>
      </c>
      <c r="C89" s="9">
        <f>SUM(C90:C98)</f>
        <v>3</v>
      </c>
      <c r="D89" s="9">
        <f>SUM(D90:D98)</f>
        <v>0.25</v>
      </c>
      <c r="E89" s="13"/>
      <c r="F89" s="13"/>
      <c r="G89" s="8"/>
      <c r="H89" s="13"/>
      <c r="I89" s="13"/>
      <c r="J89" s="8">
        <f>SUM(J90:J98)</f>
        <v>28.810000000000002</v>
      </c>
      <c r="K89" s="8">
        <f>SUM(K90:K98)</f>
        <v>2.6</v>
      </c>
      <c r="L89" s="143">
        <f t="shared" si="11"/>
        <v>0</v>
      </c>
    </row>
    <row r="90" spans="1:12" ht="14.25" customHeight="1">
      <c r="A90" s="15">
        <v>75</v>
      </c>
      <c r="B90" s="17" t="s">
        <v>85</v>
      </c>
      <c r="C90" s="34">
        <v>0</v>
      </c>
      <c r="D90" s="26">
        <f t="shared" si="6"/>
        <v>0</v>
      </c>
      <c r="E90" s="13">
        <v>581.73</v>
      </c>
      <c r="F90" s="13">
        <f t="shared" si="7"/>
        <v>613.14342</v>
      </c>
      <c r="G90" s="13">
        <v>1.47</v>
      </c>
      <c r="H90" s="13">
        <f t="shared" si="8"/>
        <v>855.1431</v>
      </c>
      <c r="I90" s="13">
        <f t="shared" si="9"/>
        <v>901.3208274</v>
      </c>
      <c r="J90" s="13">
        <v>9.16</v>
      </c>
      <c r="K90" s="26">
        <f t="shared" si="10"/>
        <v>0</v>
      </c>
      <c r="L90" s="143">
        <f t="shared" si="11"/>
        <v>0</v>
      </c>
    </row>
    <row r="91" spans="1:12" ht="14.25" customHeight="1">
      <c r="A91" s="15">
        <v>76</v>
      </c>
      <c r="B91" s="17" t="s">
        <v>86</v>
      </c>
      <c r="C91" s="34">
        <v>0</v>
      </c>
      <c r="D91" s="26">
        <f t="shared" si="6"/>
        <v>0</v>
      </c>
      <c r="E91" s="13">
        <v>581.73</v>
      </c>
      <c r="F91" s="13">
        <f t="shared" si="7"/>
        <v>613.14342</v>
      </c>
      <c r="G91" s="13">
        <v>1.2</v>
      </c>
      <c r="H91" s="13">
        <f t="shared" si="8"/>
        <v>698.076</v>
      </c>
      <c r="I91" s="13">
        <f t="shared" si="9"/>
        <v>735.772104</v>
      </c>
      <c r="J91" s="13">
        <v>10.23</v>
      </c>
      <c r="K91" s="26">
        <f t="shared" si="10"/>
        <v>0</v>
      </c>
      <c r="L91" s="143">
        <f t="shared" si="11"/>
        <v>0</v>
      </c>
    </row>
    <row r="92" spans="1:12" ht="14.25" customHeight="1">
      <c r="A92" s="15">
        <v>77</v>
      </c>
      <c r="B92" s="17" t="s">
        <v>87</v>
      </c>
      <c r="C92" s="34">
        <v>2</v>
      </c>
      <c r="D92" s="26">
        <f t="shared" si="6"/>
        <v>0.16666666666666666</v>
      </c>
      <c r="E92" s="13">
        <v>581.73</v>
      </c>
      <c r="F92" s="13">
        <f t="shared" si="7"/>
        <v>613.14342</v>
      </c>
      <c r="G92" s="13">
        <v>1.27</v>
      </c>
      <c r="H92" s="13">
        <f t="shared" si="8"/>
        <v>738.7971</v>
      </c>
      <c r="I92" s="13">
        <f t="shared" si="9"/>
        <v>778.6921434</v>
      </c>
      <c r="J92" s="13">
        <v>0</v>
      </c>
      <c r="K92" s="26">
        <f t="shared" si="10"/>
        <v>1.6</v>
      </c>
      <c r="L92" s="143">
        <f t="shared" si="11"/>
        <v>18.31576905</v>
      </c>
    </row>
    <row r="93" spans="1:12" ht="14.25" customHeight="1">
      <c r="A93" s="15">
        <v>78</v>
      </c>
      <c r="B93" s="17" t="s">
        <v>88</v>
      </c>
      <c r="C93" s="34">
        <v>0</v>
      </c>
      <c r="D93" s="26">
        <f t="shared" si="6"/>
        <v>0</v>
      </c>
      <c r="E93" s="13">
        <v>581.73</v>
      </c>
      <c r="F93" s="13">
        <f t="shared" si="7"/>
        <v>613.14342</v>
      </c>
      <c r="G93" s="13">
        <v>1.3</v>
      </c>
      <c r="H93" s="13">
        <f t="shared" si="8"/>
        <v>756.249</v>
      </c>
      <c r="I93" s="13">
        <f t="shared" si="9"/>
        <v>797.086446</v>
      </c>
      <c r="J93" s="13">
        <v>9.42</v>
      </c>
      <c r="K93" s="26">
        <f t="shared" si="10"/>
        <v>0</v>
      </c>
      <c r="L93" s="143">
        <f t="shared" si="11"/>
        <v>0</v>
      </c>
    </row>
    <row r="94" spans="1:12" ht="14.25" customHeight="1">
      <c r="A94" s="15">
        <v>79</v>
      </c>
      <c r="B94" s="17" t="s">
        <v>89</v>
      </c>
      <c r="C94" s="34">
        <v>0</v>
      </c>
      <c r="D94" s="26">
        <f t="shared" si="6"/>
        <v>0</v>
      </c>
      <c r="E94" s="13">
        <v>581.73</v>
      </c>
      <c r="F94" s="13">
        <f t="shared" si="7"/>
        <v>613.14342</v>
      </c>
      <c r="G94" s="13">
        <v>1.6</v>
      </c>
      <c r="H94" s="13">
        <f t="shared" si="8"/>
        <v>930.768</v>
      </c>
      <c r="I94" s="13">
        <f t="shared" si="9"/>
        <v>981.029472</v>
      </c>
      <c r="J94" s="13">
        <v>0</v>
      </c>
      <c r="K94" s="26">
        <f t="shared" si="10"/>
        <v>0</v>
      </c>
      <c r="L94" s="143">
        <f t="shared" si="11"/>
        <v>0</v>
      </c>
    </row>
    <row r="95" spans="1:12" ht="14.25" customHeight="1">
      <c r="A95" s="15">
        <v>80</v>
      </c>
      <c r="B95" s="17" t="s">
        <v>90</v>
      </c>
      <c r="C95" s="34">
        <v>1</v>
      </c>
      <c r="D95" s="26">
        <f t="shared" si="6"/>
        <v>0.08333333333333333</v>
      </c>
      <c r="E95" s="13">
        <v>581.73</v>
      </c>
      <c r="F95" s="13">
        <f t="shared" si="7"/>
        <v>613.14342</v>
      </c>
      <c r="G95" s="13">
        <v>1.7</v>
      </c>
      <c r="H95" s="13">
        <f t="shared" si="8"/>
        <v>988.941</v>
      </c>
      <c r="I95" s="13">
        <f t="shared" si="9"/>
        <v>1042.343814</v>
      </c>
      <c r="J95" s="13">
        <v>0</v>
      </c>
      <c r="K95" s="26">
        <f t="shared" si="10"/>
        <v>1</v>
      </c>
      <c r="L95" s="143">
        <f t="shared" si="11"/>
        <v>9.157884525</v>
      </c>
    </row>
    <row r="96" spans="1:12" ht="14.25" customHeight="1">
      <c r="A96" s="15">
        <v>81</v>
      </c>
      <c r="B96" s="17" t="s">
        <v>91</v>
      </c>
      <c r="C96" s="34">
        <v>0</v>
      </c>
      <c r="D96" s="26">
        <f t="shared" si="6"/>
        <v>0</v>
      </c>
      <c r="E96" s="13">
        <v>581.73</v>
      </c>
      <c r="F96" s="13">
        <f t="shared" si="7"/>
        <v>613.14342</v>
      </c>
      <c r="G96" s="13">
        <v>1.4</v>
      </c>
      <c r="H96" s="13">
        <f t="shared" si="8"/>
        <v>814.422</v>
      </c>
      <c r="I96" s="13">
        <f t="shared" si="9"/>
        <v>858.4007879999999</v>
      </c>
      <c r="J96" s="13">
        <v>0</v>
      </c>
      <c r="K96" s="26">
        <f t="shared" si="10"/>
        <v>0</v>
      </c>
      <c r="L96" s="143">
        <f t="shared" si="11"/>
        <v>0</v>
      </c>
    </row>
    <row r="97" spans="1:12" ht="14.25" customHeight="1">
      <c r="A97" s="15">
        <v>82</v>
      </c>
      <c r="B97" s="17" t="s">
        <v>92</v>
      </c>
      <c r="C97" s="34">
        <v>0</v>
      </c>
      <c r="D97" s="26">
        <f t="shared" si="6"/>
        <v>0</v>
      </c>
      <c r="E97" s="13">
        <v>581.73</v>
      </c>
      <c r="F97" s="13">
        <f t="shared" si="7"/>
        <v>613.14342</v>
      </c>
      <c r="G97" s="13">
        <v>1.27</v>
      </c>
      <c r="H97" s="13">
        <f t="shared" si="8"/>
        <v>738.7971</v>
      </c>
      <c r="I97" s="13">
        <f t="shared" si="9"/>
        <v>778.6921434</v>
      </c>
      <c r="J97" s="13">
        <v>0</v>
      </c>
      <c r="K97" s="26">
        <f t="shared" si="10"/>
        <v>0</v>
      </c>
      <c r="L97" s="143">
        <f t="shared" si="11"/>
        <v>0</v>
      </c>
    </row>
    <row r="98" spans="1:12" ht="14.25" customHeight="1">
      <c r="A98" s="15">
        <v>83</v>
      </c>
      <c r="B98" s="17" t="s">
        <v>93</v>
      </c>
      <c r="C98" s="34">
        <v>0</v>
      </c>
      <c r="D98" s="26">
        <f t="shared" si="6"/>
        <v>0</v>
      </c>
      <c r="E98" s="13">
        <v>581.73</v>
      </c>
      <c r="F98" s="13">
        <f t="shared" si="7"/>
        <v>613.14342</v>
      </c>
      <c r="G98" s="13">
        <v>2</v>
      </c>
      <c r="H98" s="13">
        <f t="shared" si="8"/>
        <v>1163.46</v>
      </c>
      <c r="I98" s="13">
        <f t="shared" si="9"/>
        <v>1226.28684</v>
      </c>
      <c r="J98" s="13">
        <v>0</v>
      </c>
      <c r="K98" s="26">
        <f t="shared" si="10"/>
        <v>0</v>
      </c>
      <c r="L98" s="143">
        <f t="shared" si="11"/>
        <v>0</v>
      </c>
    </row>
    <row r="99" spans="1:12" ht="14.25" customHeight="1">
      <c r="A99" s="15"/>
      <c r="B99" s="16" t="s">
        <v>104</v>
      </c>
      <c r="C99" s="20">
        <f>SUM(C100:C101)</f>
        <v>2</v>
      </c>
      <c r="D99" s="20">
        <f>SUM(D100:D101)</f>
        <v>0.16666666666666666</v>
      </c>
      <c r="E99" s="13"/>
      <c r="F99" s="13"/>
      <c r="G99" s="21"/>
      <c r="H99" s="13"/>
      <c r="I99" s="13"/>
      <c r="J99" s="21">
        <f>SUM(J100:J101)</f>
        <v>1200.07</v>
      </c>
      <c r="K99" s="21">
        <f>SUM(K100:K101)</f>
        <v>2.4</v>
      </c>
      <c r="L99" s="143">
        <f t="shared" si="11"/>
        <v>0</v>
      </c>
    </row>
    <row r="100" spans="1:12" ht="14.25" customHeight="1">
      <c r="A100" s="15">
        <v>84</v>
      </c>
      <c r="B100" s="17" t="s">
        <v>105</v>
      </c>
      <c r="C100" s="12">
        <v>1</v>
      </c>
      <c r="D100" s="26">
        <f t="shared" si="6"/>
        <v>0.08333333333333333</v>
      </c>
      <c r="E100" s="13">
        <v>581.73</v>
      </c>
      <c r="F100" s="13">
        <f t="shared" si="7"/>
        <v>613.14342</v>
      </c>
      <c r="G100" s="13">
        <v>1</v>
      </c>
      <c r="H100" s="13">
        <f t="shared" si="8"/>
        <v>581.73</v>
      </c>
      <c r="I100" s="13">
        <f t="shared" si="9"/>
        <v>613.14342</v>
      </c>
      <c r="J100" s="13">
        <v>937.43</v>
      </c>
      <c r="K100" s="26">
        <f t="shared" si="10"/>
        <v>1.5</v>
      </c>
      <c r="L100" s="143">
        <f t="shared" si="11"/>
        <v>9.157884525</v>
      </c>
    </row>
    <row r="101" spans="1:12" ht="14.25" customHeight="1">
      <c r="A101" s="15">
        <v>85</v>
      </c>
      <c r="B101" s="17" t="s">
        <v>106</v>
      </c>
      <c r="C101" s="12">
        <v>1</v>
      </c>
      <c r="D101" s="26">
        <f t="shared" si="6"/>
        <v>0.08333333333333333</v>
      </c>
      <c r="E101" s="13">
        <v>581.73</v>
      </c>
      <c r="F101" s="13">
        <f t="shared" si="7"/>
        <v>613.14342</v>
      </c>
      <c r="G101" s="13">
        <v>1</v>
      </c>
      <c r="H101" s="13">
        <f t="shared" si="8"/>
        <v>581.73</v>
      </c>
      <c r="I101" s="13">
        <f t="shared" si="9"/>
        <v>613.14342</v>
      </c>
      <c r="J101" s="13">
        <v>262.64</v>
      </c>
      <c r="K101" s="26">
        <f t="shared" si="10"/>
        <v>0.9</v>
      </c>
      <c r="L101" s="143">
        <f t="shared" si="11"/>
        <v>9.157884525</v>
      </c>
    </row>
    <row r="102" spans="1:12" ht="14.25" customHeight="1">
      <c r="A102" s="15"/>
      <c r="B102" s="16" t="s">
        <v>94</v>
      </c>
      <c r="C102" s="9">
        <f>C103</f>
        <v>0</v>
      </c>
      <c r="D102" s="9">
        <f>D103</f>
        <v>0</v>
      </c>
      <c r="E102" s="13"/>
      <c r="F102" s="13"/>
      <c r="G102" s="8"/>
      <c r="H102" s="13"/>
      <c r="I102" s="13"/>
      <c r="J102" s="8">
        <f>J103</f>
        <v>0</v>
      </c>
      <c r="K102" s="8">
        <f>K103</f>
        <v>0</v>
      </c>
      <c r="L102" s="143">
        <f t="shared" si="11"/>
        <v>0</v>
      </c>
    </row>
    <row r="103" spans="1:12" ht="14.25" customHeight="1">
      <c r="A103" s="39">
        <v>86</v>
      </c>
      <c r="B103" s="17" t="s">
        <v>94</v>
      </c>
      <c r="C103" s="12">
        <v>0</v>
      </c>
      <c r="D103" s="26">
        <f t="shared" si="6"/>
        <v>0</v>
      </c>
      <c r="E103" s="13">
        <v>581.73</v>
      </c>
      <c r="F103" s="13">
        <f t="shared" si="7"/>
        <v>613.14342</v>
      </c>
      <c r="G103" s="13">
        <v>1.4</v>
      </c>
      <c r="H103" s="13">
        <f t="shared" si="8"/>
        <v>814.422</v>
      </c>
      <c r="I103" s="13">
        <f t="shared" si="9"/>
        <v>858.4007879999999</v>
      </c>
      <c r="J103" s="13">
        <v>0</v>
      </c>
      <c r="K103" s="26">
        <f t="shared" si="10"/>
        <v>0</v>
      </c>
      <c r="L103" s="143">
        <f t="shared" si="11"/>
        <v>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F78" sqref="F78:F92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33.00390625" style="0" customWidth="1"/>
    <col min="4" max="4" width="19.00390625" style="0" customWidth="1"/>
    <col min="5" max="5" width="33.125" style="0" customWidth="1"/>
    <col min="6" max="6" width="20.00390625" style="0" customWidth="1"/>
    <col min="8" max="8" width="19.75390625" style="0" customWidth="1"/>
  </cols>
  <sheetData>
    <row r="1" spans="2:4" ht="15.75">
      <c r="B1" s="203" t="s">
        <v>141</v>
      </c>
      <c r="C1" s="203"/>
      <c r="D1" s="203"/>
    </row>
    <row r="2" spans="1:4" ht="21.75" customHeight="1">
      <c r="A2" s="1"/>
      <c r="B2" s="1"/>
      <c r="C2" s="1"/>
      <c r="D2" s="2" t="s">
        <v>0</v>
      </c>
    </row>
    <row r="3" spans="1:5" ht="65.25" customHeight="1">
      <c r="A3" s="202" t="s">
        <v>109</v>
      </c>
      <c r="B3" s="202"/>
      <c r="C3" s="202"/>
      <c r="D3" s="202"/>
      <c r="E3" s="136" t="s">
        <v>214</v>
      </c>
    </row>
    <row r="4" spans="1:4" ht="39.75" customHeight="1">
      <c r="A4" s="46"/>
      <c r="B4" s="46"/>
      <c r="C4" s="46">
        <v>2017</v>
      </c>
      <c r="D4" s="46">
        <v>2017</v>
      </c>
    </row>
    <row r="5" spans="1:4" ht="14.25" customHeight="1">
      <c r="A5" s="39">
        <v>1</v>
      </c>
      <c r="B5" s="46">
        <v>2</v>
      </c>
      <c r="C5" s="39"/>
      <c r="D5" s="39"/>
    </row>
    <row r="6" spans="1:6" ht="14.25" customHeight="1">
      <c r="A6" s="39"/>
      <c r="B6" s="47" t="s">
        <v>3</v>
      </c>
      <c r="C6" s="45">
        <v>75575838.5</v>
      </c>
      <c r="D6" s="45">
        <f>SUM(D7:D94)</f>
        <v>75575838.50000001</v>
      </c>
      <c r="F6" s="44">
        <f>SUM(F7:F94)</f>
        <v>75575838.50000001</v>
      </c>
    </row>
    <row r="7" spans="1:6" ht="14.25" customHeight="1">
      <c r="A7" s="39"/>
      <c r="B7" s="47"/>
      <c r="C7" s="49"/>
      <c r="D7" s="50">
        <f>C48</f>
        <v>265493.3</v>
      </c>
      <c r="E7" s="97" t="s">
        <v>180</v>
      </c>
      <c r="F7" s="137">
        <v>265493.3</v>
      </c>
    </row>
    <row r="8" spans="1:6" ht="14.25" customHeight="1">
      <c r="A8" s="39"/>
      <c r="B8" s="47" t="s">
        <v>4</v>
      </c>
      <c r="C8" s="45">
        <v>11682123.1</v>
      </c>
      <c r="D8" s="50">
        <f>C77</f>
        <v>288992.3</v>
      </c>
      <c r="E8" s="97" t="s">
        <v>72</v>
      </c>
      <c r="F8" s="137">
        <v>288992.3</v>
      </c>
    </row>
    <row r="9" spans="1:6" s="36" customFormat="1" ht="14.25" customHeight="1">
      <c r="A9" s="39">
        <v>1</v>
      </c>
      <c r="B9" s="37" t="s">
        <v>5</v>
      </c>
      <c r="C9" s="50">
        <v>503475.7</v>
      </c>
      <c r="D9" s="50">
        <f>C55</f>
        <v>2368043.8</v>
      </c>
      <c r="E9" s="97" t="s">
        <v>50</v>
      </c>
      <c r="F9" s="138">
        <v>2368043.8</v>
      </c>
    </row>
    <row r="10" spans="1:6" s="36" customFormat="1" ht="14.25" customHeight="1">
      <c r="A10" s="39">
        <v>2</v>
      </c>
      <c r="B10" s="37" t="s">
        <v>6</v>
      </c>
      <c r="C10" s="50">
        <v>475837.5</v>
      </c>
      <c r="D10" s="50">
        <f>C78</f>
        <v>885603.4</v>
      </c>
      <c r="E10" s="97" t="s">
        <v>73</v>
      </c>
      <c r="F10" s="138">
        <v>885603.4</v>
      </c>
    </row>
    <row r="11" spans="1:6" s="36" customFormat="1" ht="14.25" customHeight="1">
      <c r="A11" s="39">
        <v>3</v>
      </c>
      <c r="B11" s="37" t="s">
        <v>7</v>
      </c>
      <c r="C11" s="50">
        <v>436582.2</v>
      </c>
      <c r="D11" s="50">
        <f>C40</f>
        <v>4321279.4</v>
      </c>
      <c r="E11" s="97" t="s">
        <v>35</v>
      </c>
      <c r="F11" s="138">
        <v>4321279.4</v>
      </c>
    </row>
    <row r="12" spans="1:6" s="36" customFormat="1" ht="14.25" customHeight="1">
      <c r="A12" s="39">
        <v>4</v>
      </c>
      <c r="B12" s="37" t="s">
        <v>8</v>
      </c>
      <c r="C12" s="50">
        <v>849303.4</v>
      </c>
      <c r="D12" s="50">
        <f>C41</f>
        <v>2212566.1999999997</v>
      </c>
      <c r="E12" s="97" t="s">
        <v>36</v>
      </c>
      <c r="F12" s="138">
        <v>2212566.1999999997</v>
      </c>
    </row>
    <row r="13" spans="1:6" s="36" customFormat="1" ht="14.25" customHeight="1">
      <c r="A13" s="39">
        <v>5</v>
      </c>
      <c r="B13" s="37" t="s">
        <v>9</v>
      </c>
      <c r="C13" s="50">
        <v>350412.1</v>
      </c>
      <c r="D13" s="50">
        <f>C42</f>
        <v>814003.6000000001</v>
      </c>
      <c r="E13" s="97" t="s">
        <v>181</v>
      </c>
      <c r="F13" s="138">
        <v>814003.6000000001</v>
      </c>
    </row>
    <row r="14" spans="1:6" s="36" customFormat="1" ht="14.25" customHeight="1">
      <c r="A14" s="39">
        <v>6</v>
      </c>
      <c r="B14" s="37" t="s">
        <v>10</v>
      </c>
      <c r="C14" s="50">
        <v>364833.2</v>
      </c>
      <c r="D14" s="50">
        <f>C49</f>
        <v>198042.3</v>
      </c>
      <c r="E14" s="97" t="s">
        <v>44</v>
      </c>
      <c r="F14" s="138">
        <v>198042.3</v>
      </c>
    </row>
    <row r="15" spans="1:6" s="36" customFormat="1" ht="14.25" customHeight="1">
      <c r="A15" s="39">
        <v>7</v>
      </c>
      <c r="B15" s="37" t="s">
        <v>11</v>
      </c>
      <c r="C15" s="50">
        <v>204603.30000000002</v>
      </c>
      <c r="D15" s="50">
        <f>C43</f>
        <v>325558.8</v>
      </c>
      <c r="E15" s="97" t="s">
        <v>182</v>
      </c>
      <c r="F15" s="138">
        <v>325558.8</v>
      </c>
    </row>
    <row r="16" spans="1:6" s="36" customFormat="1" ht="14.25" customHeight="1">
      <c r="A16" s="39">
        <v>8</v>
      </c>
      <c r="B16" s="37" t="s">
        <v>12</v>
      </c>
      <c r="C16" s="50">
        <v>451764.1</v>
      </c>
      <c r="D16" s="50">
        <f>C28</f>
        <v>252258.6</v>
      </c>
      <c r="E16" s="97" t="s">
        <v>24</v>
      </c>
      <c r="F16" s="138">
        <v>252258.6</v>
      </c>
    </row>
    <row r="17" spans="1:6" s="36" customFormat="1" ht="14.25" customHeight="1">
      <c r="A17" s="39">
        <v>9</v>
      </c>
      <c r="B17" s="37" t="s">
        <v>13</v>
      </c>
      <c r="C17" s="50">
        <v>434710.2</v>
      </c>
      <c r="D17" s="50">
        <f>C29</f>
        <v>363068.5</v>
      </c>
      <c r="E17" s="97" t="s">
        <v>25</v>
      </c>
      <c r="F17" s="138">
        <v>363068.5</v>
      </c>
    </row>
    <row r="18" spans="1:6" s="36" customFormat="1" ht="14.25" customHeight="1">
      <c r="A18" s="39">
        <v>10</v>
      </c>
      <c r="B18" s="37" t="s">
        <v>14</v>
      </c>
      <c r="C18" s="50">
        <v>2841330.9</v>
      </c>
      <c r="D18" s="50">
        <f>C100</f>
        <v>1172168.5</v>
      </c>
      <c r="E18" s="97" t="s">
        <v>105</v>
      </c>
      <c r="F18" s="138">
        <v>1172168.5</v>
      </c>
    </row>
    <row r="19" spans="1:6" s="36" customFormat="1" ht="14.25" customHeight="1">
      <c r="A19" s="39">
        <v>11</v>
      </c>
      <c r="B19" s="37" t="s">
        <v>15</v>
      </c>
      <c r="C19" s="50">
        <v>2168055.4</v>
      </c>
      <c r="D19" s="50">
        <f>C56</f>
        <v>310387</v>
      </c>
      <c r="E19" s="97" t="s">
        <v>51</v>
      </c>
      <c r="F19" s="138">
        <v>310387</v>
      </c>
    </row>
    <row r="20" spans="1:6" s="36" customFormat="1" ht="14.25" customHeight="1">
      <c r="A20" s="39">
        <v>12</v>
      </c>
      <c r="B20" s="37" t="s">
        <v>16</v>
      </c>
      <c r="C20" s="50">
        <v>280895.89999999997</v>
      </c>
      <c r="D20" s="50">
        <f>C57</f>
        <v>199423.9</v>
      </c>
      <c r="E20" s="97" t="s">
        <v>52</v>
      </c>
      <c r="F20" s="138">
        <v>199423.9</v>
      </c>
    </row>
    <row r="21" spans="1:6" s="36" customFormat="1" ht="14.25" customHeight="1">
      <c r="A21" s="39">
        <v>13</v>
      </c>
      <c r="B21" s="37" t="s">
        <v>17</v>
      </c>
      <c r="C21" s="50">
        <v>376515.10000000003</v>
      </c>
      <c r="D21" s="50">
        <f>C90</f>
        <v>872990.5</v>
      </c>
      <c r="E21" s="97" t="s">
        <v>85</v>
      </c>
      <c r="F21" s="138">
        <v>872990.5</v>
      </c>
    </row>
    <row r="22" spans="1:6" s="36" customFormat="1" ht="14.25" customHeight="1">
      <c r="A22" s="39">
        <v>14</v>
      </c>
      <c r="B22" s="37" t="s">
        <v>18</v>
      </c>
      <c r="C22" s="50">
        <v>309563.9</v>
      </c>
      <c r="D22" s="50">
        <f>C44</f>
        <v>568628.2999999999</v>
      </c>
      <c r="E22" s="97" t="s">
        <v>183</v>
      </c>
      <c r="F22" s="138">
        <v>568628.2999999999</v>
      </c>
    </row>
    <row r="23" spans="1:6" s="36" customFormat="1" ht="14.25" customHeight="1">
      <c r="A23" s="39">
        <v>15</v>
      </c>
      <c r="B23" s="37" t="s">
        <v>19</v>
      </c>
      <c r="C23" s="50">
        <v>394750.60000000003</v>
      </c>
      <c r="D23" s="50">
        <f>C58</f>
        <v>1223887.2</v>
      </c>
      <c r="E23" s="97" t="s">
        <v>184</v>
      </c>
      <c r="F23" s="138">
        <v>1223887.2</v>
      </c>
    </row>
    <row r="24" spans="1:6" s="36" customFormat="1" ht="14.25" customHeight="1">
      <c r="A24" s="39">
        <v>16</v>
      </c>
      <c r="B24" s="37" t="s">
        <v>20</v>
      </c>
      <c r="C24" s="50">
        <v>420986</v>
      </c>
      <c r="D24" s="50">
        <f>C79</f>
        <v>685769.7999999999</v>
      </c>
      <c r="E24" s="97" t="s">
        <v>74</v>
      </c>
      <c r="F24" s="138">
        <v>685769.7999999999</v>
      </c>
    </row>
    <row r="25" spans="1:6" s="36" customFormat="1" ht="14.25" customHeight="1">
      <c r="A25" s="39">
        <v>17</v>
      </c>
      <c r="B25" s="37" t="s">
        <v>21</v>
      </c>
      <c r="C25" s="50">
        <v>437581.89999999997</v>
      </c>
      <c r="D25" s="50">
        <f>C59</f>
        <v>606045.2</v>
      </c>
      <c r="E25" s="97" t="s">
        <v>54</v>
      </c>
      <c r="F25" s="138">
        <v>606045.2</v>
      </c>
    </row>
    <row r="26" spans="1:6" s="36" customFormat="1" ht="14.25" customHeight="1">
      <c r="A26" s="39">
        <v>18</v>
      </c>
      <c r="B26" s="37" t="s">
        <v>22</v>
      </c>
      <c r="C26" s="50">
        <v>380921.69999999995</v>
      </c>
      <c r="D26" s="50">
        <f>C80</f>
        <v>408829.8</v>
      </c>
      <c r="E26" s="97" t="s">
        <v>75</v>
      </c>
      <c r="F26" s="138">
        <v>408829.8</v>
      </c>
    </row>
    <row r="27" spans="1:6" ht="14.25" customHeight="1">
      <c r="A27" s="39"/>
      <c r="B27" s="47" t="s">
        <v>23</v>
      </c>
      <c r="C27" s="45">
        <v>4483617.199999999</v>
      </c>
      <c r="D27" s="50">
        <f>C45</f>
        <v>4707250.2</v>
      </c>
      <c r="E27" s="97" t="s">
        <v>40</v>
      </c>
      <c r="F27" s="137">
        <v>4707250.2</v>
      </c>
    </row>
    <row r="28" spans="1:6" s="36" customFormat="1" ht="14.25" customHeight="1">
      <c r="A28" s="39">
        <v>19</v>
      </c>
      <c r="B28" s="37" t="s">
        <v>24</v>
      </c>
      <c r="C28" s="50">
        <v>252258.6</v>
      </c>
      <c r="D28" s="50">
        <f>C60</f>
        <v>532592.7</v>
      </c>
      <c r="E28" s="97" t="s">
        <v>185</v>
      </c>
      <c r="F28" s="138">
        <v>532592.7</v>
      </c>
    </row>
    <row r="29" spans="1:6" s="36" customFormat="1" ht="14.25" customHeight="1">
      <c r="A29" s="39">
        <v>20</v>
      </c>
      <c r="B29" s="37" t="s">
        <v>25</v>
      </c>
      <c r="C29" s="50">
        <v>363068.5</v>
      </c>
      <c r="D29" s="50">
        <f>C81</f>
        <v>1446818.5</v>
      </c>
      <c r="E29" s="97" t="s">
        <v>76</v>
      </c>
      <c r="F29" s="138">
        <v>1446818.5</v>
      </c>
    </row>
    <row r="30" spans="1:6" s="36" customFormat="1" ht="14.25" customHeight="1">
      <c r="A30" s="39">
        <v>21</v>
      </c>
      <c r="B30" s="37" t="s">
        <v>26</v>
      </c>
      <c r="C30" s="50">
        <v>372399.6</v>
      </c>
      <c r="D30" s="50">
        <f>C88</f>
        <v>819001.8</v>
      </c>
      <c r="E30" s="97" t="s">
        <v>83</v>
      </c>
      <c r="F30" s="138">
        <v>819001.8</v>
      </c>
    </row>
    <row r="31" spans="1:6" s="36" customFormat="1" ht="14.25" customHeight="1">
      <c r="A31" s="39">
        <v>22</v>
      </c>
      <c r="B31" s="41" t="s">
        <v>107</v>
      </c>
      <c r="C31" s="50">
        <v>27278.2</v>
      </c>
      <c r="D31" s="50">
        <f>C94</f>
        <v>182934.5</v>
      </c>
      <c r="E31" s="97" t="s">
        <v>89</v>
      </c>
      <c r="F31" s="138">
        <v>182934.5</v>
      </c>
    </row>
    <row r="32" spans="1:6" s="36" customFormat="1" ht="14.25" customHeight="1">
      <c r="A32" s="39">
        <v>23</v>
      </c>
      <c r="B32" s="37" t="s">
        <v>27</v>
      </c>
      <c r="C32" s="50">
        <v>476161.89999999997</v>
      </c>
      <c r="D32" s="50">
        <f>C50</f>
        <v>3107316.6</v>
      </c>
      <c r="E32" s="97" t="s">
        <v>45</v>
      </c>
      <c r="F32" s="138">
        <v>3107316.6</v>
      </c>
    </row>
    <row r="33" spans="1:6" s="36" customFormat="1" ht="14.25" customHeight="1">
      <c r="A33" s="39">
        <v>24</v>
      </c>
      <c r="B33" s="37" t="s">
        <v>28</v>
      </c>
      <c r="C33" s="50">
        <v>420627.5</v>
      </c>
      <c r="D33" s="50">
        <f>C82</f>
        <v>1725541.7</v>
      </c>
      <c r="E33" s="97" t="s">
        <v>77</v>
      </c>
      <c r="F33" s="138">
        <v>1725541.7</v>
      </c>
    </row>
    <row r="34" spans="1:6" s="36" customFormat="1" ht="14.25" customHeight="1">
      <c r="A34" s="39">
        <v>25</v>
      </c>
      <c r="B34" s="37" t="s">
        <v>29</v>
      </c>
      <c r="C34" s="50">
        <v>1337433.5999999999</v>
      </c>
      <c r="D34" s="50">
        <f>C65</f>
        <v>1397388.9</v>
      </c>
      <c r="E34" s="97" t="s">
        <v>60</v>
      </c>
      <c r="F34" s="138">
        <v>1397388.9</v>
      </c>
    </row>
    <row r="35" spans="1:6" s="36" customFormat="1" ht="14.25" customHeight="1">
      <c r="A35" s="39">
        <v>26</v>
      </c>
      <c r="B35" s="37" t="s">
        <v>30</v>
      </c>
      <c r="C35" s="50">
        <v>451155.3</v>
      </c>
      <c r="D35" s="50">
        <f>C91</f>
        <v>1051918.2</v>
      </c>
      <c r="E35" s="97" t="s">
        <v>86</v>
      </c>
      <c r="F35" s="138">
        <v>1051918.2</v>
      </c>
    </row>
    <row r="36" spans="1:6" s="36" customFormat="1" ht="14.25" customHeight="1">
      <c r="A36" s="39">
        <v>27</v>
      </c>
      <c r="B36" s="37" t="s">
        <v>31</v>
      </c>
      <c r="C36" s="50">
        <v>348431.10000000003</v>
      </c>
      <c r="D36" s="50">
        <f>C46</f>
        <v>1778272</v>
      </c>
      <c r="E36" s="97" t="s">
        <v>41</v>
      </c>
      <c r="F36" s="138">
        <v>1778272</v>
      </c>
    </row>
    <row r="37" spans="1:6" s="36" customFormat="1" ht="14.25" customHeight="1">
      <c r="A37" s="39">
        <v>28</v>
      </c>
      <c r="B37" s="37" t="s">
        <v>32</v>
      </c>
      <c r="C37" s="50">
        <v>198247.9</v>
      </c>
      <c r="D37" s="50">
        <f>C92</f>
        <v>712856.2999999999</v>
      </c>
      <c r="E37" s="97" t="s">
        <v>87</v>
      </c>
      <c r="F37" s="138">
        <v>712856.2999999999</v>
      </c>
    </row>
    <row r="38" spans="1:6" s="36" customFormat="1" ht="14.25" customHeight="1">
      <c r="A38" s="39">
        <v>29</v>
      </c>
      <c r="B38" s="37" t="s">
        <v>33</v>
      </c>
      <c r="C38" s="50">
        <v>236555</v>
      </c>
      <c r="D38" s="50">
        <f>C93</f>
        <v>548166.1</v>
      </c>
      <c r="E38" s="97" t="s">
        <v>88</v>
      </c>
      <c r="F38" s="138">
        <v>548166.1</v>
      </c>
    </row>
    <row r="39" spans="1:6" ht="14.25" customHeight="1">
      <c r="A39" s="39"/>
      <c r="B39" s="47" t="s">
        <v>34</v>
      </c>
      <c r="C39" s="45">
        <v>14727558.5</v>
      </c>
      <c r="D39" s="50">
        <f>C30</f>
        <v>372399.6</v>
      </c>
      <c r="E39" s="97" t="s">
        <v>26</v>
      </c>
      <c r="F39" s="137">
        <v>372399.6</v>
      </c>
    </row>
    <row r="40" spans="1:6" s="36" customFormat="1" ht="14.25" customHeight="1">
      <c r="A40" s="39">
        <v>30</v>
      </c>
      <c r="B40" s="37" t="s">
        <v>35</v>
      </c>
      <c r="C40" s="50">
        <v>4321279.4</v>
      </c>
      <c r="D40" s="50">
        <f>C51</f>
        <v>629312.7000000001</v>
      </c>
      <c r="E40" s="97" t="s">
        <v>46</v>
      </c>
      <c r="F40" s="138">
        <v>629312.7000000001</v>
      </c>
    </row>
    <row r="41" spans="1:6" s="36" customFormat="1" ht="14.25" customHeight="1">
      <c r="A41" s="39">
        <v>31</v>
      </c>
      <c r="B41" s="37" t="s">
        <v>36</v>
      </c>
      <c r="C41" s="50">
        <v>2212566.1999999997</v>
      </c>
      <c r="D41" s="50">
        <f>C9</f>
        <v>503475.7</v>
      </c>
      <c r="E41" s="97" t="s">
        <v>5</v>
      </c>
      <c r="F41" s="138">
        <v>503475.7</v>
      </c>
    </row>
    <row r="42" spans="1:6" s="36" customFormat="1" ht="14.25" customHeight="1">
      <c r="A42" s="39">
        <v>32</v>
      </c>
      <c r="B42" s="37" t="s">
        <v>37</v>
      </c>
      <c r="C42" s="50">
        <v>814003.6000000001</v>
      </c>
      <c r="D42" s="50">
        <f>C10</f>
        <v>475837.5</v>
      </c>
      <c r="E42" s="97" t="s">
        <v>6</v>
      </c>
      <c r="F42" s="138">
        <v>475837.5</v>
      </c>
    </row>
    <row r="43" spans="1:6" s="36" customFormat="1" ht="14.25" customHeight="1">
      <c r="A43" s="39">
        <v>33</v>
      </c>
      <c r="B43" s="37" t="s">
        <v>38</v>
      </c>
      <c r="C43" s="50">
        <v>325558.8</v>
      </c>
      <c r="D43" s="50">
        <f>C11</f>
        <v>436582.2</v>
      </c>
      <c r="E43" s="97" t="s">
        <v>7</v>
      </c>
      <c r="F43" s="138">
        <v>436582.2</v>
      </c>
    </row>
    <row r="44" spans="1:6" s="36" customFormat="1" ht="14.25" customHeight="1">
      <c r="A44" s="39">
        <v>34</v>
      </c>
      <c r="B44" s="37" t="s">
        <v>39</v>
      </c>
      <c r="C44" s="50">
        <v>568628.2999999999</v>
      </c>
      <c r="D44" s="50">
        <f>C52</f>
        <v>1198284.5</v>
      </c>
      <c r="E44" s="97" t="s">
        <v>47</v>
      </c>
      <c r="F44" s="138">
        <v>1198284.5</v>
      </c>
    </row>
    <row r="45" spans="1:6" s="36" customFormat="1" ht="14.25" customHeight="1">
      <c r="A45" s="39">
        <v>35</v>
      </c>
      <c r="B45" s="37" t="s">
        <v>40</v>
      </c>
      <c r="C45" s="50">
        <v>4707250.2</v>
      </c>
      <c r="D45" s="50">
        <f>C32</f>
        <v>476161.89999999997</v>
      </c>
      <c r="E45" s="97" t="s">
        <v>27</v>
      </c>
      <c r="F45" s="138">
        <v>476161.89999999997</v>
      </c>
    </row>
    <row r="46" spans="1:6" s="36" customFormat="1" ht="14.25" customHeight="1">
      <c r="A46" s="39">
        <v>36</v>
      </c>
      <c r="B46" s="37" t="s">
        <v>41</v>
      </c>
      <c r="C46" s="50">
        <v>1778272</v>
      </c>
      <c r="D46" s="50">
        <f>C12</f>
        <v>849303.4</v>
      </c>
      <c r="E46" s="97" t="s">
        <v>8</v>
      </c>
      <c r="F46" s="138">
        <v>849303.4</v>
      </c>
    </row>
    <row r="47" spans="1:6" ht="14.25" customHeight="1">
      <c r="A47" s="39"/>
      <c r="B47" s="47" t="s">
        <v>42</v>
      </c>
      <c r="C47" s="45">
        <v>7343242.7</v>
      </c>
      <c r="D47" s="50">
        <f>C13</f>
        <v>350412.1</v>
      </c>
      <c r="E47" s="97" t="s">
        <v>9</v>
      </c>
      <c r="F47" s="137">
        <v>350412.1</v>
      </c>
    </row>
    <row r="48" spans="1:6" s="36" customFormat="1" ht="14.25" customHeight="1">
      <c r="A48" s="39">
        <v>37</v>
      </c>
      <c r="B48" s="37" t="s">
        <v>43</v>
      </c>
      <c r="C48" s="50">
        <v>265493.3</v>
      </c>
      <c r="D48" s="50">
        <f>C83</f>
        <v>1773429</v>
      </c>
      <c r="E48" s="97" t="s">
        <v>78</v>
      </c>
      <c r="F48" s="138">
        <v>1773429</v>
      </c>
    </row>
    <row r="49" spans="1:6" s="36" customFormat="1" ht="14.25" customHeight="1">
      <c r="A49" s="39">
        <v>38</v>
      </c>
      <c r="B49" s="37" t="s">
        <v>44</v>
      </c>
      <c r="C49" s="50">
        <v>198042.3</v>
      </c>
      <c r="D49" s="50">
        <f>C33</f>
        <v>420627.5</v>
      </c>
      <c r="E49" s="97" t="s">
        <v>28</v>
      </c>
      <c r="F49" s="138">
        <v>420627.5</v>
      </c>
    </row>
    <row r="50" spans="1:6" s="36" customFormat="1" ht="14.25" customHeight="1">
      <c r="A50" s="39">
        <v>39</v>
      </c>
      <c r="B50" s="37" t="s">
        <v>45</v>
      </c>
      <c r="C50" s="50">
        <v>3107316.6</v>
      </c>
      <c r="D50" s="50">
        <f>C14</f>
        <v>364833.2</v>
      </c>
      <c r="E50" s="97" t="s">
        <v>10</v>
      </c>
      <c r="F50" s="138">
        <v>364833.2</v>
      </c>
    </row>
    <row r="51" spans="1:6" s="36" customFormat="1" ht="14.25" customHeight="1">
      <c r="A51" s="39">
        <v>40</v>
      </c>
      <c r="B51" s="37" t="s">
        <v>46</v>
      </c>
      <c r="C51" s="50">
        <v>629312.7000000001</v>
      </c>
      <c r="D51" s="50">
        <f>C84</f>
        <v>1616783.2</v>
      </c>
      <c r="E51" s="97" t="s">
        <v>79</v>
      </c>
      <c r="F51" s="138">
        <v>1616783.2</v>
      </c>
    </row>
    <row r="52" spans="1:6" s="36" customFormat="1" ht="14.25" customHeight="1">
      <c r="A52" s="39">
        <v>41</v>
      </c>
      <c r="B52" s="37" t="s">
        <v>47</v>
      </c>
      <c r="C52" s="50">
        <v>1198284.5</v>
      </c>
      <c r="D52" s="50">
        <f>C61</f>
        <v>496439.8</v>
      </c>
      <c r="E52" s="97" t="s">
        <v>56</v>
      </c>
      <c r="F52" s="138">
        <v>496439.8</v>
      </c>
    </row>
    <row r="53" spans="1:6" s="36" customFormat="1" ht="14.25" customHeight="1">
      <c r="A53" s="39">
        <v>42</v>
      </c>
      <c r="B53" s="37" t="s">
        <v>48</v>
      </c>
      <c r="C53" s="50">
        <v>1944793.3</v>
      </c>
      <c r="D53" s="50">
        <f>C15</f>
        <v>204603.30000000002</v>
      </c>
      <c r="E53" s="97" t="s">
        <v>11</v>
      </c>
      <c r="F53" s="138">
        <v>204603.30000000002</v>
      </c>
    </row>
    <row r="54" spans="1:6" ht="14.25" customHeight="1">
      <c r="A54" s="39"/>
      <c r="B54" s="47" t="s">
        <v>49</v>
      </c>
      <c r="C54" s="45">
        <v>12486102.7</v>
      </c>
      <c r="D54" s="50">
        <f>C70</f>
        <v>495824.4</v>
      </c>
      <c r="E54" s="97" t="s">
        <v>65</v>
      </c>
      <c r="F54" s="137">
        <v>495824.4</v>
      </c>
    </row>
    <row r="55" spans="1:6" s="36" customFormat="1" ht="14.25" customHeight="1">
      <c r="A55" s="39">
        <v>43</v>
      </c>
      <c r="B55" s="37" t="s">
        <v>50</v>
      </c>
      <c r="C55" s="50">
        <v>2368043.8</v>
      </c>
      <c r="D55" s="50">
        <f>C16</f>
        <v>451764.1</v>
      </c>
      <c r="E55" s="97" t="s">
        <v>12</v>
      </c>
      <c r="F55" s="138">
        <v>451764.1</v>
      </c>
    </row>
    <row r="56" spans="1:6" s="36" customFormat="1" ht="14.25" customHeight="1">
      <c r="A56" s="39">
        <v>44</v>
      </c>
      <c r="B56" s="37" t="s">
        <v>51</v>
      </c>
      <c r="C56" s="50">
        <v>310387</v>
      </c>
      <c r="D56" s="50">
        <f>C35</f>
        <v>451155.3</v>
      </c>
      <c r="E56" s="97" t="s">
        <v>30</v>
      </c>
      <c r="F56" s="138">
        <v>451155.3</v>
      </c>
    </row>
    <row r="57" spans="1:6" s="36" customFormat="1" ht="14.25" customHeight="1">
      <c r="A57" s="39">
        <v>45</v>
      </c>
      <c r="B57" s="37" t="s">
        <v>52</v>
      </c>
      <c r="C57" s="50">
        <v>199423.9</v>
      </c>
      <c r="D57" s="50">
        <f>C17</f>
        <v>434710.2</v>
      </c>
      <c r="E57" s="97" t="s">
        <v>13</v>
      </c>
      <c r="F57" s="138">
        <v>434710.2</v>
      </c>
    </row>
    <row r="58" spans="1:6" s="36" customFormat="1" ht="14.25" customHeight="1">
      <c r="A58" s="39">
        <v>46</v>
      </c>
      <c r="B58" s="37" t="s">
        <v>53</v>
      </c>
      <c r="C58" s="50">
        <v>1223887.2</v>
      </c>
      <c r="D58" s="50">
        <f>C95</f>
        <v>69020.9</v>
      </c>
      <c r="E58" s="97" t="s">
        <v>90</v>
      </c>
      <c r="F58" s="138">
        <v>69020.9</v>
      </c>
    </row>
    <row r="59" spans="1:6" s="36" customFormat="1" ht="14.25" customHeight="1">
      <c r="A59" s="39">
        <v>47</v>
      </c>
      <c r="B59" s="37" t="s">
        <v>54</v>
      </c>
      <c r="C59" s="50">
        <v>606045.2</v>
      </c>
      <c r="D59" s="50">
        <f>C19</f>
        <v>2168055.4</v>
      </c>
      <c r="E59" s="97" t="s">
        <v>15</v>
      </c>
      <c r="F59" s="138">
        <v>2168055.4</v>
      </c>
    </row>
    <row r="60" spans="1:6" s="36" customFormat="1" ht="14.25" customHeight="1">
      <c r="A60" s="39">
        <v>48</v>
      </c>
      <c r="B60" s="37" t="s">
        <v>55</v>
      </c>
      <c r="C60" s="50">
        <v>532592.7</v>
      </c>
      <c r="D60" s="50">
        <f>C36</f>
        <v>348431.10000000003</v>
      </c>
      <c r="E60" s="97" t="s">
        <v>31</v>
      </c>
      <c r="F60" s="138">
        <v>348431.10000000003</v>
      </c>
    </row>
    <row r="61" spans="1:6" s="36" customFormat="1" ht="14.25" customHeight="1">
      <c r="A61" s="39">
        <v>49</v>
      </c>
      <c r="B61" s="37" t="s">
        <v>56</v>
      </c>
      <c r="C61" s="50">
        <v>496439.8</v>
      </c>
      <c r="D61" s="50">
        <f>C62</f>
        <v>844661.2</v>
      </c>
      <c r="E61" s="97" t="s">
        <v>57</v>
      </c>
      <c r="F61" s="138">
        <v>844661.2</v>
      </c>
    </row>
    <row r="62" spans="1:6" s="36" customFormat="1" ht="14.25" customHeight="1">
      <c r="A62" s="39">
        <v>50</v>
      </c>
      <c r="B62" s="37" t="s">
        <v>57</v>
      </c>
      <c r="C62" s="50">
        <v>844661.2</v>
      </c>
      <c r="D62" s="50">
        <f>C37</f>
        <v>198247.9</v>
      </c>
      <c r="E62" s="97" t="s">
        <v>32</v>
      </c>
      <c r="F62" s="138">
        <v>198247.9</v>
      </c>
    </row>
    <row r="63" spans="1:6" s="36" customFormat="1" ht="14.25" customHeight="1">
      <c r="A63" s="39">
        <v>51</v>
      </c>
      <c r="B63" s="37" t="s">
        <v>58</v>
      </c>
      <c r="C63" s="50">
        <v>1307004.7000000002</v>
      </c>
      <c r="D63" s="50">
        <f>C85</f>
        <v>1491054.4000000001</v>
      </c>
      <c r="E63" s="97" t="s">
        <v>80</v>
      </c>
      <c r="F63" s="138">
        <v>1491054.4000000001</v>
      </c>
    </row>
    <row r="64" spans="1:6" s="36" customFormat="1" ht="14.25" customHeight="1">
      <c r="A64" s="39">
        <v>52</v>
      </c>
      <c r="B64" s="37" t="s">
        <v>59</v>
      </c>
      <c r="C64" s="50">
        <v>514516.6</v>
      </c>
      <c r="D64" s="50">
        <f>C86</f>
        <v>1235808.9000000001</v>
      </c>
      <c r="E64" s="97" t="s">
        <v>81</v>
      </c>
      <c r="F64" s="138">
        <v>1235808.9000000001</v>
      </c>
    </row>
    <row r="65" spans="1:6" s="36" customFormat="1" ht="14.25" customHeight="1">
      <c r="A65" s="39">
        <v>53</v>
      </c>
      <c r="B65" s="37" t="s">
        <v>60</v>
      </c>
      <c r="C65" s="50">
        <v>1397388.9</v>
      </c>
      <c r="D65" s="50">
        <f>C63</f>
        <v>1307004.7000000002</v>
      </c>
      <c r="E65" s="97" t="s">
        <v>58</v>
      </c>
      <c r="F65" s="138">
        <v>1307004.7000000002</v>
      </c>
    </row>
    <row r="66" spans="1:6" s="36" customFormat="1" ht="14.25" customHeight="1">
      <c r="A66" s="39">
        <v>54</v>
      </c>
      <c r="B66" s="37" t="s">
        <v>61</v>
      </c>
      <c r="C66" s="50">
        <v>1134715</v>
      </c>
      <c r="D66" s="50">
        <f>C20</f>
        <v>280895.89999999997</v>
      </c>
      <c r="E66" s="97" t="s">
        <v>16</v>
      </c>
      <c r="F66" s="138">
        <v>280895.89999999997</v>
      </c>
    </row>
    <row r="67" spans="1:6" s="36" customFormat="1" ht="14.25" customHeight="1">
      <c r="A67" s="39">
        <v>55</v>
      </c>
      <c r="B67" s="37" t="s">
        <v>62</v>
      </c>
      <c r="C67" s="50">
        <v>1067461.2</v>
      </c>
      <c r="D67" s="50">
        <f>C64</f>
        <v>514516.6</v>
      </c>
      <c r="E67" s="97" t="s">
        <v>59</v>
      </c>
      <c r="F67" s="138">
        <v>514516.6</v>
      </c>
    </row>
    <row r="68" spans="1:6" s="36" customFormat="1" ht="14.25" customHeight="1">
      <c r="A68" s="39">
        <v>56</v>
      </c>
      <c r="B68" s="37" t="s">
        <v>63</v>
      </c>
      <c r="C68" s="50">
        <v>483535.5</v>
      </c>
      <c r="D68" s="50">
        <f>C38</f>
        <v>236555</v>
      </c>
      <c r="E68" s="97" t="s">
        <v>33</v>
      </c>
      <c r="F68" s="138">
        <v>236555</v>
      </c>
    </row>
    <row r="69" spans="1:6" ht="14.25" customHeight="1">
      <c r="A69" s="39"/>
      <c r="B69" s="47" t="s">
        <v>64</v>
      </c>
      <c r="C69" s="45">
        <v>6523556.899999999</v>
      </c>
      <c r="D69" s="50">
        <f>C53</f>
        <v>1944793.3</v>
      </c>
      <c r="E69" s="97" t="s">
        <v>48</v>
      </c>
      <c r="F69" s="137">
        <v>1944793.3</v>
      </c>
    </row>
    <row r="70" spans="1:6" s="36" customFormat="1" ht="14.25" customHeight="1">
      <c r="A70" s="39">
        <v>57</v>
      </c>
      <c r="B70" s="37" t="s">
        <v>65</v>
      </c>
      <c r="C70" s="50">
        <v>495824.4</v>
      </c>
      <c r="D70" s="50">
        <f>C21</f>
        <v>376515.10000000003</v>
      </c>
      <c r="E70" s="97" t="s">
        <v>17</v>
      </c>
      <c r="F70" s="138">
        <v>376515.10000000003</v>
      </c>
    </row>
    <row r="71" spans="1:6" s="36" customFormat="1" ht="14.25" customHeight="1">
      <c r="A71" s="39">
        <v>58</v>
      </c>
      <c r="B71" s="37" t="s">
        <v>66</v>
      </c>
      <c r="C71" s="50">
        <v>1864355.5</v>
      </c>
      <c r="D71" s="50">
        <f>C66</f>
        <v>1134715</v>
      </c>
      <c r="E71" s="97" t="s">
        <v>61</v>
      </c>
      <c r="F71" s="138">
        <v>1134715</v>
      </c>
    </row>
    <row r="72" spans="1:6" s="36" customFormat="1" ht="14.25" customHeight="1">
      <c r="A72" s="39">
        <v>59</v>
      </c>
      <c r="B72" s="37" t="s">
        <v>67</v>
      </c>
      <c r="C72" s="50">
        <v>960764.7</v>
      </c>
      <c r="D72" s="50">
        <f>C67</f>
        <v>1067461.2</v>
      </c>
      <c r="E72" s="97" t="s">
        <v>62</v>
      </c>
      <c r="F72" s="138">
        <v>1067461.2</v>
      </c>
    </row>
    <row r="73" spans="1:6" s="36" customFormat="1" ht="14.25" customHeight="1">
      <c r="A73" s="39">
        <v>60</v>
      </c>
      <c r="B73" s="37" t="s">
        <v>68</v>
      </c>
      <c r="C73" s="50">
        <v>1066363.6</v>
      </c>
      <c r="D73" s="50">
        <f>C96</f>
        <v>335262.7</v>
      </c>
      <c r="E73" s="97" t="s">
        <v>91</v>
      </c>
      <c r="F73" s="138">
        <v>335262.7</v>
      </c>
    </row>
    <row r="74" spans="1:6" s="36" customFormat="1" ht="14.25" customHeight="1">
      <c r="A74" s="39">
        <v>61</v>
      </c>
      <c r="B74" s="37" t="s">
        <v>69</v>
      </c>
      <c r="C74" s="50">
        <v>374066.4</v>
      </c>
      <c r="D74" s="50">
        <f>C71</f>
        <v>1864355.5</v>
      </c>
      <c r="E74" s="97" t="s">
        <v>66</v>
      </c>
      <c r="F74" s="138">
        <v>1864355.5</v>
      </c>
    </row>
    <row r="75" spans="1:6" s="36" customFormat="1" ht="14.25" customHeight="1">
      <c r="A75" s="39">
        <v>62</v>
      </c>
      <c r="B75" s="37" t="s">
        <v>70</v>
      </c>
      <c r="C75" s="50">
        <v>1762182.3</v>
      </c>
      <c r="D75" s="50">
        <f>C22</f>
        <v>309563.9</v>
      </c>
      <c r="E75" s="97" t="s">
        <v>18</v>
      </c>
      <c r="F75" s="138">
        <v>309563.9</v>
      </c>
    </row>
    <row r="76" spans="1:6" ht="14.25" customHeight="1">
      <c r="A76" s="39"/>
      <c r="B76" s="47" t="s">
        <v>71</v>
      </c>
      <c r="C76" s="51">
        <v>12999650.700000001</v>
      </c>
      <c r="D76" s="50">
        <f>C23</f>
        <v>394750.60000000003</v>
      </c>
      <c r="E76" s="97" t="s">
        <v>19</v>
      </c>
      <c r="F76" s="137">
        <v>394750.60000000003</v>
      </c>
    </row>
    <row r="77" spans="1:6" s="36" customFormat="1" ht="14.25" customHeight="1">
      <c r="A77" s="39">
        <v>63</v>
      </c>
      <c r="B77" s="37" t="s">
        <v>72</v>
      </c>
      <c r="C77" s="50">
        <v>288992.3</v>
      </c>
      <c r="D77" s="50">
        <f>C24</f>
        <v>420986</v>
      </c>
      <c r="E77" s="97" t="s">
        <v>20</v>
      </c>
      <c r="F77" s="138">
        <v>420986</v>
      </c>
    </row>
    <row r="78" spans="1:6" s="36" customFormat="1" ht="14.25" customHeight="1">
      <c r="A78" s="39">
        <v>64</v>
      </c>
      <c r="B78" s="37" t="s">
        <v>73</v>
      </c>
      <c r="C78" s="50">
        <v>885603.4</v>
      </c>
      <c r="D78" s="50">
        <f>C87</f>
        <v>622017.8999999999</v>
      </c>
      <c r="E78" s="97" t="s">
        <v>82</v>
      </c>
      <c r="F78" s="138">
        <v>622017.8999999999</v>
      </c>
    </row>
    <row r="79" spans="1:6" s="36" customFormat="1" ht="14.25" customHeight="1">
      <c r="A79" s="39">
        <v>65</v>
      </c>
      <c r="B79" s="37" t="s">
        <v>74</v>
      </c>
      <c r="C79" s="50">
        <v>685769.7999999999</v>
      </c>
      <c r="D79" s="50">
        <f>C25</f>
        <v>437581.89999999997</v>
      </c>
      <c r="E79" s="97" t="s">
        <v>21</v>
      </c>
      <c r="F79" s="138">
        <v>437581.89999999997</v>
      </c>
    </row>
    <row r="80" spans="1:6" s="36" customFormat="1" ht="14.25" customHeight="1">
      <c r="A80" s="39">
        <v>66</v>
      </c>
      <c r="B80" s="37" t="s">
        <v>75</v>
      </c>
      <c r="C80" s="50">
        <v>408829.8</v>
      </c>
      <c r="D80" s="50">
        <f>C72</f>
        <v>960764.7</v>
      </c>
      <c r="E80" s="97" t="s">
        <v>67</v>
      </c>
      <c r="F80" s="138">
        <v>960764.7</v>
      </c>
    </row>
    <row r="81" spans="1:6" s="36" customFormat="1" ht="14.25" customHeight="1">
      <c r="A81" s="39">
        <v>67</v>
      </c>
      <c r="B81" s="37" t="s">
        <v>76</v>
      </c>
      <c r="C81" s="50">
        <v>1446818.5</v>
      </c>
      <c r="D81" s="50">
        <f>C68</f>
        <v>483535.5</v>
      </c>
      <c r="E81" s="97" t="s">
        <v>63</v>
      </c>
      <c r="F81" s="138">
        <v>483535.5</v>
      </c>
    </row>
    <row r="82" spans="1:6" s="36" customFormat="1" ht="14.25" customHeight="1">
      <c r="A82" s="39">
        <v>68</v>
      </c>
      <c r="B82" s="37" t="s">
        <v>77</v>
      </c>
      <c r="C82" s="50">
        <v>1725541.7</v>
      </c>
      <c r="D82" s="50">
        <f>C75</f>
        <v>1762182.3</v>
      </c>
      <c r="E82" s="97" t="s">
        <v>70</v>
      </c>
      <c r="F82" s="138">
        <v>1762182.3</v>
      </c>
    </row>
    <row r="83" spans="1:6" s="36" customFormat="1" ht="14.25" customHeight="1">
      <c r="A83" s="39">
        <v>69</v>
      </c>
      <c r="B83" s="37" t="s">
        <v>78</v>
      </c>
      <c r="C83" s="50">
        <v>1773429</v>
      </c>
      <c r="D83" s="50">
        <f>C26</f>
        <v>380921.69999999995</v>
      </c>
      <c r="E83" s="97" t="s">
        <v>22</v>
      </c>
      <c r="F83" s="138">
        <v>380921.69999999995</v>
      </c>
    </row>
    <row r="84" spans="1:6" s="36" customFormat="1" ht="14.25" customHeight="1">
      <c r="A84" s="39">
        <v>70</v>
      </c>
      <c r="B84" s="37" t="s">
        <v>79</v>
      </c>
      <c r="C84" s="50">
        <v>1616783.2</v>
      </c>
      <c r="D84" s="50">
        <f>C18</f>
        <v>2841330.9</v>
      </c>
      <c r="E84" s="97" t="s">
        <v>186</v>
      </c>
      <c r="F84" s="138">
        <v>2841330.9</v>
      </c>
    </row>
    <row r="85" spans="1:6" s="36" customFormat="1" ht="14.25" customHeight="1">
      <c r="A85" s="39">
        <v>71</v>
      </c>
      <c r="B85" s="37" t="s">
        <v>80</v>
      </c>
      <c r="C85" s="50">
        <v>1491054.4000000001</v>
      </c>
      <c r="D85" s="50">
        <f>C34</f>
        <v>1337433.5999999999</v>
      </c>
      <c r="E85" s="97" t="s">
        <v>187</v>
      </c>
      <c r="F85" s="138">
        <v>1337433.5999999999</v>
      </c>
    </row>
    <row r="86" spans="1:6" s="36" customFormat="1" ht="14.25" customHeight="1">
      <c r="A86" s="39">
        <v>72</v>
      </c>
      <c r="B86" s="37" t="s">
        <v>81</v>
      </c>
      <c r="C86" s="50">
        <v>1235808.9000000001</v>
      </c>
      <c r="D86" s="50">
        <f>C101</f>
        <v>214343.69999999998</v>
      </c>
      <c r="E86" s="97" t="s">
        <v>106</v>
      </c>
      <c r="F86" s="138">
        <v>214343.69999999998</v>
      </c>
    </row>
    <row r="87" spans="1:6" s="36" customFormat="1" ht="14.25" customHeight="1">
      <c r="A87" s="39">
        <v>73</v>
      </c>
      <c r="B87" s="37" t="s">
        <v>82</v>
      </c>
      <c r="C87" s="50">
        <v>622017.8999999999</v>
      </c>
      <c r="D87" s="50">
        <f>C97</f>
        <v>117776.3</v>
      </c>
      <c r="E87" s="97" t="s">
        <v>92</v>
      </c>
      <c r="F87" s="138">
        <v>117776.3</v>
      </c>
    </row>
    <row r="88" spans="1:6" s="36" customFormat="1" ht="14.25" customHeight="1">
      <c r="A88" s="39">
        <v>74</v>
      </c>
      <c r="B88" s="37" t="s">
        <v>83</v>
      </c>
      <c r="C88" s="50">
        <v>819001.8</v>
      </c>
      <c r="D88" s="50">
        <f>C31</f>
        <v>27278.2</v>
      </c>
      <c r="E88" s="97" t="s">
        <v>107</v>
      </c>
      <c r="F88" s="138">
        <v>27278.2</v>
      </c>
    </row>
    <row r="89" spans="1:6" ht="14.25" customHeight="1">
      <c r="A89" s="39"/>
      <c r="B89" s="47" t="s">
        <v>84</v>
      </c>
      <c r="C89" s="45">
        <v>3935981.4</v>
      </c>
      <c r="D89" s="50">
        <f>C73</f>
        <v>1066363.6</v>
      </c>
      <c r="E89" s="97" t="s">
        <v>188</v>
      </c>
      <c r="F89" s="137">
        <v>1066363.6</v>
      </c>
    </row>
    <row r="90" spans="1:6" s="36" customFormat="1" ht="14.25" customHeight="1">
      <c r="A90" s="39">
        <v>75</v>
      </c>
      <c r="B90" s="37" t="s">
        <v>85</v>
      </c>
      <c r="C90" s="50">
        <v>872990.5</v>
      </c>
      <c r="D90" s="50">
        <f>C98</f>
        <v>45055.9</v>
      </c>
      <c r="E90" s="97" t="s">
        <v>93</v>
      </c>
      <c r="F90" s="138">
        <v>45055.9</v>
      </c>
    </row>
    <row r="91" spans="1:6" s="36" customFormat="1" ht="14.25" customHeight="1">
      <c r="A91" s="39">
        <v>76</v>
      </c>
      <c r="B91" s="37" t="s">
        <v>86</v>
      </c>
      <c r="C91" s="50">
        <v>1051918.2</v>
      </c>
      <c r="D91" s="50">
        <f>C74</f>
        <v>374066.4</v>
      </c>
      <c r="E91" s="97" t="s">
        <v>189</v>
      </c>
      <c r="F91" s="138">
        <v>374066.4</v>
      </c>
    </row>
    <row r="92" spans="1:6" s="36" customFormat="1" ht="14.25" customHeight="1">
      <c r="A92" s="39">
        <v>77</v>
      </c>
      <c r="B92" s="37" t="s">
        <v>87</v>
      </c>
      <c r="C92" s="50">
        <v>712856.2999999999</v>
      </c>
      <c r="D92" s="50">
        <f>C103</f>
        <v>7493.099999999999</v>
      </c>
      <c r="E92" s="97" t="s">
        <v>190</v>
      </c>
      <c r="F92" s="138">
        <v>7493.099999999999</v>
      </c>
    </row>
    <row r="93" spans="1:6" s="36" customFormat="1" ht="14.25" customHeight="1">
      <c r="A93" s="39">
        <v>78</v>
      </c>
      <c r="B93" s="37" t="s">
        <v>88</v>
      </c>
      <c r="C93" s="50">
        <v>548166.1</v>
      </c>
      <c r="D93" s="43"/>
      <c r="E93" s="97"/>
      <c r="F93" s="138"/>
    </row>
    <row r="94" spans="1:6" s="36" customFormat="1" ht="23.25" customHeight="1">
      <c r="A94" s="39">
        <v>79</v>
      </c>
      <c r="B94" s="37" t="s">
        <v>89</v>
      </c>
      <c r="C94" s="50">
        <v>182934.5</v>
      </c>
      <c r="D94" s="129">
        <f>C104</f>
        <v>0</v>
      </c>
      <c r="E94" s="97" t="s">
        <v>108</v>
      </c>
      <c r="F94" s="139">
        <v>0</v>
      </c>
    </row>
    <row r="95" spans="1:4" s="36" customFormat="1" ht="14.25" customHeight="1">
      <c r="A95" s="39">
        <v>80</v>
      </c>
      <c r="B95" s="37" t="s">
        <v>90</v>
      </c>
      <c r="C95" s="50">
        <v>69020.9</v>
      </c>
      <c r="D95" s="50"/>
    </row>
    <row r="96" spans="1:4" s="36" customFormat="1" ht="14.25" customHeight="1">
      <c r="A96" s="39">
        <v>81</v>
      </c>
      <c r="B96" s="37" t="s">
        <v>91</v>
      </c>
      <c r="C96" s="50">
        <v>335262.7</v>
      </c>
      <c r="D96" s="50"/>
    </row>
    <row r="97" spans="1:4" s="36" customFormat="1" ht="14.25" customHeight="1">
      <c r="A97" s="39">
        <v>82</v>
      </c>
      <c r="B97" s="37" t="s">
        <v>92</v>
      </c>
      <c r="C97" s="50">
        <v>117776.3</v>
      </c>
      <c r="D97" s="50"/>
    </row>
    <row r="98" spans="1:4" s="36" customFormat="1" ht="14.25" customHeight="1">
      <c r="A98" s="39">
        <v>83</v>
      </c>
      <c r="B98" s="37" t="s">
        <v>93</v>
      </c>
      <c r="C98" s="50">
        <v>45055.9</v>
      </c>
      <c r="D98" s="50"/>
    </row>
    <row r="99" spans="1:4" ht="14.25" customHeight="1">
      <c r="A99" s="39"/>
      <c r="B99" s="47" t="s">
        <v>104</v>
      </c>
      <c r="C99" s="51">
        <v>1386512.2</v>
      </c>
      <c r="D99" s="51"/>
    </row>
    <row r="100" spans="1:4" s="36" customFormat="1" ht="14.25" customHeight="1">
      <c r="A100" s="39">
        <v>84</v>
      </c>
      <c r="B100" s="37" t="s">
        <v>105</v>
      </c>
      <c r="C100" s="50">
        <v>1172168.5</v>
      </c>
      <c r="D100" s="50"/>
    </row>
    <row r="101" spans="1:4" s="36" customFormat="1" ht="14.25" customHeight="1">
      <c r="A101" s="39">
        <v>85</v>
      </c>
      <c r="B101" s="37" t="s">
        <v>106</v>
      </c>
      <c r="C101" s="50">
        <v>214343.69999999998</v>
      </c>
      <c r="D101" s="50"/>
    </row>
    <row r="102" spans="1:4" ht="14.25" customHeight="1">
      <c r="A102" s="39"/>
      <c r="B102" s="47" t="s">
        <v>94</v>
      </c>
      <c r="C102" s="51">
        <v>7493.099999999999</v>
      </c>
      <c r="D102" s="51"/>
    </row>
    <row r="103" spans="1:4" s="36" customFormat="1" ht="14.25" customHeight="1">
      <c r="A103" s="39">
        <v>86</v>
      </c>
      <c r="B103" s="37" t="s">
        <v>94</v>
      </c>
      <c r="C103" s="50">
        <v>7493.099999999999</v>
      </c>
      <c r="D103" s="50"/>
    </row>
    <row r="104" spans="1:4" ht="12.75">
      <c r="A104" s="40"/>
      <c r="B104" s="41" t="s">
        <v>108</v>
      </c>
      <c r="C104" s="43">
        <v>0</v>
      </c>
      <c r="D104" s="43"/>
    </row>
    <row r="106" spans="3:4" ht="12.75">
      <c r="C106" s="132"/>
      <c r="D106" s="132"/>
    </row>
    <row r="107" ht="12.75">
      <c r="D107" s="44"/>
    </row>
    <row r="108" spans="2:4" ht="12.75">
      <c r="B108" s="130"/>
      <c r="C108" s="128"/>
      <c r="D108" s="128"/>
    </row>
    <row r="109" spans="2:4" ht="12.75">
      <c r="B109" s="130"/>
      <c r="D109" s="128"/>
    </row>
    <row r="110" spans="2:4" ht="12.75">
      <c r="B110" s="131"/>
      <c r="C110" s="128"/>
      <c r="D110" s="128"/>
    </row>
    <row r="111" spans="2:4" ht="12.75">
      <c r="B111" s="130"/>
      <c r="C111" s="128"/>
      <c r="D111" s="128"/>
    </row>
    <row r="112" spans="2:4" ht="12.75">
      <c r="B112" s="130"/>
      <c r="C112" s="128"/>
      <c r="D112" s="128"/>
    </row>
    <row r="113" spans="2:4" ht="12.75">
      <c r="B113" s="130"/>
      <c r="C113" s="128"/>
      <c r="D113" s="128"/>
    </row>
    <row r="114" spans="2:4" ht="12.75">
      <c r="B114" s="130"/>
      <c r="C114" s="128"/>
      <c r="D114" s="128"/>
    </row>
    <row r="116" spans="3:4" ht="12.75">
      <c r="C116" s="128"/>
      <c r="D116" s="133"/>
    </row>
    <row r="117" ht="12.75">
      <c r="D117" s="133"/>
    </row>
  </sheetData>
  <sheetProtection/>
  <mergeCells count="2">
    <mergeCell ref="B1:D1"/>
    <mergeCell ref="A3:D3"/>
  </mergeCells>
  <printOptions/>
  <pageMargins left="0.98" right="0.59" top="0.79" bottom="0.79" header="0.51" footer="0.51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OdnovorovaIG</cp:lastModifiedBy>
  <cp:lastPrinted>2017-08-01T12:55:04Z</cp:lastPrinted>
  <dcterms:created xsi:type="dcterms:W3CDTF">2014-03-17T05:33:05Z</dcterms:created>
  <dcterms:modified xsi:type="dcterms:W3CDTF">2017-08-02T08:43:06Z</dcterms:modified>
  <cp:category/>
  <cp:version/>
  <cp:contentType/>
  <cp:contentStatus/>
</cp:coreProperties>
</file>